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ivotTables/pivotTable3.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4"/>
  <workbookPr/>
  <mc:AlternateContent xmlns:mc="http://schemas.openxmlformats.org/markup-compatibility/2006">
    <mc:Choice Requires="x15">
      <x15ac:absPath xmlns:x15ac="http://schemas.microsoft.com/office/spreadsheetml/2010/11/ac" url="C:\Users\belin\SilviCarbon Dropbox\1) Projects\LAOS\Laos - Burapha\5) M&amp;V\Issuance 2\001 Feb 2025 Verra Review\References\"/>
    </mc:Choice>
  </mc:AlternateContent>
  <xr:revisionPtr revIDLastSave="4" documentId="13_ncr:1_{81DE1EFD-1544-4FBC-8BA9-FF8E0453A47A}" xr6:coauthVersionLast="47" xr6:coauthVersionMax="47" xr10:uidLastSave="{DC9D94B3-6EB6-444B-9665-F0E0D9294D02}"/>
  <bookViews>
    <workbookView xWindow="-28920" yWindow="1620" windowWidth="29040" windowHeight="15720" firstSheet="8" activeTab="3" xr2:uid="{00000000-000D-0000-FFFF-FFFF00000000}"/>
  </bookViews>
  <sheets>
    <sheet name="Steps Followed" sheetId="16" r:id="rId1"/>
    <sheet name="TSP+PSP_all" sheetId="9" r:id="rId2"/>
    <sheet name="TSP+PSP_all_calc" sheetId="10" r:id="rId3"/>
    <sheet name="Total Carbon Stock " sheetId="18" r:id="rId4"/>
    <sheet name="SOC" sheetId="17" r:id="rId5"/>
    <sheet name="Delta" sheetId="19" r:id="rId6"/>
    <sheet name="Uncertainty " sheetId="11" r:id="rId7"/>
    <sheet name="Change in C-stock" sheetId="20" r:id="rId8"/>
    <sheet name="Buffer &amp; VCUs " sheetId="13" r:id="rId9"/>
    <sheet name="stand stats" sheetId="30" r:id="rId10"/>
  </sheets>
  <definedNames>
    <definedName name="_xlnm._FilterDatabase" localSheetId="1" hidden="1">'TSP+PSP_all'!$A$10:$S$1678</definedName>
  </definedNames>
  <calcPr calcId="191028"/>
  <pivotCaches>
    <pivotCache cacheId="12145" r:id="rId11"/>
    <pivotCache cacheId="12146" r:id="rId12"/>
    <pivotCache cacheId="12147"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0" i="13" l="1"/>
  <c r="C39" i="13"/>
  <c r="N36" i="13"/>
  <c r="M36" i="13"/>
  <c r="L36" i="13"/>
  <c r="J36" i="13"/>
  <c r="K36" i="13"/>
  <c r="K33" i="13"/>
  <c r="J33" i="13"/>
  <c r="H12" i="20"/>
  <c r="G9" i="20"/>
  <c r="G12" i="20"/>
  <c r="M11" i="18" l="1"/>
  <c r="M10" i="18"/>
  <c r="M9" i="18"/>
  <c r="M8" i="18"/>
  <c r="M7" i="18"/>
  <c r="M6" i="18"/>
  <c r="J11" i="18"/>
  <c r="D42" i="13"/>
  <c r="D41" i="13"/>
  <c r="D40" i="13"/>
  <c r="D39" i="13"/>
  <c r="H36" i="13"/>
  <c r="H35" i="13"/>
  <c r="H34" i="13"/>
  <c r="H33" i="13"/>
  <c r="H32" i="13"/>
  <c r="H31" i="13"/>
  <c r="H30" i="13"/>
  <c r="H29" i="13"/>
  <c r="G36" i="13"/>
  <c r="G35" i="13"/>
  <c r="G34" i="13"/>
  <c r="G33" i="13"/>
  <c r="G32" i="13"/>
  <c r="G31" i="13"/>
  <c r="G30" i="13"/>
  <c r="G29" i="13"/>
  <c r="J10" i="20"/>
  <c r="J11" i="20"/>
  <c r="I10" i="20"/>
  <c r="I11" i="20"/>
  <c r="H9" i="20"/>
  <c r="H10" i="20"/>
  <c r="M670" i="30" l="1"/>
  <c r="M669" i="30"/>
  <c r="M668" i="30"/>
  <c r="M667" i="30"/>
  <c r="M666" i="30"/>
  <c r="M665" i="30"/>
  <c r="M664" i="30"/>
  <c r="M663" i="30"/>
  <c r="M662" i="30"/>
  <c r="M661" i="30"/>
  <c r="M660" i="30"/>
  <c r="M659" i="30"/>
  <c r="M658" i="30"/>
  <c r="M657" i="30"/>
  <c r="M656" i="30"/>
  <c r="M655" i="30"/>
  <c r="M654" i="30"/>
  <c r="M653" i="30"/>
  <c r="M652" i="30"/>
  <c r="M651" i="30"/>
  <c r="M650" i="30"/>
  <c r="M649" i="30"/>
  <c r="M648" i="30"/>
  <c r="M647" i="30"/>
  <c r="M646" i="30"/>
  <c r="M645" i="30"/>
  <c r="M644" i="30"/>
  <c r="M643" i="30"/>
  <c r="M642" i="30"/>
  <c r="M641" i="30"/>
  <c r="M640" i="30"/>
  <c r="M639" i="30"/>
  <c r="M638" i="30"/>
  <c r="M637" i="30"/>
  <c r="M636" i="30"/>
  <c r="M635" i="30"/>
  <c r="M634" i="30"/>
  <c r="M633" i="30"/>
  <c r="M632" i="30"/>
  <c r="M631" i="30"/>
  <c r="M630" i="30"/>
  <c r="M629" i="30"/>
  <c r="M628" i="30"/>
  <c r="M627" i="30"/>
  <c r="M626" i="30"/>
  <c r="M625" i="30"/>
  <c r="M624" i="30"/>
  <c r="M623" i="30"/>
  <c r="M622" i="30"/>
  <c r="M621" i="30"/>
  <c r="M620" i="30"/>
  <c r="M619" i="30"/>
  <c r="M618" i="30"/>
  <c r="M617" i="30"/>
  <c r="M616" i="30"/>
  <c r="M615" i="30"/>
  <c r="M614" i="30"/>
  <c r="M613" i="30"/>
  <c r="M612" i="30"/>
  <c r="M611" i="30"/>
  <c r="M610" i="30"/>
  <c r="M609" i="30"/>
  <c r="M608" i="30"/>
  <c r="M607" i="30"/>
  <c r="M606" i="30"/>
  <c r="M605" i="30"/>
  <c r="M604" i="30"/>
  <c r="M603" i="30"/>
  <c r="M602" i="30"/>
  <c r="M601" i="30"/>
  <c r="M600" i="30"/>
  <c r="M599" i="30"/>
  <c r="M598" i="30"/>
  <c r="M597" i="30"/>
  <c r="M596" i="30"/>
  <c r="M595" i="30"/>
  <c r="M594" i="30"/>
  <c r="M593" i="30"/>
  <c r="M592" i="30"/>
  <c r="M591" i="30"/>
  <c r="M590" i="30"/>
  <c r="M589" i="30"/>
  <c r="M588" i="30"/>
  <c r="M587" i="30"/>
  <c r="M586" i="30"/>
  <c r="M585" i="30"/>
  <c r="M584" i="30"/>
  <c r="M583" i="30"/>
  <c r="M582" i="30"/>
  <c r="M581" i="30"/>
  <c r="M580" i="30"/>
  <c r="M579" i="30"/>
  <c r="M578" i="30"/>
  <c r="M577" i="30"/>
  <c r="M576" i="30"/>
  <c r="M575" i="30"/>
  <c r="M574" i="30"/>
  <c r="M573" i="30"/>
  <c r="M572" i="30"/>
  <c r="M571" i="30"/>
  <c r="M570" i="30"/>
  <c r="M569" i="30"/>
  <c r="M568" i="30"/>
  <c r="M567" i="30"/>
  <c r="M566" i="30"/>
  <c r="M565" i="30"/>
  <c r="M564" i="30"/>
  <c r="M563" i="30"/>
  <c r="M562" i="30"/>
  <c r="M561" i="30"/>
  <c r="M560" i="30"/>
  <c r="M559" i="30"/>
  <c r="M558" i="30"/>
  <c r="M557" i="30"/>
  <c r="M556" i="30"/>
  <c r="M555" i="30"/>
  <c r="M554" i="30"/>
  <c r="M553" i="30"/>
  <c r="M552" i="30"/>
  <c r="M551" i="30"/>
  <c r="M550" i="30"/>
  <c r="M549" i="30"/>
  <c r="M548" i="30"/>
  <c r="M547" i="30"/>
  <c r="M546" i="30"/>
  <c r="M545" i="30"/>
  <c r="M544" i="30"/>
  <c r="M543" i="30"/>
  <c r="M542" i="30"/>
  <c r="M541" i="30"/>
  <c r="M540" i="30"/>
  <c r="M539" i="30"/>
  <c r="M538" i="30"/>
  <c r="M537" i="30"/>
  <c r="M536" i="30"/>
  <c r="M535" i="30"/>
  <c r="M534" i="30"/>
  <c r="M533" i="30"/>
  <c r="M532" i="30"/>
  <c r="M531" i="30"/>
  <c r="M530" i="30"/>
  <c r="M529" i="30"/>
  <c r="M528" i="30"/>
  <c r="M527" i="30"/>
  <c r="M526" i="30"/>
  <c r="M525" i="30"/>
  <c r="M524" i="30"/>
  <c r="M523" i="30"/>
  <c r="M522" i="30"/>
  <c r="M521" i="30"/>
  <c r="M520" i="30"/>
  <c r="M519" i="30"/>
  <c r="M518" i="30"/>
  <c r="M517" i="30"/>
  <c r="M516" i="30"/>
  <c r="M515" i="30"/>
  <c r="M514" i="30"/>
  <c r="M513" i="30"/>
  <c r="M512" i="30"/>
  <c r="M511" i="30"/>
  <c r="M510" i="30"/>
  <c r="M509" i="30"/>
  <c r="M508" i="30"/>
  <c r="M507" i="30"/>
  <c r="M506" i="30"/>
  <c r="M505" i="30"/>
  <c r="M504" i="30"/>
  <c r="M503" i="30"/>
  <c r="M502" i="30"/>
  <c r="M501" i="30"/>
  <c r="M500" i="30"/>
  <c r="M499" i="30"/>
  <c r="M498" i="30"/>
  <c r="M497" i="30"/>
  <c r="M496" i="30"/>
  <c r="M495" i="30"/>
  <c r="M494" i="30"/>
  <c r="M493" i="30"/>
  <c r="M492" i="30"/>
  <c r="M491" i="30"/>
  <c r="M490" i="30"/>
  <c r="M489" i="30"/>
  <c r="M488" i="30"/>
  <c r="M487" i="30"/>
  <c r="M486" i="30"/>
  <c r="M485" i="30"/>
  <c r="M484" i="30"/>
  <c r="M483" i="30"/>
  <c r="M482" i="30"/>
  <c r="M481" i="30"/>
  <c r="M480" i="30"/>
  <c r="M479" i="30"/>
  <c r="M478" i="30"/>
  <c r="M477" i="30"/>
  <c r="M476" i="30"/>
  <c r="M475" i="30"/>
  <c r="M474" i="30"/>
  <c r="M473" i="30"/>
  <c r="M472" i="30"/>
  <c r="M471" i="30"/>
  <c r="M470" i="30"/>
  <c r="M469" i="30"/>
  <c r="M468" i="30"/>
  <c r="M467" i="30"/>
  <c r="M466" i="30"/>
  <c r="M465" i="30"/>
  <c r="M464" i="30"/>
  <c r="M463" i="30"/>
  <c r="M462" i="30"/>
  <c r="M461" i="30"/>
  <c r="M460" i="30"/>
  <c r="M459" i="30"/>
  <c r="M458" i="30"/>
  <c r="M457" i="30"/>
  <c r="M456" i="30"/>
  <c r="M455" i="30"/>
  <c r="M454" i="30"/>
  <c r="M453" i="30"/>
  <c r="M452" i="30"/>
  <c r="M451" i="30"/>
  <c r="M450" i="30"/>
  <c r="M449" i="30"/>
  <c r="M448" i="30"/>
  <c r="M447" i="30"/>
  <c r="M446" i="30"/>
  <c r="M445" i="30"/>
  <c r="M444" i="30"/>
  <c r="M443" i="30"/>
  <c r="M442" i="30"/>
  <c r="M441" i="30"/>
  <c r="M440" i="30"/>
  <c r="M439" i="30"/>
  <c r="M438" i="30"/>
  <c r="M437" i="30"/>
  <c r="M436" i="30"/>
  <c r="M435" i="30"/>
  <c r="M434" i="30"/>
  <c r="M433" i="30"/>
  <c r="M432" i="30"/>
  <c r="M431" i="30"/>
  <c r="M430" i="30"/>
  <c r="M429" i="30"/>
  <c r="M428" i="30"/>
  <c r="M427" i="30"/>
  <c r="M426" i="30"/>
  <c r="M425" i="30"/>
  <c r="M424" i="30"/>
  <c r="M423" i="30"/>
  <c r="M422" i="30"/>
  <c r="M421" i="30"/>
  <c r="M420" i="30"/>
  <c r="M419" i="30"/>
  <c r="M418" i="30"/>
  <c r="M417" i="30"/>
  <c r="M416" i="30"/>
  <c r="M415" i="30"/>
  <c r="M414" i="30"/>
  <c r="M413" i="30"/>
  <c r="M412" i="30"/>
  <c r="M411" i="30"/>
  <c r="M410" i="30"/>
  <c r="M409" i="30"/>
  <c r="M408" i="30"/>
  <c r="M407" i="30"/>
  <c r="M406" i="30"/>
  <c r="M405" i="30"/>
  <c r="M404" i="30"/>
  <c r="M403" i="30"/>
  <c r="M402" i="30"/>
  <c r="M401" i="30"/>
  <c r="M400" i="30"/>
  <c r="M399" i="30"/>
  <c r="M398" i="30"/>
  <c r="M397" i="30"/>
  <c r="M396" i="30"/>
  <c r="M395" i="30"/>
  <c r="M394" i="30"/>
  <c r="M393" i="30"/>
  <c r="M392" i="30"/>
  <c r="M391" i="30"/>
  <c r="M390" i="30"/>
  <c r="M389" i="30"/>
  <c r="M388" i="30"/>
  <c r="M387" i="30"/>
  <c r="M386" i="30"/>
  <c r="M385" i="30"/>
  <c r="M384" i="30"/>
  <c r="M383" i="30"/>
  <c r="M382" i="30"/>
  <c r="M381" i="30"/>
  <c r="M380" i="30"/>
  <c r="M379" i="30"/>
  <c r="M378" i="30"/>
  <c r="M377" i="30"/>
  <c r="M376" i="30"/>
  <c r="M375" i="30"/>
  <c r="M374" i="30"/>
  <c r="M373" i="30"/>
  <c r="M372" i="30"/>
  <c r="M371" i="30"/>
  <c r="M370" i="30"/>
  <c r="M369" i="30"/>
  <c r="M368" i="30"/>
  <c r="M367" i="30"/>
  <c r="M366" i="30"/>
  <c r="M365" i="30"/>
  <c r="M364" i="30"/>
  <c r="M363" i="30"/>
  <c r="M362" i="30"/>
  <c r="M361" i="30"/>
  <c r="M360" i="30"/>
  <c r="M359" i="30"/>
  <c r="M358" i="30"/>
  <c r="M357" i="30"/>
  <c r="M356" i="30"/>
  <c r="M355" i="30"/>
  <c r="M354" i="30"/>
  <c r="M353" i="30"/>
  <c r="M352" i="30"/>
  <c r="M351" i="30"/>
  <c r="M350" i="30"/>
  <c r="M349" i="30"/>
  <c r="M348" i="30"/>
  <c r="M347" i="30"/>
  <c r="M346" i="30"/>
  <c r="M345" i="30"/>
  <c r="M344" i="30"/>
  <c r="M343" i="30"/>
  <c r="M342" i="30"/>
  <c r="M341" i="30"/>
  <c r="M340" i="30"/>
  <c r="M339" i="30"/>
  <c r="M338" i="30"/>
  <c r="M337" i="30"/>
  <c r="M336" i="30"/>
  <c r="M335" i="30"/>
  <c r="M334" i="30"/>
  <c r="M333" i="30"/>
  <c r="M332" i="30"/>
  <c r="M331" i="30"/>
  <c r="M330" i="30"/>
  <c r="M329" i="30"/>
  <c r="M328" i="30"/>
  <c r="M327" i="30"/>
  <c r="M326" i="30"/>
  <c r="M325" i="30"/>
  <c r="M324" i="30"/>
  <c r="M323" i="30"/>
  <c r="M322" i="30"/>
  <c r="M321" i="30"/>
  <c r="M320" i="30"/>
  <c r="M319" i="30"/>
  <c r="M318" i="30"/>
  <c r="M317" i="30"/>
  <c r="M316" i="30"/>
  <c r="M315" i="30"/>
  <c r="M314" i="30"/>
  <c r="M313" i="30"/>
  <c r="M312" i="30"/>
  <c r="M311" i="30"/>
  <c r="M310" i="30"/>
  <c r="M309" i="30"/>
  <c r="M308" i="30"/>
  <c r="M307" i="30"/>
  <c r="M306" i="30"/>
  <c r="M305" i="30"/>
  <c r="M304" i="30"/>
  <c r="M303" i="30"/>
  <c r="M302" i="30"/>
  <c r="M301" i="30"/>
  <c r="M300" i="30"/>
  <c r="M299" i="30"/>
  <c r="M298" i="30"/>
  <c r="M297" i="30"/>
  <c r="M296" i="30"/>
  <c r="M295" i="30"/>
  <c r="M294" i="30"/>
  <c r="M293" i="30"/>
  <c r="M292" i="30"/>
  <c r="M291" i="30"/>
  <c r="M290" i="30"/>
  <c r="M289" i="30"/>
  <c r="M288" i="30"/>
  <c r="M287" i="30"/>
  <c r="M286" i="30"/>
  <c r="M285" i="30"/>
  <c r="M284" i="30"/>
  <c r="M283" i="30"/>
  <c r="M282" i="30"/>
  <c r="M281" i="30"/>
  <c r="M280" i="30"/>
  <c r="M279" i="30"/>
  <c r="M278" i="30"/>
  <c r="M277" i="30"/>
  <c r="M276" i="30"/>
  <c r="M275" i="30"/>
  <c r="M274" i="30"/>
  <c r="M273" i="30"/>
  <c r="M272" i="30"/>
  <c r="M271" i="30"/>
  <c r="M270" i="30"/>
  <c r="M269" i="30"/>
  <c r="M268" i="30"/>
  <c r="M267" i="30"/>
  <c r="M266" i="30"/>
  <c r="M265" i="30"/>
  <c r="M264" i="30"/>
  <c r="M263" i="30"/>
  <c r="M262" i="30"/>
  <c r="M261" i="30"/>
  <c r="M260" i="30"/>
  <c r="M259" i="30"/>
  <c r="M258" i="30"/>
  <c r="M257" i="30"/>
  <c r="M256" i="30"/>
  <c r="M255" i="30"/>
  <c r="M254" i="30"/>
  <c r="M253" i="30"/>
  <c r="M252" i="30"/>
  <c r="M251" i="30"/>
  <c r="M250" i="30"/>
  <c r="M249" i="30"/>
  <c r="M248" i="30"/>
  <c r="M247" i="30"/>
  <c r="M246" i="30"/>
  <c r="M245" i="30"/>
  <c r="M244" i="30"/>
  <c r="M243" i="30"/>
  <c r="M242" i="30"/>
  <c r="M241" i="30"/>
  <c r="M240" i="30"/>
  <c r="M239" i="30"/>
  <c r="M238" i="30"/>
  <c r="M237" i="30"/>
  <c r="M236" i="30"/>
  <c r="M235" i="30"/>
  <c r="M234" i="30"/>
  <c r="M233" i="30"/>
  <c r="M232" i="30"/>
  <c r="M231" i="30"/>
  <c r="M230" i="30"/>
  <c r="M229" i="30"/>
  <c r="M228" i="30"/>
  <c r="M227" i="30"/>
  <c r="M226" i="30"/>
  <c r="M225" i="30"/>
  <c r="M224" i="30"/>
  <c r="M223" i="30"/>
  <c r="M222" i="30"/>
  <c r="M221" i="30"/>
  <c r="M220" i="30"/>
  <c r="M219" i="30"/>
  <c r="M218" i="30"/>
  <c r="M217" i="30"/>
  <c r="M216" i="30"/>
  <c r="M215" i="30"/>
  <c r="M214" i="30"/>
  <c r="M213" i="30"/>
  <c r="M212" i="30"/>
  <c r="M211" i="30"/>
  <c r="M210" i="30"/>
  <c r="M209" i="30"/>
  <c r="M208" i="30"/>
  <c r="M207" i="30"/>
  <c r="M206" i="30"/>
  <c r="M205" i="30"/>
  <c r="M204" i="30"/>
  <c r="M203" i="30"/>
  <c r="M202" i="30"/>
  <c r="M201" i="30"/>
  <c r="M200" i="30"/>
  <c r="M199" i="30"/>
  <c r="M198" i="30"/>
  <c r="M197" i="30"/>
  <c r="M196" i="30"/>
  <c r="M195" i="30"/>
  <c r="M194" i="30"/>
  <c r="M193" i="30"/>
  <c r="M192" i="30"/>
  <c r="M191" i="30"/>
  <c r="M190" i="30"/>
  <c r="M189" i="30"/>
  <c r="M188" i="30"/>
  <c r="M187" i="30"/>
  <c r="M186" i="30"/>
  <c r="M185" i="30"/>
  <c r="M184" i="30"/>
  <c r="M183" i="30"/>
  <c r="M182" i="30"/>
  <c r="M181" i="30"/>
  <c r="M180" i="30"/>
  <c r="M179" i="30"/>
  <c r="M178" i="30"/>
  <c r="M177" i="30"/>
  <c r="M176" i="30"/>
  <c r="M175" i="30"/>
  <c r="M174" i="30"/>
  <c r="M173" i="30"/>
  <c r="M172" i="30"/>
  <c r="M171" i="30"/>
  <c r="M170" i="30"/>
  <c r="M169" i="30"/>
  <c r="M168" i="30"/>
  <c r="M167" i="30"/>
  <c r="M166" i="30"/>
  <c r="M165" i="30"/>
  <c r="M164" i="30"/>
  <c r="M163" i="30"/>
  <c r="M162" i="30"/>
  <c r="M161" i="30"/>
  <c r="M160" i="30"/>
  <c r="M159" i="30"/>
  <c r="M158" i="30"/>
  <c r="M157" i="30"/>
  <c r="M156" i="30"/>
  <c r="M155" i="30"/>
  <c r="M154" i="30"/>
  <c r="M153" i="30"/>
  <c r="M152" i="30"/>
  <c r="M151" i="30"/>
  <c r="M150" i="30"/>
  <c r="M149" i="30"/>
  <c r="M148" i="30"/>
  <c r="M147" i="30"/>
  <c r="M146" i="30"/>
  <c r="M145" i="30"/>
  <c r="M144" i="30"/>
  <c r="M143" i="30"/>
  <c r="M142" i="30"/>
  <c r="M141" i="30"/>
  <c r="M140" i="30"/>
  <c r="M139" i="30"/>
  <c r="M138" i="30"/>
  <c r="M137" i="30"/>
  <c r="M136" i="30"/>
  <c r="M135" i="30"/>
  <c r="M134" i="30"/>
  <c r="M133" i="30"/>
  <c r="M132" i="30"/>
  <c r="M131" i="30"/>
  <c r="M130" i="30"/>
  <c r="M129" i="30"/>
  <c r="M128" i="30"/>
  <c r="M127" i="30"/>
  <c r="M126" i="30"/>
  <c r="M125" i="30"/>
  <c r="M124" i="30"/>
  <c r="M123" i="30"/>
  <c r="M122" i="30"/>
  <c r="M121" i="30"/>
  <c r="M120" i="30"/>
  <c r="M119" i="30"/>
  <c r="M118" i="30"/>
  <c r="M117" i="30"/>
  <c r="M116" i="30"/>
  <c r="M115" i="30"/>
  <c r="M114" i="30"/>
  <c r="M113" i="30"/>
  <c r="M112" i="30"/>
  <c r="M111" i="30"/>
  <c r="M110" i="30"/>
  <c r="M109" i="30"/>
  <c r="M108" i="30"/>
  <c r="M107" i="30"/>
  <c r="M106" i="30"/>
  <c r="M105" i="30"/>
  <c r="M104" i="30"/>
  <c r="M103" i="30"/>
  <c r="M102" i="30"/>
  <c r="M101" i="30"/>
  <c r="M100" i="30"/>
  <c r="M99" i="30"/>
  <c r="M98" i="30"/>
  <c r="M97" i="30"/>
  <c r="M96" i="30"/>
  <c r="M95" i="30"/>
  <c r="M94" i="30"/>
  <c r="M93" i="30"/>
  <c r="M92" i="30"/>
  <c r="M91" i="30"/>
  <c r="M90" i="30"/>
  <c r="M89" i="30"/>
  <c r="M88" i="30"/>
  <c r="M87" i="30"/>
  <c r="M86" i="30"/>
  <c r="M85" i="30"/>
  <c r="M84" i="30"/>
  <c r="M83" i="30"/>
  <c r="M82" i="30"/>
  <c r="M81" i="30"/>
  <c r="M80" i="30"/>
  <c r="M79" i="30"/>
  <c r="M78" i="30"/>
  <c r="M77" i="30"/>
  <c r="M76" i="30"/>
  <c r="M75" i="30"/>
  <c r="M74" i="30"/>
  <c r="M73" i="30"/>
  <c r="M72" i="30"/>
  <c r="M71" i="30"/>
  <c r="M70" i="30"/>
  <c r="M69" i="30"/>
  <c r="M68" i="30"/>
  <c r="M67" i="30"/>
  <c r="M66" i="30"/>
  <c r="M65" i="30"/>
  <c r="M64" i="30"/>
  <c r="M63" i="30"/>
  <c r="M62" i="30"/>
  <c r="M61" i="30"/>
  <c r="M60" i="30"/>
  <c r="M59" i="30"/>
  <c r="M58" i="30"/>
  <c r="M57" i="30"/>
  <c r="M56" i="30"/>
  <c r="M55" i="30"/>
  <c r="M54" i="30"/>
  <c r="M53" i="30"/>
  <c r="M52" i="30"/>
  <c r="M51" i="30"/>
  <c r="M50" i="30"/>
  <c r="M49" i="30"/>
  <c r="M48" i="30"/>
  <c r="M47" i="30"/>
  <c r="M46" i="30"/>
  <c r="M45" i="30"/>
  <c r="M44" i="30"/>
  <c r="M43" i="30"/>
  <c r="M42" i="30"/>
  <c r="M41" i="30"/>
  <c r="M40" i="30"/>
  <c r="M39" i="30"/>
  <c r="M38" i="30"/>
  <c r="M37" i="30"/>
  <c r="M36" i="30"/>
  <c r="M35" i="30"/>
  <c r="M34" i="30"/>
  <c r="M33" i="30"/>
  <c r="M32" i="30"/>
  <c r="M31" i="30"/>
  <c r="M30" i="30"/>
  <c r="M29" i="30"/>
  <c r="M28" i="30"/>
  <c r="M27" i="30"/>
  <c r="M26" i="30"/>
  <c r="M25" i="30"/>
  <c r="M24" i="30"/>
  <c r="M23" i="30"/>
  <c r="M22" i="30"/>
  <c r="M21" i="30"/>
  <c r="M20" i="30"/>
  <c r="M19" i="30"/>
  <c r="M18" i="30"/>
  <c r="M17" i="30"/>
  <c r="M16" i="30"/>
  <c r="M15" i="30"/>
  <c r="M14" i="30"/>
  <c r="M13" i="30"/>
  <c r="M12" i="30"/>
  <c r="M11" i="30"/>
  <c r="M10" i="30"/>
  <c r="M9" i="30"/>
  <c r="M8" i="30"/>
  <c r="M7" i="30"/>
  <c r="M6" i="30"/>
  <c r="M5" i="30"/>
  <c r="M4" i="30"/>
  <c r="F35" i="13" l="1"/>
  <c r="B35" i="13"/>
  <c r="T15" i="11"/>
  <c r="N1642" i="9" l="1"/>
  <c r="O1642" i="9" s="1"/>
  <c r="N1638" i="9"/>
  <c r="O1638" i="9" s="1"/>
  <c r="N1636" i="9"/>
  <c r="O1636" i="9" s="1"/>
  <c r="N1620" i="9"/>
  <c r="O1620" i="9" s="1"/>
  <c r="P1620" i="9" s="1"/>
  <c r="Q1620" i="9" s="1"/>
  <c r="R1620" i="9" s="1"/>
  <c r="N1619" i="9"/>
  <c r="O1619" i="9" s="1"/>
  <c r="N1618" i="9"/>
  <c r="O1618" i="9" s="1"/>
  <c r="N1617" i="9"/>
  <c r="O1617" i="9" s="1"/>
  <c r="N1616" i="9"/>
  <c r="O1616" i="9" s="1"/>
  <c r="N1614" i="9"/>
  <c r="O1614" i="9" s="1"/>
  <c r="N1244" i="9"/>
  <c r="O1244" i="9" s="1"/>
  <c r="P1244" i="9" s="1"/>
  <c r="N1241" i="9"/>
  <c r="O1241" i="9" s="1"/>
  <c r="P1241" i="9" s="1"/>
  <c r="N1240" i="9"/>
  <c r="O1240" i="9" s="1"/>
  <c r="P1240" i="9" s="1"/>
  <c r="N1239" i="9"/>
  <c r="O1239" i="9" s="1"/>
  <c r="N1215" i="9"/>
  <c r="O1215" i="9" s="1"/>
  <c r="N1165" i="9"/>
  <c r="O1165" i="9" s="1"/>
  <c r="N1100" i="9"/>
  <c r="O1100" i="9" s="1"/>
  <c r="P1100" i="9" s="1"/>
  <c r="Q1100" i="9" s="1"/>
  <c r="R1100" i="9" s="1"/>
  <c r="N1099" i="9"/>
  <c r="O1099" i="9" s="1"/>
  <c r="N1098" i="9"/>
  <c r="O1098" i="9" s="1"/>
  <c r="P1098" i="9" s="1"/>
  <c r="N1097" i="9"/>
  <c r="O1097" i="9" s="1"/>
  <c r="N1096" i="9"/>
  <c r="O1096" i="9" s="1"/>
  <c r="N1095" i="9"/>
  <c r="O1095" i="9" s="1"/>
  <c r="P1095" i="9" s="1"/>
  <c r="N1063" i="9"/>
  <c r="O1063" i="9" s="1"/>
  <c r="P1063" i="9" s="1"/>
  <c r="N1062" i="9"/>
  <c r="O1062" i="9" s="1"/>
  <c r="P1062" i="9" s="1"/>
  <c r="N1061" i="9"/>
  <c r="O1061" i="9" s="1"/>
  <c r="P1061" i="9" s="1"/>
  <c r="N1049" i="9"/>
  <c r="O1049" i="9" s="1"/>
  <c r="N1048" i="9"/>
  <c r="O1048" i="9" s="1"/>
  <c r="N1047" i="9"/>
  <c r="O1047" i="9" s="1"/>
  <c r="N1020" i="9"/>
  <c r="O1020" i="9" s="1"/>
  <c r="P1020" i="9" s="1"/>
  <c r="Q1020" i="9" s="1"/>
  <c r="R1020" i="9" s="1"/>
  <c r="N1019" i="9"/>
  <c r="O1019" i="9" s="1"/>
  <c r="N1015" i="9"/>
  <c r="O1015" i="9" s="1"/>
  <c r="N1014" i="9"/>
  <c r="O1014" i="9" s="1"/>
  <c r="N1013" i="9"/>
  <c r="O1013" i="9" s="1"/>
  <c r="N1005" i="9"/>
  <c r="O1005" i="9" s="1"/>
  <c r="N1004" i="9"/>
  <c r="O1004" i="9" s="1"/>
  <c r="P1004" i="9" s="1"/>
  <c r="N1003" i="9"/>
  <c r="O1003" i="9" s="1"/>
  <c r="P1003" i="9" s="1"/>
  <c r="N925" i="9"/>
  <c r="O925" i="9" s="1"/>
  <c r="P925" i="9" s="1"/>
  <c r="N924" i="9"/>
  <c r="O924" i="9" s="1"/>
  <c r="N923" i="9"/>
  <c r="O923" i="9" s="1"/>
  <c r="N912" i="9"/>
  <c r="O912" i="9" s="1"/>
  <c r="N911" i="9"/>
  <c r="O911" i="9" s="1"/>
  <c r="P911" i="9" s="1"/>
  <c r="Q911" i="9" s="1"/>
  <c r="R911" i="9" s="1"/>
  <c r="N910" i="9"/>
  <c r="O910" i="9" s="1"/>
  <c r="N909" i="9"/>
  <c r="O909" i="9" s="1"/>
  <c r="N864" i="9"/>
  <c r="O864" i="9" s="1"/>
  <c r="N820" i="9"/>
  <c r="O820" i="9" s="1"/>
  <c r="N819" i="9"/>
  <c r="O819" i="9" s="1"/>
  <c r="N818" i="9"/>
  <c r="O818" i="9" s="1"/>
  <c r="P818" i="9" s="1"/>
  <c r="N817" i="9"/>
  <c r="O817" i="9" s="1"/>
  <c r="P817" i="9" s="1"/>
  <c r="N816" i="9"/>
  <c r="O816" i="9" s="1"/>
  <c r="P816" i="9" s="1"/>
  <c r="N815" i="9"/>
  <c r="O815" i="9" s="1"/>
  <c r="N814" i="9"/>
  <c r="O814" i="9" s="1"/>
  <c r="N813" i="9"/>
  <c r="O813" i="9" s="1"/>
  <c r="N679" i="9"/>
  <c r="O679" i="9" s="1"/>
  <c r="P679" i="9" s="1"/>
  <c r="Q679" i="9" s="1"/>
  <c r="R679" i="9" s="1"/>
  <c r="N678" i="9"/>
  <c r="O678" i="9" s="1"/>
  <c r="N677" i="9"/>
  <c r="O677" i="9" s="1"/>
  <c r="N676" i="9"/>
  <c r="O676" i="9" s="1"/>
  <c r="N399" i="9"/>
  <c r="O399" i="9" s="1"/>
  <c r="N288" i="9"/>
  <c r="O288" i="9" s="1"/>
  <c r="N284" i="9"/>
  <c r="O284" i="9" s="1"/>
  <c r="P284" i="9" s="1"/>
  <c r="N283" i="9"/>
  <c r="O283" i="9" s="1"/>
  <c r="P283" i="9" s="1"/>
  <c r="N282" i="9"/>
  <c r="O282" i="9" s="1"/>
  <c r="P282" i="9" s="1"/>
  <c r="N279" i="9"/>
  <c r="O279" i="9" s="1"/>
  <c r="N275" i="9"/>
  <c r="O275" i="9" s="1"/>
  <c r="N272" i="9"/>
  <c r="O272" i="9" s="1"/>
  <c r="N269" i="9"/>
  <c r="O269" i="9" s="1"/>
  <c r="P269" i="9" s="1"/>
  <c r="Q269" i="9" s="1"/>
  <c r="R269" i="9" s="1"/>
  <c r="N268" i="9"/>
  <c r="O268" i="9" s="1"/>
  <c r="N170" i="9"/>
  <c r="O170" i="9" s="1"/>
  <c r="N155" i="9"/>
  <c r="O155" i="9" s="1"/>
  <c r="N154" i="9"/>
  <c r="O154" i="9" s="1"/>
  <c r="N153" i="9"/>
  <c r="O153" i="9" s="1"/>
  <c r="N148" i="9"/>
  <c r="O148" i="9" s="1"/>
  <c r="P148" i="9" s="1"/>
  <c r="N145" i="9"/>
  <c r="O145" i="9" s="1"/>
  <c r="P145" i="9" s="1"/>
  <c r="N139" i="9"/>
  <c r="O139" i="9" s="1"/>
  <c r="P139" i="9" s="1"/>
  <c r="N124" i="9"/>
  <c r="O124" i="9" s="1"/>
  <c r="N120" i="9"/>
  <c r="O120" i="9" s="1"/>
  <c r="N112" i="9"/>
  <c r="O112" i="9" s="1"/>
  <c r="N100" i="9"/>
  <c r="O100" i="9" s="1"/>
  <c r="P100" i="9" s="1"/>
  <c r="Q100" i="9" s="1"/>
  <c r="R100" i="9" s="1"/>
  <c r="N99" i="9"/>
  <c r="O99" i="9" s="1"/>
  <c r="N98" i="9"/>
  <c r="O98" i="9" s="1"/>
  <c r="N97" i="9"/>
  <c r="O97" i="9" s="1"/>
  <c r="N53" i="9"/>
  <c r="O53" i="9" s="1"/>
  <c r="N22" i="9"/>
  <c r="O22" i="9" s="1"/>
  <c r="N216" i="9"/>
  <c r="O216" i="9" s="1"/>
  <c r="N215" i="9"/>
  <c r="O215" i="9" s="1"/>
  <c r="N214" i="9"/>
  <c r="O214" i="9" s="1"/>
  <c r="N213" i="9"/>
  <c r="O213" i="9" s="1"/>
  <c r="N212" i="9"/>
  <c r="O212" i="9" s="1"/>
  <c r="N211" i="9"/>
  <c r="O211" i="9" s="1"/>
  <c r="N210" i="9"/>
  <c r="O210" i="9" s="1"/>
  <c r="N209" i="9"/>
  <c r="O209" i="9" s="1"/>
  <c r="N208" i="9"/>
  <c r="O208" i="9" s="1"/>
  <c r="N207" i="9"/>
  <c r="O207" i="9" s="1"/>
  <c r="N206" i="9"/>
  <c r="O206" i="9" s="1"/>
  <c r="N205" i="9"/>
  <c r="O205" i="9" s="1"/>
  <c r="N204" i="9"/>
  <c r="O204" i="9" s="1"/>
  <c r="P204" i="9" s="1"/>
  <c r="N203" i="9"/>
  <c r="O203" i="9" s="1"/>
  <c r="N202" i="9"/>
  <c r="O202" i="9" s="1"/>
  <c r="N201" i="9"/>
  <c r="O201" i="9" s="1"/>
  <c r="N200" i="9"/>
  <c r="O200" i="9" s="1"/>
  <c r="N199" i="9"/>
  <c r="O199" i="9" s="1"/>
  <c r="N198" i="9"/>
  <c r="O198" i="9" s="1"/>
  <c r="N197" i="9"/>
  <c r="O197" i="9" s="1"/>
  <c r="N196" i="9"/>
  <c r="O196" i="9" s="1"/>
  <c r="N195" i="9"/>
  <c r="O195" i="9" s="1"/>
  <c r="N194" i="9"/>
  <c r="O194" i="9" s="1"/>
  <c r="N193" i="9"/>
  <c r="O193" i="9" s="1"/>
  <c r="N192" i="9"/>
  <c r="O192" i="9" s="1"/>
  <c r="N191" i="9"/>
  <c r="O191" i="9" s="1"/>
  <c r="N190" i="9"/>
  <c r="O190" i="9" s="1"/>
  <c r="N189" i="9"/>
  <c r="O189" i="9" s="1"/>
  <c r="N188" i="9"/>
  <c r="O188" i="9" s="1"/>
  <c r="N187" i="9"/>
  <c r="O187" i="9" s="1"/>
  <c r="P187" i="9" s="1"/>
  <c r="N186" i="9"/>
  <c r="O186" i="9" s="1"/>
  <c r="P186" i="9" s="1"/>
  <c r="N185" i="9"/>
  <c r="O185" i="9" s="1"/>
  <c r="N184" i="9"/>
  <c r="O184" i="9" s="1"/>
  <c r="N183" i="9"/>
  <c r="O183" i="9" s="1"/>
  <c r="N182" i="9"/>
  <c r="O182" i="9" s="1"/>
  <c r="N181" i="9"/>
  <c r="O181" i="9" s="1"/>
  <c r="N180" i="9"/>
  <c r="O180" i="9" s="1"/>
  <c r="N179" i="9"/>
  <c r="O179" i="9" s="1"/>
  <c r="P179" i="9" s="1"/>
  <c r="N178" i="9"/>
  <c r="O178" i="9" s="1"/>
  <c r="N177" i="9"/>
  <c r="O177" i="9" s="1"/>
  <c r="N176" i="9"/>
  <c r="O176" i="9" s="1"/>
  <c r="N175" i="9"/>
  <c r="O175" i="9" s="1"/>
  <c r="P175" i="9" s="1"/>
  <c r="N174" i="9"/>
  <c r="O174" i="9" s="1"/>
  <c r="P174" i="9" s="1"/>
  <c r="N173" i="9"/>
  <c r="O173" i="9" s="1"/>
  <c r="P173" i="9" s="1"/>
  <c r="N172" i="9"/>
  <c r="O172" i="9" s="1"/>
  <c r="N171" i="9"/>
  <c r="O171" i="9" s="1"/>
  <c r="N169" i="9"/>
  <c r="O169" i="9" s="1"/>
  <c r="N168" i="9"/>
  <c r="O168" i="9" s="1"/>
  <c r="N167" i="9"/>
  <c r="O167" i="9" s="1"/>
  <c r="N166" i="9"/>
  <c r="O166" i="9" s="1"/>
  <c r="N165" i="9"/>
  <c r="O165" i="9" s="1"/>
  <c r="N164" i="9"/>
  <c r="O164" i="9" s="1"/>
  <c r="N163" i="9"/>
  <c r="O163" i="9" s="1"/>
  <c r="N162" i="9"/>
  <c r="O162" i="9" s="1"/>
  <c r="N161" i="9"/>
  <c r="O161" i="9" s="1"/>
  <c r="N160" i="9"/>
  <c r="O160" i="9" s="1"/>
  <c r="P160" i="9" s="1"/>
  <c r="N159" i="9"/>
  <c r="O159" i="9" s="1"/>
  <c r="N158" i="9"/>
  <c r="O158" i="9" s="1"/>
  <c r="N157" i="9"/>
  <c r="O157" i="9" s="1"/>
  <c r="N156" i="9"/>
  <c r="O156" i="9" s="1"/>
  <c r="N152" i="9"/>
  <c r="O152" i="9" s="1"/>
  <c r="N151" i="9"/>
  <c r="O151" i="9" s="1"/>
  <c r="N150" i="9"/>
  <c r="O150" i="9" s="1"/>
  <c r="N149" i="9"/>
  <c r="O149" i="9" s="1"/>
  <c r="N147" i="9"/>
  <c r="O147" i="9" s="1"/>
  <c r="N146" i="9"/>
  <c r="O146" i="9" s="1"/>
  <c r="P146" i="9" s="1"/>
  <c r="N144" i="9"/>
  <c r="O144" i="9" s="1"/>
  <c r="N143" i="9"/>
  <c r="O143" i="9" s="1"/>
  <c r="N142" i="9"/>
  <c r="O142" i="9" s="1"/>
  <c r="N141" i="9"/>
  <c r="O141" i="9" s="1"/>
  <c r="N140" i="9"/>
  <c r="O140" i="9" s="1"/>
  <c r="N138" i="9"/>
  <c r="O138" i="9" s="1"/>
  <c r="N137" i="9"/>
  <c r="O137" i="9" s="1"/>
  <c r="N136" i="9"/>
  <c r="O136" i="9" s="1"/>
  <c r="N135" i="9"/>
  <c r="O135" i="9" s="1"/>
  <c r="N134" i="9"/>
  <c r="O134" i="9" s="1"/>
  <c r="N133" i="9"/>
  <c r="O133" i="9" s="1"/>
  <c r="N132" i="9"/>
  <c r="O132" i="9" s="1"/>
  <c r="N131" i="9"/>
  <c r="O131" i="9" s="1"/>
  <c r="N130" i="9"/>
  <c r="O130" i="9" s="1"/>
  <c r="P130" i="9" s="1"/>
  <c r="N129" i="9"/>
  <c r="O129" i="9" s="1"/>
  <c r="N128" i="9"/>
  <c r="O128" i="9" s="1"/>
  <c r="N127" i="9"/>
  <c r="O127" i="9" s="1"/>
  <c r="N126" i="9"/>
  <c r="O126" i="9" s="1"/>
  <c r="P126" i="9" s="1"/>
  <c r="N125" i="9"/>
  <c r="O125" i="9" s="1"/>
  <c r="N123" i="9"/>
  <c r="O123" i="9" s="1"/>
  <c r="N122" i="9"/>
  <c r="O122" i="9" s="1"/>
  <c r="N121" i="9"/>
  <c r="O121" i="9" s="1"/>
  <c r="N119" i="9"/>
  <c r="O119" i="9" s="1"/>
  <c r="N118" i="9"/>
  <c r="O118" i="9" s="1"/>
  <c r="N117" i="9"/>
  <c r="O117" i="9" s="1"/>
  <c r="N116" i="9"/>
  <c r="O116" i="9" s="1"/>
  <c r="P116" i="9" s="1"/>
  <c r="N115" i="9"/>
  <c r="O115" i="9" s="1"/>
  <c r="N114" i="9"/>
  <c r="O114" i="9" s="1"/>
  <c r="N113" i="9"/>
  <c r="O113" i="9" s="1"/>
  <c r="N111" i="9"/>
  <c r="O111" i="9" s="1"/>
  <c r="N110" i="9"/>
  <c r="O110" i="9" s="1"/>
  <c r="N109" i="9"/>
  <c r="O109" i="9" s="1"/>
  <c r="N108" i="9"/>
  <c r="O108" i="9" s="1"/>
  <c r="N107" i="9"/>
  <c r="O107" i="9" s="1"/>
  <c r="N106" i="9"/>
  <c r="O106" i="9" s="1"/>
  <c r="N105" i="9"/>
  <c r="O105" i="9" s="1"/>
  <c r="N104" i="9"/>
  <c r="O104" i="9" s="1"/>
  <c r="P104" i="9" s="1"/>
  <c r="N103" i="9"/>
  <c r="O103" i="9" s="1"/>
  <c r="N102" i="9"/>
  <c r="O102" i="9" s="1"/>
  <c r="N101" i="9"/>
  <c r="O101" i="9" s="1"/>
  <c r="N96" i="9"/>
  <c r="O96" i="9" s="1"/>
  <c r="N95" i="9"/>
  <c r="O95" i="9" s="1"/>
  <c r="N94" i="9"/>
  <c r="O94" i="9" s="1"/>
  <c r="N93" i="9"/>
  <c r="O93" i="9" s="1"/>
  <c r="N92" i="9"/>
  <c r="O92" i="9" s="1"/>
  <c r="N91" i="9"/>
  <c r="O91" i="9" s="1"/>
  <c r="N90" i="9"/>
  <c r="O90" i="9" s="1"/>
  <c r="N89" i="9"/>
  <c r="O89" i="9" s="1"/>
  <c r="N88" i="9"/>
  <c r="O88" i="9" s="1"/>
  <c r="N87" i="9"/>
  <c r="O87" i="9" s="1"/>
  <c r="N86" i="9"/>
  <c r="O86" i="9" s="1"/>
  <c r="N85" i="9"/>
  <c r="O85" i="9" s="1"/>
  <c r="N84" i="9"/>
  <c r="O84" i="9" s="1"/>
  <c r="N83" i="9"/>
  <c r="O83" i="9" s="1"/>
  <c r="N82" i="9"/>
  <c r="O82" i="9" s="1"/>
  <c r="N81" i="9"/>
  <c r="O81" i="9" s="1"/>
  <c r="N80" i="9"/>
  <c r="O80" i="9" s="1"/>
  <c r="N79" i="9"/>
  <c r="O79" i="9" s="1"/>
  <c r="N78" i="9"/>
  <c r="O78" i="9" s="1"/>
  <c r="P78" i="9" s="1"/>
  <c r="N77" i="9"/>
  <c r="O77" i="9" s="1"/>
  <c r="N76" i="9"/>
  <c r="O76" i="9" s="1"/>
  <c r="N75" i="9"/>
  <c r="O75" i="9" s="1"/>
  <c r="N74" i="9"/>
  <c r="O74" i="9" s="1"/>
  <c r="N73" i="9"/>
  <c r="O73" i="9" s="1"/>
  <c r="N72" i="9"/>
  <c r="O72" i="9" s="1"/>
  <c r="N71" i="9"/>
  <c r="O71" i="9" s="1"/>
  <c r="P71" i="9" s="1"/>
  <c r="N70" i="9"/>
  <c r="O70" i="9" s="1"/>
  <c r="N69" i="9"/>
  <c r="O69" i="9" s="1"/>
  <c r="P69" i="9" s="1"/>
  <c r="N68" i="9"/>
  <c r="O68" i="9" s="1"/>
  <c r="N67" i="9"/>
  <c r="O67" i="9" s="1"/>
  <c r="N66" i="9"/>
  <c r="O66" i="9" s="1"/>
  <c r="N65" i="9"/>
  <c r="O65" i="9" s="1"/>
  <c r="P65" i="9" s="1"/>
  <c r="N64" i="9"/>
  <c r="O64" i="9" s="1"/>
  <c r="N63" i="9"/>
  <c r="O63" i="9" s="1"/>
  <c r="N62" i="9"/>
  <c r="O62" i="9" s="1"/>
  <c r="N61" i="9"/>
  <c r="O61" i="9" s="1"/>
  <c r="N60" i="9"/>
  <c r="O60" i="9" s="1"/>
  <c r="N59" i="9"/>
  <c r="O59" i="9" s="1"/>
  <c r="N58" i="9"/>
  <c r="O58" i="9" s="1"/>
  <c r="N57" i="9"/>
  <c r="O57" i="9" s="1"/>
  <c r="N56" i="9"/>
  <c r="O56" i="9" s="1"/>
  <c r="N55" i="9"/>
  <c r="O55" i="9" s="1"/>
  <c r="N54" i="9"/>
  <c r="O54" i="9" s="1"/>
  <c r="P54" i="9" s="1"/>
  <c r="N52" i="9"/>
  <c r="O52" i="9" s="1"/>
  <c r="P52" i="9" s="1"/>
  <c r="N51" i="9"/>
  <c r="O51" i="9" s="1"/>
  <c r="P51" i="9" s="1"/>
  <c r="N50" i="9"/>
  <c r="O50" i="9" s="1"/>
  <c r="N49" i="9"/>
  <c r="O49" i="9" s="1"/>
  <c r="N48" i="9"/>
  <c r="O48" i="9" s="1"/>
  <c r="N47" i="9"/>
  <c r="O47" i="9" s="1"/>
  <c r="N46" i="9"/>
  <c r="O46" i="9" s="1"/>
  <c r="N45" i="9"/>
  <c r="O45" i="9" s="1"/>
  <c r="N44" i="9"/>
  <c r="O44" i="9" s="1"/>
  <c r="N43" i="9"/>
  <c r="O43" i="9" s="1"/>
  <c r="N42" i="9"/>
  <c r="O42" i="9" s="1"/>
  <c r="N41" i="9"/>
  <c r="O41" i="9" s="1"/>
  <c r="P41" i="9" s="1"/>
  <c r="N40" i="9"/>
  <c r="O40" i="9" s="1"/>
  <c r="N39" i="9"/>
  <c r="O39" i="9" s="1"/>
  <c r="P39" i="9" s="1"/>
  <c r="N38" i="9"/>
  <c r="O38" i="9" s="1"/>
  <c r="N37" i="9"/>
  <c r="O37" i="9" s="1"/>
  <c r="N36" i="9"/>
  <c r="O36" i="9" s="1"/>
  <c r="N35" i="9"/>
  <c r="O35" i="9" s="1"/>
  <c r="N34" i="9"/>
  <c r="O34" i="9" s="1"/>
  <c r="N33" i="9"/>
  <c r="O33" i="9" s="1"/>
  <c r="P33" i="9" s="1"/>
  <c r="N32" i="9"/>
  <c r="O32" i="9" s="1"/>
  <c r="N31" i="9"/>
  <c r="O31" i="9" s="1"/>
  <c r="N30" i="9"/>
  <c r="O30" i="9" s="1"/>
  <c r="N29" i="9"/>
  <c r="O29" i="9" s="1"/>
  <c r="N28" i="9"/>
  <c r="O28" i="9" s="1"/>
  <c r="N27" i="9"/>
  <c r="O27" i="9" s="1"/>
  <c r="N26" i="9"/>
  <c r="O26" i="9" s="1"/>
  <c r="N25" i="9"/>
  <c r="O25" i="9" s="1"/>
  <c r="N24" i="9"/>
  <c r="O24" i="9" s="1"/>
  <c r="N23" i="9"/>
  <c r="O23" i="9" s="1"/>
  <c r="N21" i="9"/>
  <c r="O21" i="9" s="1"/>
  <c r="N20" i="9"/>
  <c r="O20" i="9" s="1"/>
  <c r="P20" i="9" s="1"/>
  <c r="N19" i="9"/>
  <c r="O19" i="9" s="1"/>
  <c r="N18" i="9"/>
  <c r="O18" i="9" s="1"/>
  <c r="N17" i="9"/>
  <c r="O17" i="9" s="1"/>
  <c r="N16" i="9"/>
  <c r="O16" i="9" s="1"/>
  <c r="P16" i="9" s="1"/>
  <c r="N15" i="9"/>
  <c r="O15" i="9" s="1"/>
  <c r="P15" i="9" s="1"/>
  <c r="N14" i="9"/>
  <c r="O14" i="9" s="1"/>
  <c r="P14" i="9" s="1"/>
  <c r="N13" i="9"/>
  <c r="O13" i="9" s="1"/>
  <c r="N12" i="9"/>
  <c r="O12" i="9" s="1"/>
  <c r="N11" i="9"/>
  <c r="O11" i="9" s="1"/>
  <c r="M12" i="9"/>
  <c r="M13" i="9"/>
  <c r="M14" i="9"/>
  <c r="M15" i="9"/>
  <c r="M16" i="9"/>
  <c r="M17" i="9"/>
  <c r="M18" i="9"/>
  <c r="M19" i="9"/>
  <c r="M20" i="9"/>
  <c r="M21" i="9"/>
  <c r="M22" i="9"/>
  <c r="M23" i="9"/>
  <c r="M24" i="9"/>
  <c r="M25" i="9"/>
  <c r="M26" i="9"/>
  <c r="M27" i="9"/>
  <c r="M28" i="9"/>
  <c r="M29" i="9"/>
  <c r="M30" i="9"/>
  <c r="M31" i="9"/>
  <c r="M32" i="9"/>
  <c r="M33" i="9"/>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M149" i="9"/>
  <c r="M150" i="9"/>
  <c r="M151" i="9"/>
  <c r="M152" i="9"/>
  <c r="M153" i="9"/>
  <c r="M154" i="9"/>
  <c r="M155" i="9"/>
  <c r="M156" i="9"/>
  <c r="M157" i="9"/>
  <c r="M158" i="9"/>
  <c r="M159" i="9"/>
  <c r="M160" i="9"/>
  <c r="M161" i="9"/>
  <c r="M162" i="9"/>
  <c r="M163" i="9"/>
  <c r="M164" i="9"/>
  <c r="M165" i="9"/>
  <c r="M166" i="9"/>
  <c r="M167" i="9"/>
  <c r="M168" i="9"/>
  <c r="M169" i="9"/>
  <c r="M170" i="9"/>
  <c r="M171" i="9"/>
  <c r="M172" i="9"/>
  <c r="M173" i="9"/>
  <c r="M174" i="9"/>
  <c r="M175" i="9"/>
  <c r="M176" i="9"/>
  <c r="M177" i="9"/>
  <c r="M178" i="9"/>
  <c r="M179" i="9"/>
  <c r="M180" i="9"/>
  <c r="M181" i="9"/>
  <c r="M182" i="9"/>
  <c r="M183" i="9"/>
  <c r="M184" i="9"/>
  <c r="M185" i="9"/>
  <c r="M186" i="9"/>
  <c r="M187" i="9"/>
  <c r="M188" i="9"/>
  <c r="M189" i="9"/>
  <c r="M190" i="9"/>
  <c r="M191" i="9"/>
  <c r="M192" i="9"/>
  <c r="M193" i="9"/>
  <c r="M194" i="9"/>
  <c r="M195" i="9"/>
  <c r="M196" i="9"/>
  <c r="M197" i="9"/>
  <c r="M198" i="9"/>
  <c r="M199" i="9"/>
  <c r="M200" i="9"/>
  <c r="M201" i="9"/>
  <c r="M202" i="9"/>
  <c r="M203" i="9"/>
  <c r="M204" i="9"/>
  <c r="M205" i="9"/>
  <c r="M206" i="9"/>
  <c r="M207" i="9"/>
  <c r="M208" i="9"/>
  <c r="M209" i="9"/>
  <c r="M210" i="9"/>
  <c r="M211" i="9"/>
  <c r="M212" i="9"/>
  <c r="M213" i="9"/>
  <c r="M214" i="9"/>
  <c r="M215" i="9"/>
  <c r="M216" i="9"/>
  <c r="M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I128" i="9"/>
  <c r="I129" i="9"/>
  <c r="I130" i="9"/>
  <c r="I131" i="9"/>
  <c r="I132" i="9"/>
  <c r="I133" i="9"/>
  <c r="I134" i="9"/>
  <c r="I135" i="9"/>
  <c r="I136" i="9"/>
  <c r="I137" i="9"/>
  <c r="I138" i="9"/>
  <c r="I139" i="9"/>
  <c r="I140" i="9"/>
  <c r="I141" i="9"/>
  <c r="I142" i="9"/>
  <c r="I143" i="9"/>
  <c r="I144" i="9"/>
  <c r="I145" i="9"/>
  <c r="I146" i="9"/>
  <c r="I147" i="9"/>
  <c r="I148" i="9"/>
  <c r="I149" i="9"/>
  <c r="I150" i="9"/>
  <c r="I151" i="9"/>
  <c r="I152" i="9"/>
  <c r="I153" i="9"/>
  <c r="I154" i="9"/>
  <c r="I155" i="9"/>
  <c r="I156" i="9"/>
  <c r="I157" i="9"/>
  <c r="I158" i="9"/>
  <c r="I159" i="9"/>
  <c r="I160" i="9"/>
  <c r="I161" i="9"/>
  <c r="I162" i="9"/>
  <c r="I163" i="9"/>
  <c r="I164" i="9"/>
  <c r="I165" i="9"/>
  <c r="I166" i="9"/>
  <c r="I167" i="9"/>
  <c r="I168" i="9"/>
  <c r="I169" i="9"/>
  <c r="I170" i="9"/>
  <c r="I171" i="9"/>
  <c r="I172" i="9"/>
  <c r="I173" i="9"/>
  <c r="I174" i="9"/>
  <c r="I175" i="9"/>
  <c r="I176" i="9"/>
  <c r="I177" i="9"/>
  <c r="I178" i="9"/>
  <c r="I179" i="9"/>
  <c r="I180" i="9"/>
  <c r="I181" i="9"/>
  <c r="I182" i="9"/>
  <c r="I183" i="9"/>
  <c r="I184" i="9"/>
  <c r="I185" i="9"/>
  <c r="I186" i="9"/>
  <c r="I187" i="9"/>
  <c r="I188" i="9"/>
  <c r="I189" i="9"/>
  <c r="I190" i="9"/>
  <c r="I191" i="9"/>
  <c r="I192" i="9"/>
  <c r="I193" i="9"/>
  <c r="I194" i="9"/>
  <c r="I195" i="9"/>
  <c r="I196" i="9"/>
  <c r="I197" i="9"/>
  <c r="I198" i="9"/>
  <c r="I199" i="9"/>
  <c r="I200" i="9"/>
  <c r="I201" i="9"/>
  <c r="I202" i="9"/>
  <c r="I203" i="9"/>
  <c r="I204" i="9"/>
  <c r="I205" i="9"/>
  <c r="I206" i="9"/>
  <c r="I207" i="9"/>
  <c r="I208" i="9"/>
  <c r="I209" i="9"/>
  <c r="I210" i="9"/>
  <c r="I211" i="9"/>
  <c r="I212" i="9"/>
  <c r="I213" i="9"/>
  <c r="I214" i="9"/>
  <c r="I215" i="9"/>
  <c r="I216" i="9"/>
  <c r="I11"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53" i="9"/>
  <c r="G154" i="9"/>
  <c r="G155" i="9"/>
  <c r="G156" i="9"/>
  <c r="G157" i="9"/>
  <c r="G158" i="9"/>
  <c r="G159" i="9"/>
  <c r="G160" i="9"/>
  <c r="G161" i="9"/>
  <c r="G162" i="9"/>
  <c r="G163" i="9"/>
  <c r="G164" i="9"/>
  <c r="G165" i="9"/>
  <c r="G166" i="9"/>
  <c r="G167" i="9"/>
  <c r="G168" i="9"/>
  <c r="G169" i="9"/>
  <c r="G170" i="9"/>
  <c r="G171" i="9"/>
  <c r="G172" i="9"/>
  <c r="G173" i="9"/>
  <c r="G174" i="9"/>
  <c r="G175" i="9"/>
  <c r="G176" i="9"/>
  <c r="G177" i="9"/>
  <c r="G178" i="9"/>
  <c r="G179" i="9"/>
  <c r="G180" i="9"/>
  <c r="G181" i="9"/>
  <c r="G182" i="9"/>
  <c r="G183" i="9"/>
  <c r="G184" i="9"/>
  <c r="G185" i="9"/>
  <c r="G186" i="9"/>
  <c r="G187" i="9"/>
  <c r="G188" i="9"/>
  <c r="G189" i="9"/>
  <c r="G190" i="9"/>
  <c r="G191" i="9"/>
  <c r="G192" i="9"/>
  <c r="G193" i="9"/>
  <c r="G194" i="9"/>
  <c r="G195" i="9"/>
  <c r="G196" i="9"/>
  <c r="G197" i="9"/>
  <c r="G198" i="9"/>
  <c r="G199" i="9"/>
  <c r="G200" i="9"/>
  <c r="G201" i="9"/>
  <c r="G202" i="9"/>
  <c r="G203" i="9"/>
  <c r="G204" i="9"/>
  <c r="G205" i="9"/>
  <c r="G206" i="9"/>
  <c r="G207" i="9"/>
  <c r="G208" i="9"/>
  <c r="G209" i="9"/>
  <c r="G210" i="9"/>
  <c r="G211" i="9"/>
  <c r="G212" i="9"/>
  <c r="G213" i="9"/>
  <c r="G214" i="9"/>
  <c r="G215" i="9"/>
  <c r="G216" i="9"/>
  <c r="G16" i="9"/>
  <c r="G15" i="9"/>
  <c r="G12" i="9"/>
  <c r="G11" i="9"/>
  <c r="Q126" i="9" l="1"/>
  <c r="R126" i="9" s="1"/>
  <c r="P11" i="9"/>
  <c r="Q11" i="9" s="1"/>
  <c r="R11" i="9" s="1"/>
  <c r="P101" i="9"/>
  <c r="Q101" i="9" s="1"/>
  <c r="R101" i="9" s="1"/>
  <c r="P142" i="9"/>
  <c r="Q142" i="9" s="1"/>
  <c r="R142" i="9" s="1"/>
  <c r="P207" i="9"/>
  <c r="Q207" i="9" s="1"/>
  <c r="R207" i="9" s="1"/>
  <c r="P50" i="9"/>
  <c r="Q50" i="9" s="1"/>
  <c r="R50" i="9" s="1"/>
  <c r="P114" i="9"/>
  <c r="Q114" i="9" s="1"/>
  <c r="R114" i="9" s="1"/>
  <c r="P208" i="9"/>
  <c r="Q208" i="9" s="1"/>
  <c r="R208" i="9" s="1"/>
  <c r="P909" i="9"/>
  <c r="Q909" i="9" s="1"/>
  <c r="R909" i="9" s="1"/>
  <c r="P1015" i="9"/>
  <c r="Q1015" i="9" s="1"/>
  <c r="R1015" i="9" s="1"/>
  <c r="Q51" i="9"/>
  <c r="R51" i="9" s="1"/>
  <c r="P115" i="9"/>
  <c r="Q115" i="9" s="1"/>
  <c r="R115" i="9" s="1"/>
  <c r="P184" i="9"/>
  <c r="Q184" i="9" s="1"/>
  <c r="R184" i="9" s="1"/>
  <c r="P24" i="9"/>
  <c r="Q24" i="9" s="1"/>
  <c r="R24" i="9" s="1"/>
  <c r="P85" i="9"/>
  <c r="Q85" i="9" s="1"/>
  <c r="R85" i="9" s="1"/>
  <c r="P140" i="9"/>
  <c r="Q140" i="9" s="1"/>
  <c r="R140" i="9" s="1"/>
  <c r="P194" i="9"/>
  <c r="Q194" i="9" s="1"/>
  <c r="R194" i="9" s="1"/>
  <c r="P49" i="9"/>
  <c r="Q49" i="9" s="1"/>
  <c r="R49" i="9" s="1"/>
  <c r="P170" i="9"/>
  <c r="Q170" i="9" s="1"/>
  <c r="R170" i="9" s="1"/>
  <c r="Q1098" i="9"/>
  <c r="R1098" i="9" s="1"/>
  <c r="P25" i="9"/>
  <c r="Q25" i="9" s="1"/>
  <c r="R25" i="9" s="1"/>
  <c r="P183" i="9"/>
  <c r="Q183" i="9" s="1"/>
  <c r="R183" i="9" s="1"/>
  <c r="P26" i="9"/>
  <c r="Q26" i="9" s="1"/>
  <c r="R26" i="9" s="1"/>
  <c r="P87" i="9"/>
  <c r="Q87" i="9" s="1"/>
  <c r="R87" i="9" s="1"/>
  <c r="P158" i="9"/>
  <c r="Q158" i="9" s="1"/>
  <c r="R158" i="9" s="1"/>
  <c r="P1618" i="9"/>
  <c r="Q1618" i="9" s="1"/>
  <c r="R1618" i="9" s="1"/>
  <c r="P62" i="9"/>
  <c r="Q62" i="9" s="1"/>
  <c r="R62" i="9" s="1"/>
  <c r="P159" i="9"/>
  <c r="Q159" i="9" s="1"/>
  <c r="R159" i="9" s="1"/>
  <c r="P86" i="9"/>
  <c r="Q86" i="9" s="1"/>
  <c r="R86" i="9" s="1"/>
  <c r="Q20" i="9"/>
  <c r="R20" i="9" s="1"/>
  <c r="P36" i="9"/>
  <c r="Q36" i="9" s="1"/>
  <c r="R36" i="9" s="1"/>
  <c r="P73" i="9"/>
  <c r="Q73" i="9" s="1"/>
  <c r="R73" i="9" s="1"/>
  <c r="P113" i="9"/>
  <c r="Q113" i="9" s="1"/>
  <c r="R113" i="9" s="1"/>
  <c r="P206" i="9"/>
  <c r="Q206" i="9" s="1"/>
  <c r="R206" i="9" s="1"/>
  <c r="P17" i="9"/>
  <c r="Q17" i="9" s="1"/>
  <c r="R17" i="9" s="1"/>
  <c r="P30" i="9"/>
  <c r="Q30" i="9" s="1"/>
  <c r="R30" i="9" s="1"/>
  <c r="P42" i="9"/>
  <c r="Q42" i="9" s="1"/>
  <c r="R42" i="9" s="1"/>
  <c r="P55" i="9"/>
  <c r="Q55" i="9" s="1"/>
  <c r="R55" i="9" s="1"/>
  <c r="P67" i="9"/>
  <c r="Q67" i="9" s="1"/>
  <c r="R67" i="9" s="1"/>
  <c r="P79" i="9"/>
  <c r="Q79" i="9" s="1"/>
  <c r="R79" i="9" s="1"/>
  <c r="P91" i="9"/>
  <c r="Q91" i="9" s="1"/>
  <c r="R91" i="9" s="1"/>
  <c r="P107" i="9"/>
  <c r="Q107" i="9" s="1"/>
  <c r="R107" i="9" s="1"/>
  <c r="P119" i="9"/>
  <c r="Q119" i="9" s="1"/>
  <c r="R119" i="9" s="1"/>
  <c r="P133" i="9"/>
  <c r="Q133" i="9" s="1"/>
  <c r="R133" i="9" s="1"/>
  <c r="P147" i="9"/>
  <c r="Q147" i="9" s="1"/>
  <c r="R147" i="9" s="1"/>
  <c r="P163" i="9"/>
  <c r="Q163" i="9" s="1"/>
  <c r="R163" i="9" s="1"/>
  <c r="P176" i="9"/>
  <c r="Q176" i="9" s="1"/>
  <c r="R176" i="9" s="1"/>
  <c r="P188" i="9"/>
  <c r="Q188" i="9" s="1"/>
  <c r="R188" i="9" s="1"/>
  <c r="P200" i="9"/>
  <c r="Q200" i="9" s="1"/>
  <c r="R200" i="9" s="1"/>
  <c r="P212" i="9"/>
  <c r="Q212" i="9" s="1"/>
  <c r="R212" i="9" s="1"/>
  <c r="P63" i="9"/>
  <c r="Q63" i="9" s="1"/>
  <c r="R63" i="9" s="1"/>
  <c r="P128" i="9"/>
  <c r="Q128" i="9" s="1"/>
  <c r="R128" i="9" s="1"/>
  <c r="Q71" i="9"/>
  <c r="R71" i="9" s="1"/>
  <c r="P61" i="9"/>
  <c r="Q61" i="9" s="1"/>
  <c r="R61" i="9" s="1"/>
  <c r="P182" i="9"/>
  <c r="Q182" i="9" s="1"/>
  <c r="R182" i="9" s="1"/>
  <c r="P18" i="9"/>
  <c r="Q18" i="9" s="1"/>
  <c r="R18" i="9" s="1"/>
  <c r="P31" i="9"/>
  <c r="Q31" i="9" s="1"/>
  <c r="R31" i="9" s="1"/>
  <c r="P43" i="9"/>
  <c r="Q43" i="9" s="1"/>
  <c r="R43" i="9" s="1"/>
  <c r="P56" i="9"/>
  <c r="Q56" i="9" s="1"/>
  <c r="R56" i="9" s="1"/>
  <c r="P68" i="9"/>
  <c r="Q68" i="9" s="1"/>
  <c r="R68" i="9" s="1"/>
  <c r="P80" i="9"/>
  <c r="Q80" i="9" s="1"/>
  <c r="R80" i="9" s="1"/>
  <c r="P92" i="9"/>
  <c r="Q92" i="9" s="1"/>
  <c r="R92" i="9" s="1"/>
  <c r="P108" i="9"/>
  <c r="Q108" i="9" s="1"/>
  <c r="R108" i="9" s="1"/>
  <c r="P121" i="9"/>
  <c r="Q121" i="9" s="1"/>
  <c r="R121" i="9" s="1"/>
  <c r="P134" i="9"/>
  <c r="Q134" i="9" s="1"/>
  <c r="R134" i="9" s="1"/>
  <c r="P149" i="9"/>
  <c r="Q149" i="9" s="1"/>
  <c r="R149" i="9" s="1"/>
  <c r="P164" i="9"/>
  <c r="Q164" i="9" s="1"/>
  <c r="R164" i="9" s="1"/>
  <c r="P177" i="9"/>
  <c r="Q177" i="9" s="1"/>
  <c r="R177" i="9" s="1"/>
  <c r="P189" i="9"/>
  <c r="Q189" i="9" s="1"/>
  <c r="R189" i="9" s="1"/>
  <c r="P201" i="9"/>
  <c r="Q201" i="9" s="1"/>
  <c r="R201" i="9" s="1"/>
  <c r="P213" i="9"/>
  <c r="Q213" i="9" s="1"/>
  <c r="R213" i="9" s="1"/>
  <c r="P37" i="9"/>
  <c r="Q37" i="9" s="1"/>
  <c r="R37" i="9" s="1"/>
  <c r="P129" i="9"/>
  <c r="Q129" i="9" s="1"/>
  <c r="R129" i="9" s="1"/>
  <c r="P195" i="9"/>
  <c r="Q195" i="9" s="1"/>
  <c r="R195" i="9" s="1"/>
  <c r="P127" i="9"/>
  <c r="Q127" i="9" s="1"/>
  <c r="R127" i="9" s="1"/>
  <c r="P48" i="9"/>
  <c r="Q48" i="9" s="1"/>
  <c r="R48" i="9" s="1"/>
  <c r="P157" i="9"/>
  <c r="Q157" i="9" s="1"/>
  <c r="R157" i="9" s="1"/>
  <c r="P19" i="9"/>
  <c r="Q19" i="9" s="1"/>
  <c r="R19" i="9" s="1"/>
  <c r="P32" i="9"/>
  <c r="Q32" i="9" s="1"/>
  <c r="R32" i="9" s="1"/>
  <c r="P44" i="9"/>
  <c r="Q44" i="9" s="1"/>
  <c r="R44" i="9" s="1"/>
  <c r="P57" i="9"/>
  <c r="Q57" i="9" s="1"/>
  <c r="R57" i="9" s="1"/>
  <c r="Q69" i="9"/>
  <c r="R69" i="9" s="1"/>
  <c r="P81" i="9"/>
  <c r="Q81" i="9" s="1"/>
  <c r="R81" i="9" s="1"/>
  <c r="P93" i="9"/>
  <c r="Q93" i="9" s="1"/>
  <c r="R93" i="9" s="1"/>
  <c r="P122" i="9"/>
  <c r="Q122" i="9" s="1"/>
  <c r="R122" i="9" s="1"/>
  <c r="P135" i="9"/>
  <c r="Q135" i="9" s="1"/>
  <c r="R135" i="9" s="1"/>
  <c r="P150" i="9"/>
  <c r="Q150" i="9" s="1"/>
  <c r="R150" i="9" s="1"/>
  <c r="P165" i="9"/>
  <c r="Q165" i="9" s="1"/>
  <c r="R165" i="9" s="1"/>
  <c r="P178" i="9"/>
  <c r="Q178" i="9" s="1"/>
  <c r="R178" i="9" s="1"/>
  <c r="P190" i="9"/>
  <c r="Q190" i="9" s="1"/>
  <c r="R190" i="9" s="1"/>
  <c r="P202" i="9"/>
  <c r="Q202" i="9" s="1"/>
  <c r="R202" i="9" s="1"/>
  <c r="P214" i="9"/>
  <c r="Q214" i="9" s="1"/>
  <c r="R214" i="9" s="1"/>
  <c r="P98" i="9"/>
  <c r="Q98" i="9" s="1"/>
  <c r="R98" i="9" s="1"/>
  <c r="P38" i="9"/>
  <c r="Q38" i="9" s="1"/>
  <c r="R38" i="9" s="1"/>
  <c r="P102" i="9"/>
  <c r="Q102" i="9" s="1"/>
  <c r="R102" i="9" s="1"/>
  <c r="P196" i="9"/>
  <c r="Q196" i="9" s="1"/>
  <c r="R196" i="9" s="1"/>
  <c r="Q179" i="9"/>
  <c r="R179" i="9" s="1"/>
  <c r="Q33" i="9"/>
  <c r="R33" i="9" s="1"/>
  <c r="P45" i="9"/>
  <c r="Q45" i="9" s="1"/>
  <c r="R45" i="9" s="1"/>
  <c r="P58" i="9"/>
  <c r="Q58" i="9" s="1"/>
  <c r="R58" i="9" s="1"/>
  <c r="P70" i="9"/>
  <c r="Q70" i="9" s="1"/>
  <c r="R70" i="9" s="1"/>
  <c r="P82" i="9"/>
  <c r="Q82" i="9" s="1"/>
  <c r="R82" i="9" s="1"/>
  <c r="P94" i="9"/>
  <c r="Q94" i="9" s="1"/>
  <c r="R94" i="9" s="1"/>
  <c r="P109" i="9"/>
  <c r="Q109" i="9" s="1"/>
  <c r="R109" i="9" s="1"/>
  <c r="P123" i="9"/>
  <c r="Q123" i="9" s="1"/>
  <c r="R123" i="9" s="1"/>
  <c r="P136" i="9"/>
  <c r="Q136" i="9" s="1"/>
  <c r="R136" i="9" s="1"/>
  <c r="P151" i="9"/>
  <c r="Q151" i="9" s="1"/>
  <c r="R151" i="9" s="1"/>
  <c r="P166" i="9"/>
  <c r="Q166" i="9" s="1"/>
  <c r="R166" i="9" s="1"/>
  <c r="P191" i="9"/>
  <c r="Q191" i="9" s="1"/>
  <c r="R191" i="9" s="1"/>
  <c r="P203" i="9"/>
  <c r="Q203" i="9" s="1"/>
  <c r="R203" i="9" s="1"/>
  <c r="P215" i="9"/>
  <c r="Q215" i="9" s="1"/>
  <c r="R215" i="9" s="1"/>
  <c r="P12" i="9"/>
  <c r="Q12" i="9" s="1"/>
  <c r="R12" i="9" s="1"/>
  <c r="P103" i="9"/>
  <c r="Q103" i="9" s="1"/>
  <c r="R103" i="9" s="1"/>
  <c r="P171" i="9"/>
  <c r="Q171" i="9" s="1"/>
  <c r="R171" i="9" s="1"/>
  <c r="P169" i="9"/>
  <c r="Q169" i="9" s="1"/>
  <c r="R169" i="9" s="1"/>
  <c r="P192" i="9"/>
  <c r="Q192" i="9" s="1"/>
  <c r="R192" i="9" s="1"/>
  <c r="P21" i="9"/>
  <c r="Q21" i="9" s="1"/>
  <c r="R21" i="9" s="1"/>
  <c r="P34" i="9"/>
  <c r="Q34" i="9" s="1"/>
  <c r="R34" i="9" s="1"/>
  <c r="P46" i="9"/>
  <c r="Q46" i="9" s="1"/>
  <c r="R46" i="9" s="1"/>
  <c r="P59" i="9"/>
  <c r="Q59" i="9" s="1"/>
  <c r="R59" i="9" s="1"/>
  <c r="P83" i="9"/>
  <c r="Q83" i="9" s="1"/>
  <c r="R83" i="9" s="1"/>
  <c r="P95" i="9"/>
  <c r="Q95" i="9" s="1"/>
  <c r="R95" i="9" s="1"/>
  <c r="P110" i="9"/>
  <c r="Q110" i="9" s="1"/>
  <c r="R110" i="9" s="1"/>
  <c r="P125" i="9"/>
  <c r="Q125" i="9" s="1"/>
  <c r="R125" i="9" s="1"/>
  <c r="P137" i="9"/>
  <c r="Q137" i="9" s="1"/>
  <c r="R137" i="9" s="1"/>
  <c r="P152" i="9"/>
  <c r="Q152" i="9" s="1"/>
  <c r="R152" i="9" s="1"/>
  <c r="P167" i="9"/>
  <c r="Q167" i="9" s="1"/>
  <c r="R167" i="9" s="1"/>
  <c r="P180" i="9"/>
  <c r="Q180" i="9" s="1"/>
  <c r="R180" i="9" s="1"/>
  <c r="Q204" i="9"/>
  <c r="R204" i="9" s="1"/>
  <c r="P216" i="9"/>
  <c r="Q216" i="9" s="1"/>
  <c r="R216" i="9" s="1"/>
  <c r="P13" i="9"/>
  <c r="Q13" i="9" s="1"/>
  <c r="R13" i="9" s="1"/>
  <c r="P74" i="9"/>
  <c r="Q74" i="9" s="1"/>
  <c r="R74" i="9" s="1"/>
  <c r="P172" i="9"/>
  <c r="Q172" i="9" s="1"/>
  <c r="R172" i="9" s="1"/>
  <c r="P23" i="9"/>
  <c r="Q23" i="9" s="1"/>
  <c r="R23" i="9" s="1"/>
  <c r="P35" i="9"/>
  <c r="Q35" i="9" s="1"/>
  <c r="R35" i="9" s="1"/>
  <c r="P47" i="9"/>
  <c r="Q47" i="9" s="1"/>
  <c r="R47" i="9" s="1"/>
  <c r="P60" i="9"/>
  <c r="Q60" i="9" s="1"/>
  <c r="R60" i="9" s="1"/>
  <c r="P72" i="9"/>
  <c r="Q72" i="9" s="1"/>
  <c r="R72" i="9" s="1"/>
  <c r="P84" i="9"/>
  <c r="Q84" i="9" s="1"/>
  <c r="R84" i="9" s="1"/>
  <c r="P96" i="9"/>
  <c r="Q96" i="9" s="1"/>
  <c r="R96" i="9" s="1"/>
  <c r="P111" i="9"/>
  <c r="Q111" i="9" s="1"/>
  <c r="R111" i="9" s="1"/>
  <c r="P138" i="9"/>
  <c r="Q138" i="9" s="1"/>
  <c r="R138" i="9" s="1"/>
  <c r="P156" i="9"/>
  <c r="Q156" i="9" s="1"/>
  <c r="R156" i="9" s="1"/>
  <c r="P168" i="9"/>
  <c r="Q168" i="9" s="1"/>
  <c r="R168" i="9" s="1"/>
  <c r="P181" i="9"/>
  <c r="Q181" i="9" s="1"/>
  <c r="R181" i="9" s="1"/>
  <c r="P193" i="9"/>
  <c r="Q193" i="9" s="1"/>
  <c r="R193" i="9" s="1"/>
  <c r="P205" i="9"/>
  <c r="Q205" i="9" s="1"/>
  <c r="R205" i="9" s="1"/>
  <c r="P22" i="9"/>
  <c r="Q22" i="9" s="1"/>
  <c r="R22" i="9" s="1"/>
  <c r="P153" i="9"/>
  <c r="Q153" i="9" s="1"/>
  <c r="R153" i="9" s="1"/>
  <c r="P288" i="9"/>
  <c r="Q288" i="9" s="1"/>
  <c r="R288" i="9" s="1"/>
  <c r="P819" i="9"/>
  <c r="Q819" i="9" s="1"/>
  <c r="R819" i="9" s="1"/>
  <c r="P1005" i="9"/>
  <c r="Q1005" i="9" s="1"/>
  <c r="R1005" i="9" s="1"/>
  <c r="Q1095" i="9"/>
  <c r="R1095" i="9" s="1"/>
  <c r="P1614" i="9"/>
  <c r="Q1614" i="9" s="1"/>
  <c r="R1614" i="9" s="1"/>
  <c r="P677" i="9"/>
  <c r="Q677" i="9" s="1"/>
  <c r="R677" i="9" s="1"/>
  <c r="P75" i="9"/>
  <c r="Q75" i="9" s="1"/>
  <c r="R75" i="9" s="1"/>
  <c r="P141" i="9"/>
  <c r="Q141" i="9" s="1"/>
  <c r="R141" i="9" s="1"/>
  <c r="Q14" i="9"/>
  <c r="R14" i="9" s="1"/>
  <c r="Q16" i="9"/>
  <c r="R16" i="9" s="1"/>
  <c r="P40" i="9"/>
  <c r="Q40" i="9" s="1"/>
  <c r="R40" i="9" s="1"/>
  <c r="P211" i="9"/>
  <c r="Q211" i="9" s="1"/>
  <c r="R211" i="9" s="1"/>
  <c r="P64" i="9"/>
  <c r="Q64" i="9" s="1"/>
  <c r="R64" i="9" s="1"/>
  <c r="P90" i="9"/>
  <c r="Q90" i="9" s="1"/>
  <c r="R90" i="9" s="1"/>
  <c r="P132" i="9"/>
  <c r="Q132" i="9" s="1"/>
  <c r="R132" i="9" s="1"/>
  <c r="Q52" i="9"/>
  <c r="R52" i="9" s="1"/>
  <c r="P89" i="9"/>
  <c r="Q89" i="9" s="1"/>
  <c r="R89" i="9" s="1"/>
  <c r="P144" i="9"/>
  <c r="Q144" i="9" s="1"/>
  <c r="R144" i="9" s="1"/>
  <c r="P131" i="9"/>
  <c r="Q131" i="9" s="1"/>
  <c r="R131" i="9" s="1"/>
  <c r="Q41" i="9"/>
  <c r="R41" i="9" s="1"/>
  <c r="P106" i="9"/>
  <c r="Q106" i="9" s="1"/>
  <c r="R106" i="9" s="1"/>
  <c r="P162" i="9"/>
  <c r="Q162" i="9" s="1"/>
  <c r="R162" i="9" s="1"/>
  <c r="P210" i="9"/>
  <c r="Q210" i="9" s="1"/>
  <c r="R210" i="9" s="1"/>
  <c r="P117" i="9"/>
  <c r="Q117" i="9" s="1"/>
  <c r="R117" i="9" s="1"/>
  <c r="P197" i="9"/>
  <c r="Q197" i="9" s="1"/>
  <c r="R197" i="9" s="1"/>
  <c r="Q116" i="9"/>
  <c r="R116" i="9" s="1"/>
  <c r="P77" i="9"/>
  <c r="Q77" i="9" s="1"/>
  <c r="R77" i="9" s="1"/>
  <c r="Q146" i="9"/>
  <c r="R146" i="9" s="1"/>
  <c r="P27" i="9"/>
  <c r="Q27" i="9" s="1"/>
  <c r="R27" i="9" s="1"/>
  <c r="P118" i="9"/>
  <c r="Q118" i="9" s="1"/>
  <c r="R118" i="9" s="1"/>
  <c r="P161" i="9"/>
  <c r="Q161" i="9" s="1"/>
  <c r="R161" i="9" s="1"/>
  <c r="P198" i="9"/>
  <c r="Q198" i="9" s="1"/>
  <c r="R198" i="9" s="1"/>
  <c r="P28" i="9"/>
  <c r="Q28" i="9" s="1"/>
  <c r="R28" i="9" s="1"/>
  <c r="P199" i="9"/>
  <c r="Q199" i="9" s="1"/>
  <c r="R199" i="9" s="1"/>
  <c r="P76" i="9"/>
  <c r="Q76" i="9" s="1"/>
  <c r="R76" i="9" s="1"/>
  <c r="Q160" i="9"/>
  <c r="R160" i="9" s="1"/>
  <c r="P88" i="9"/>
  <c r="Q88" i="9" s="1"/>
  <c r="R88" i="9" s="1"/>
  <c r="Q15" i="9"/>
  <c r="R15" i="9" s="1"/>
  <c r="Q186" i="9"/>
  <c r="R186" i="9" s="1"/>
  <c r="Q78" i="9"/>
  <c r="R78" i="9" s="1"/>
  <c r="Q175" i="9"/>
  <c r="R175" i="9" s="1"/>
  <c r="P29" i="9"/>
  <c r="Q29" i="9" s="1"/>
  <c r="R29" i="9" s="1"/>
  <c r="P66" i="9"/>
  <c r="Q66" i="9" s="1"/>
  <c r="R66" i="9" s="1"/>
  <c r="Q39" i="9"/>
  <c r="R39" i="9" s="1"/>
  <c r="Q104" i="9"/>
  <c r="R104" i="9" s="1"/>
  <c r="Q173" i="9"/>
  <c r="R173" i="9" s="1"/>
  <c r="Q130" i="9"/>
  <c r="R130" i="9" s="1"/>
  <c r="Q65" i="9"/>
  <c r="R65" i="9" s="1"/>
  <c r="Q174" i="9"/>
  <c r="R174" i="9" s="1"/>
  <c r="P209" i="9"/>
  <c r="Q209" i="9" s="1"/>
  <c r="R209" i="9" s="1"/>
  <c r="Q54" i="9"/>
  <c r="R54" i="9" s="1"/>
  <c r="Q187" i="9"/>
  <c r="R187" i="9" s="1"/>
  <c r="P105" i="9"/>
  <c r="Q105" i="9" s="1"/>
  <c r="R105" i="9" s="1"/>
  <c r="P143" i="9"/>
  <c r="Q143" i="9" s="1"/>
  <c r="R143" i="9" s="1"/>
  <c r="P185" i="9"/>
  <c r="Q185" i="9" s="1"/>
  <c r="R185" i="9" s="1"/>
  <c r="P676" i="9"/>
  <c r="Q676" i="9" s="1"/>
  <c r="R676" i="9" s="1"/>
  <c r="P910" i="9"/>
  <c r="Q910" i="9" s="1"/>
  <c r="R910" i="9" s="1"/>
  <c r="P275" i="9"/>
  <c r="Q275" i="9" s="1"/>
  <c r="R275" i="9" s="1"/>
  <c r="P814" i="9"/>
  <c r="Q814" i="9" s="1"/>
  <c r="R814" i="9" s="1"/>
  <c r="P1048" i="9"/>
  <c r="Q1048" i="9" s="1"/>
  <c r="R1048" i="9" s="1"/>
  <c r="P124" i="9"/>
  <c r="Q124" i="9" s="1"/>
  <c r="R124" i="9" s="1"/>
  <c r="P279" i="9"/>
  <c r="Q279" i="9" s="1"/>
  <c r="R279" i="9" s="1"/>
  <c r="P815" i="9"/>
  <c r="Q815" i="9" s="1"/>
  <c r="R815" i="9" s="1"/>
  <c r="P924" i="9"/>
  <c r="Q924" i="9" s="1"/>
  <c r="R924" i="9" s="1"/>
  <c r="P1049" i="9"/>
  <c r="Q1049" i="9" s="1"/>
  <c r="R1049" i="9" s="1"/>
  <c r="P1239" i="9"/>
  <c r="Q1239" i="9" s="1"/>
  <c r="R1239" i="9" s="1"/>
  <c r="P1642" i="9"/>
  <c r="Q1642" i="9" s="1"/>
  <c r="R1642" i="9" s="1"/>
  <c r="P53" i="9"/>
  <c r="Q53" i="9" s="1"/>
  <c r="R53" i="9" s="1"/>
  <c r="P154" i="9"/>
  <c r="Q154" i="9" s="1"/>
  <c r="R154" i="9" s="1"/>
  <c r="P399" i="9"/>
  <c r="Q399" i="9" s="1"/>
  <c r="R399" i="9" s="1"/>
  <c r="P820" i="9"/>
  <c r="Q820" i="9" s="1"/>
  <c r="R820" i="9" s="1"/>
  <c r="P1013" i="9"/>
  <c r="Q1013" i="9" s="1"/>
  <c r="R1013" i="9" s="1"/>
  <c r="P1096" i="9"/>
  <c r="Q1096" i="9" s="1"/>
  <c r="R1096" i="9" s="1"/>
  <c r="P1616" i="9"/>
  <c r="Q1616" i="9" s="1"/>
  <c r="R1616" i="9" s="1"/>
  <c r="P155" i="9"/>
  <c r="Q155" i="9" s="1"/>
  <c r="R155" i="9" s="1"/>
  <c r="P1014" i="9"/>
  <c r="Q1014" i="9" s="1"/>
  <c r="R1014" i="9" s="1"/>
  <c r="P1617" i="9"/>
  <c r="Q1617" i="9" s="1"/>
  <c r="R1617" i="9" s="1"/>
  <c r="P268" i="9"/>
  <c r="Q268" i="9" s="1"/>
  <c r="R268" i="9" s="1"/>
  <c r="P1019" i="9"/>
  <c r="Q1019" i="9" s="1"/>
  <c r="R1019" i="9" s="1"/>
  <c r="P1099" i="9"/>
  <c r="Q1099" i="9" s="1"/>
  <c r="R1099" i="9" s="1"/>
  <c r="P1619" i="9"/>
  <c r="Q1619" i="9" s="1"/>
  <c r="R1619" i="9" s="1"/>
  <c r="P97" i="9"/>
  <c r="Q97" i="9" s="1"/>
  <c r="R97" i="9" s="1"/>
  <c r="P1097" i="9"/>
  <c r="Q1097" i="9" s="1"/>
  <c r="R1097" i="9" s="1"/>
  <c r="P112" i="9"/>
  <c r="Q112" i="9" s="1"/>
  <c r="R112" i="9" s="1"/>
  <c r="P272" i="9"/>
  <c r="Q272" i="9" s="1"/>
  <c r="R272" i="9" s="1"/>
  <c r="P813" i="9"/>
  <c r="Q813" i="9" s="1"/>
  <c r="R813" i="9" s="1"/>
  <c r="P912" i="9"/>
  <c r="Q912" i="9" s="1"/>
  <c r="R912" i="9" s="1"/>
  <c r="P1047" i="9"/>
  <c r="Q1047" i="9" s="1"/>
  <c r="R1047" i="9" s="1"/>
  <c r="P1165" i="9"/>
  <c r="Q1165" i="9" s="1"/>
  <c r="R1165" i="9" s="1"/>
  <c r="P1636" i="9"/>
  <c r="Q1636" i="9" s="1"/>
  <c r="R1636" i="9" s="1"/>
  <c r="P678" i="9"/>
  <c r="Q678" i="9" s="1"/>
  <c r="R678" i="9" s="1"/>
  <c r="P120" i="9"/>
  <c r="Q120" i="9" s="1"/>
  <c r="R120" i="9" s="1"/>
  <c r="P923" i="9"/>
  <c r="Q923" i="9" s="1"/>
  <c r="R923" i="9" s="1"/>
  <c r="P1215" i="9"/>
  <c r="Q1215" i="9" s="1"/>
  <c r="R1215" i="9" s="1"/>
  <c r="P1638" i="9"/>
  <c r="Q1638" i="9" s="1"/>
  <c r="R1638" i="9" s="1"/>
  <c r="P864" i="9"/>
  <c r="Q864" i="9" s="1"/>
  <c r="R864" i="9" s="1"/>
  <c r="P99" i="9"/>
  <c r="Q99" i="9" s="1"/>
  <c r="R99" i="9" s="1"/>
  <c r="Q139" i="9"/>
  <c r="R139" i="9" s="1"/>
  <c r="Q282" i="9"/>
  <c r="R282" i="9" s="1"/>
  <c r="Q816" i="9"/>
  <c r="R816" i="9" s="1"/>
  <c r="Q925" i="9"/>
  <c r="R925" i="9" s="1"/>
  <c r="Q1061" i="9"/>
  <c r="R1061" i="9" s="1"/>
  <c r="Q1240" i="9"/>
  <c r="R1240" i="9" s="1"/>
  <c r="Q145" i="9"/>
  <c r="R145" i="9" s="1"/>
  <c r="Q283" i="9"/>
  <c r="R283" i="9" s="1"/>
  <c r="Q817" i="9"/>
  <c r="R817" i="9" s="1"/>
  <c r="Q1003" i="9"/>
  <c r="R1003" i="9" s="1"/>
  <c r="Q1062" i="9"/>
  <c r="R1062" i="9" s="1"/>
  <c r="Q1241" i="9"/>
  <c r="R1241" i="9" s="1"/>
  <c r="Q148" i="9"/>
  <c r="R148" i="9" s="1"/>
  <c r="Q284" i="9"/>
  <c r="R284" i="9" s="1"/>
  <c r="Q818" i="9"/>
  <c r="R818" i="9" s="1"/>
  <c r="Q1004" i="9"/>
  <c r="R1004" i="9" s="1"/>
  <c r="Q1063" i="9"/>
  <c r="R1063" i="9" s="1"/>
  <c r="Q1244" i="9"/>
  <c r="R1244" i="9" s="1"/>
  <c r="N405" i="9"/>
  <c r="O405" i="9" s="1"/>
  <c r="B17" i="18"/>
  <c r="M28" i="11"/>
  <c r="L26" i="11"/>
  <c r="B18" i="18"/>
  <c r="B16" i="18"/>
  <c r="L28" i="11"/>
  <c r="L25" i="11"/>
  <c r="L23" i="11"/>
  <c r="M23" i="11"/>
  <c r="L24" i="11"/>
  <c r="M29" i="11"/>
  <c r="B19" i="18"/>
  <c r="M22" i="11"/>
  <c r="B13" i="18"/>
  <c r="B15" i="18"/>
  <c r="L29" i="11"/>
  <c r="B14" i="18"/>
  <c r="L22" i="11"/>
  <c r="M25" i="11"/>
  <c r="B20" i="18"/>
  <c r="M24" i="11"/>
  <c r="M26" i="11"/>
  <c r="M27" i="11"/>
  <c r="L27" i="11"/>
  <c r="P405" i="9" l="1"/>
  <c r="Q405" i="9" s="1"/>
  <c r="R405" i="9" s="1"/>
  <c r="N567" i="9"/>
  <c r="O567" i="9" s="1"/>
  <c r="N526" i="9"/>
  <c r="O526" i="9" s="1"/>
  <c r="N525" i="9"/>
  <c r="O525" i="9" s="1"/>
  <c r="N524" i="9"/>
  <c r="O524" i="9" s="1"/>
  <c r="N523" i="9"/>
  <c r="O523" i="9" s="1"/>
  <c r="N522" i="9"/>
  <c r="O522" i="9" s="1"/>
  <c r="N557" i="9"/>
  <c r="O557" i="9" s="1"/>
  <c r="N519" i="9"/>
  <c r="O519" i="9" s="1"/>
  <c r="N565" i="9"/>
  <c r="O565" i="9" s="1"/>
  <c r="N521" i="9"/>
  <c r="O521" i="9" s="1"/>
  <c r="N520" i="9"/>
  <c r="O520" i="9" s="1"/>
  <c r="N548" i="9"/>
  <c r="O548" i="9" s="1"/>
  <c r="N547" i="9"/>
  <c r="O547" i="9" s="1"/>
  <c r="N564" i="9"/>
  <c r="O564" i="9" s="1"/>
  <c r="N549" i="9"/>
  <c r="O549" i="9" s="1"/>
  <c r="N566" i="9"/>
  <c r="O566" i="9" s="1"/>
  <c r="N554" i="9"/>
  <c r="O554" i="9" s="1"/>
  <c r="N553" i="9"/>
  <c r="O553" i="9" s="1"/>
  <c r="N552" i="9"/>
  <c r="O552" i="9" s="1"/>
  <c r="N551" i="9"/>
  <c r="O551" i="9" s="1"/>
  <c r="N556" i="9"/>
  <c r="O556" i="9" s="1"/>
  <c r="N555" i="9"/>
  <c r="O555" i="9" s="1"/>
  <c r="N550" i="9"/>
  <c r="O550" i="9" s="1"/>
  <c r="N543" i="9"/>
  <c r="O543" i="9" s="1"/>
  <c r="N535" i="9"/>
  <c r="O535" i="9" s="1"/>
  <c r="N518" i="9"/>
  <c r="O518" i="9" s="1"/>
  <c r="N560" i="9"/>
  <c r="O560" i="9" s="1"/>
  <c r="N532" i="9"/>
  <c r="O532" i="9" s="1"/>
  <c r="N528" i="9"/>
  <c r="O528" i="9" s="1"/>
  <c r="N559" i="9"/>
  <c r="O559" i="9" s="1"/>
  <c r="N539" i="9"/>
  <c r="O539" i="9" s="1"/>
  <c r="N537" i="9"/>
  <c r="O537" i="9" s="1"/>
  <c r="N536" i="9"/>
  <c r="O536" i="9" s="1"/>
  <c r="N534" i="9"/>
  <c r="O534" i="9" s="1"/>
  <c r="N533" i="9"/>
  <c r="O533" i="9" s="1"/>
  <c r="N531" i="9"/>
  <c r="O531" i="9" s="1"/>
  <c r="N530" i="9"/>
  <c r="O530" i="9" s="1"/>
  <c r="N529" i="9"/>
  <c r="O529" i="9" s="1"/>
  <c r="N558" i="9"/>
  <c r="O558" i="9" s="1"/>
  <c r="N541" i="9"/>
  <c r="O541" i="9" s="1"/>
  <c r="N540" i="9"/>
  <c r="O540" i="9" s="1"/>
  <c r="N538" i="9"/>
  <c r="O538" i="9" s="1"/>
  <c r="N563" i="9"/>
  <c r="O563" i="9" s="1"/>
  <c r="N527" i="9"/>
  <c r="O527" i="9" s="1"/>
  <c r="N562" i="9"/>
  <c r="O562" i="9" s="1"/>
  <c r="N544" i="9"/>
  <c r="O544" i="9" s="1"/>
  <c r="N542" i="9"/>
  <c r="O542" i="9" s="1"/>
  <c r="N561" i="9"/>
  <c r="O561" i="9" s="1"/>
  <c r="N546" i="9"/>
  <c r="O546" i="9" s="1"/>
  <c r="N545" i="9"/>
  <c r="O545" i="9" s="1"/>
  <c r="N1678" i="9"/>
  <c r="O1678" i="9" s="1"/>
  <c r="N1676" i="9"/>
  <c r="O1676" i="9" s="1"/>
  <c r="N1675" i="9"/>
  <c r="O1675" i="9" s="1"/>
  <c r="N1674" i="9"/>
  <c r="O1674" i="9" s="1"/>
  <c r="N1673" i="9"/>
  <c r="O1673" i="9" s="1"/>
  <c r="N1672" i="9"/>
  <c r="O1672" i="9" s="1"/>
  <c r="N1659" i="9"/>
  <c r="O1659" i="9" s="1"/>
  <c r="N1658" i="9"/>
  <c r="O1658" i="9" s="1"/>
  <c r="N1657" i="9"/>
  <c r="O1657" i="9" s="1"/>
  <c r="N1656" i="9"/>
  <c r="O1656" i="9" s="1"/>
  <c r="N1655" i="9"/>
  <c r="O1655" i="9" s="1"/>
  <c r="N1654" i="9"/>
  <c r="O1654" i="9" s="1"/>
  <c r="N1653" i="9"/>
  <c r="O1653" i="9" s="1"/>
  <c r="N1652" i="9"/>
  <c r="O1652" i="9" s="1"/>
  <c r="N1651" i="9"/>
  <c r="O1651" i="9" s="1"/>
  <c r="N1677" i="9"/>
  <c r="O1677" i="9" s="1"/>
  <c r="N1671" i="9"/>
  <c r="O1671" i="9" s="1"/>
  <c r="N1670" i="9"/>
  <c r="O1670" i="9" s="1"/>
  <c r="N1669" i="9"/>
  <c r="O1669" i="9" s="1"/>
  <c r="N1668" i="9"/>
  <c r="O1668" i="9" s="1"/>
  <c r="N1667" i="9"/>
  <c r="O1667" i="9" s="1"/>
  <c r="N1666" i="9"/>
  <c r="O1666" i="9" s="1"/>
  <c r="N1665" i="9"/>
  <c r="O1665" i="9" s="1"/>
  <c r="N1664" i="9"/>
  <c r="O1664" i="9" s="1"/>
  <c r="N1663" i="9"/>
  <c r="O1663" i="9" s="1"/>
  <c r="N1662" i="9"/>
  <c r="O1662" i="9" s="1"/>
  <c r="N1661" i="9"/>
  <c r="O1661" i="9" s="1"/>
  <c r="N1660" i="9"/>
  <c r="O1660" i="9" s="1"/>
  <c r="N1650" i="9"/>
  <c r="O1650" i="9" s="1"/>
  <c r="N1610" i="9"/>
  <c r="O1610" i="9" s="1"/>
  <c r="N1609" i="9"/>
  <c r="O1609" i="9" s="1"/>
  <c r="N1608" i="9"/>
  <c r="O1608" i="9" s="1"/>
  <c r="N1603" i="9"/>
  <c r="O1603" i="9" s="1"/>
  <c r="N1641" i="9"/>
  <c r="O1641" i="9" s="1"/>
  <c r="N1640" i="9"/>
  <c r="O1640" i="9" s="1"/>
  <c r="N1639" i="9"/>
  <c r="O1639" i="9" s="1"/>
  <c r="N1411" i="9"/>
  <c r="O1411" i="9" s="1"/>
  <c r="N1611" i="9"/>
  <c r="O1611" i="9" s="1"/>
  <c r="N1606" i="9"/>
  <c r="O1606" i="9" s="1"/>
  <c r="N1600" i="9"/>
  <c r="O1600" i="9" s="1"/>
  <c r="N1647" i="9"/>
  <c r="O1647" i="9" s="1"/>
  <c r="N1646" i="9"/>
  <c r="O1646" i="9" s="1"/>
  <c r="N1637" i="9"/>
  <c r="O1637" i="9" s="1"/>
  <c r="N1635" i="9"/>
  <c r="O1635" i="9" s="1"/>
  <c r="N1634" i="9"/>
  <c r="O1634" i="9" s="1"/>
  <c r="N1615" i="9"/>
  <c r="O1615" i="9" s="1"/>
  <c r="N1648" i="9"/>
  <c r="O1648" i="9" s="1"/>
  <c r="N1633" i="9"/>
  <c r="O1633" i="9" s="1"/>
  <c r="N1632" i="9"/>
  <c r="O1632" i="9" s="1"/>
  <c r="N1631" i="9"/>
  <c r="O1631" i="9" s="1"/>
  <c r="N1630" i="9"/>
  <c r="O1630" i="9" s="1"/>
  <c r="N1629" i="9"/>
  <c r="O1629" i="9" s="1"/>
  <c r="N1623" i="9"/>
  <c r="O1623" i="9" s="1"/>
  <c r="N1622" i="9"/>
  <c r="O1622" i="9" s="1"/>
  <c r="N1588" i="9"/>
  <c r="O1588" i="9" s="1"/>
  <c r="N1587" i="9"/>
  <c r="O1587" i="9" s="1"/>
  <c r="N1586" i="9"/>
  <c r="O1586" i="9" s="1"/>
  <c r="N1585" i="9"/>
  <c r="O1585" i="9" s="1"/>
  <c r="N1584" i="9"/>
  <c r="O1584" i="9" s="1"/>
  <c r="N1583" i="9"/>
  <c r="O1583" i="9" s="1"/>
  <c r="N1645" i="9"/>
  <c r="O1645" i="9" s="1"/>
  <c r="N1644" i="9"/>
  <c r="O1644" i="9" s="1"/>
  <c r="N1613" i="9"/>
  <c r="O1613" i="9" s="1"/>
  <c r="N1612" i="9"/>
  <c r="O1612" i="9" s="1"/>
  <c r="N1607" i="9"/>
  <c r="O1607" i="9" s="1"/>
  <c r="N1604" i="9"/>
  <c r="O1604" i="9" s="1"/>
  <c r="N1601" i="9"/>
  <c r="O1601" i="9" s="1"/>
  <c r="N1643" i="9"/>
  <c r="O1643" i="9" s="1"/>
  <c r="N1628" i="9"/>
  <c r="O1628" i="9" s="1"/>
  <c r="N1627" i="9"/>
  <c r="O1627" i="9" s="1"/>
  <c r="N1626" i="9"/>
  <c r="O1626" i="9" s="1"/>
  <c r="N1625" i="9"/>
  <c r="O1625" i="9" s="1"/>
  <c r="N1621" i="9"/>
  <c r="O1621" i="9" s="1"/>
  <c r="N1605" i="9"/>
  <c r="O1605" i="9" s="1"/>
  <c r="N1602" i="9"/>
  <c r="O1602" i="9" s="1"/>
  <c r="N1599" i="9"/>
  <c r="O1599" i="9" s="1"/>
  <c r="N1598" i="9"/>
  <c r="O1598" i="9" s="1"/>
  <c r="N1597" i="9"/>
  <c r="O1597" i="9" s="1"/>
  <c r="N1596" i="9"/>
  <c r="O1596" i="9" s="1"/>
  <c r="N1595" i="9"/>
  <c r="O1595" i="9" s="1"/>
  <c r="N1594" i="9"/>
  <c r="O1594" i="9" s="1"/>
  <c r="N1593" i="9"/>
  <c r="O1593" i="9" s="1"/>
  <c r="N1592" i="9"/>
  <c r="O1592" i="9" s="1"/>
  <c r="N1591" i="9"/>
  <c r="O1591" i="9" s="1"/>
  <c r="N1590" i="9"/>
  <c r="O1590" i="9" s="1"/>
  <c r="N1582" i="9"/>
  <c r="O1582" i="9" s="1"/>
  <c r="N1581" i="9"/>
  <c r="O1581" i="9" s="1"/>
  <c r="N1580" i="9"/>
  <c r="O1580" i="9" s="1"/>
  <c r="N1579" i="9"/>
  <c r="O1579" i="9" s="1"/>
  <c r="N1578" i="9"/>
  <c r="O1578" i="9" s="1"/>
  <c r="N1577" i="9"/>
  <c r="O1577" i="9" s="1"/>
  <c r="N1576" i="9"/>
  <c r="O1576" i="9" s="1"/>
  <c r="N1551" i="9"/>
  <c r="O1551" i="9" s="1"/>
  <c r="N1546" i="9"/>
  <c r="O1546" i="9" s="1"/>
  <c r="N1483" i="9"/>
  <c r="O1483" i="9" s="1"/>
  <c r="N1466" i="9"/>
  <c r="O1466" i="9" s="1"/>
  <c r="N1465" i="9"/>
  <c r="O1465" i="9" s="1"/>
  <c r="N1461" i="9"/>
  <c r="O1461" i="9" s="1"/>
  <c r="N1460" i="9"/>
  <c r="O1460" i="9" s="1"/>
  <c r="N1459" i="9"/>
  <c r="O1459" i="9" s="1"/>
  <c r="N1458" i="9"/>
  <c r="O1458" i="9" s="1"/>
  <c r="N1457" i="9"/>
  <c r="O1457" i="9" s="1"/>
  <c r="N1454" i="9"/>
  <c r="O1454" i="9" s="1"/>
  <c r="N1453" i="9"/>
  <c r="O1453" i="9" s="1"/>
  <c r="N1452" i="9"/>
  <c r="O1452" i="9" s="1"/>
  <c r="N1451" i="9"/>
  <c r="O1451" i="9" s="1"/>
  <c r="N1450" i="9"/>
  <c r="O1450" i="9" s="1"/>
  <c r="N1449" i="9"/>
  <c r="O1449" i="9" s="1"/>
  <c r="N1448" i="9"/>
  <c r="O1448" i="9" s="1"/>
  <c r="N1444" i="9"/>
  <c r="O1444" i="9" s="1"/>
  <c r="N1443" i="9"/>
  <c r="O1443" i="9" s="1"/>
  <c r="N1442" i="9"/>
  <c r="O1442" i="9" s="1"/>
  <c r="N1441" i="9"/>
  <c r="O1441" i="9" s="1"/>
  <c r="N1440" i="9"/>
  <c r="O1440" i="9" s="1"/>
  <c r="N1439" i="9"/>
  <c r="O1439" i="9" s="1"/>
  <c r="N1438" i="9"/>
  <c r="O1438" i="9" s="1"/>
  <c r="N1435" i="9"/>
  <c r="O1435" i="9" s="1"/>
  <c r="N1434" i="9"/>
  <c r="O1434" i="9" s="1"/>
  <c r="N1433" i="9"/>
  <c r="O1433" i="9" s="1"/>
  <c r="N1432" i="9"/>
  <c r="O1432" i="9" s="1"/>
  <c r="N1431" i="9"/>
  <c r="O1431" i="9" s="1"/>
  <c r="N1487" i="9"/>
  <c r="O1487" i="9" s="1"/>
  <c r="N1486" i="9"/>
  <c r="O1486" i="9" s="1"/>
  <c r="N1485" i="9"/>
  <c r="O1485" i="9" s="1"/>
  <c r="N1484" i="9"/>
  <c r="O1484" i="9" s="1"/>
  <c r="N1480" i="9"/>
  <c r="O1480" i="9" s="1"/>
  <c r="N1479" i="9"/>
  <c r="O1479" i="9" s="1"/>
  <c r="N1478" i="9"/>
  <c r="O1478" i="9" s="1"/>
  <c r="N1477" i="9"/>
  <c r="O1477" i="9" s="1"/>
  <c r="N1474" i="9"/>
  <c r="O1474" i="9" s="1"/>
  <c r="N1473" i="9"/>
  <c r="O1473" i="9" s="1"/>
  <c r="N1472" i="9"/>
  <c r="O1472" i="9" s="1"/>
  <c r="N1470" i="9"/>
  <c r="O1470" i="9" s="1"/>
  <c r="N1469" i="9"/>
  <c r="O1469" i="9" s="1"/>
  <c r="N1468" i="9"/>
  <c r="O1468" i="9" s="1"/>
  <c r="N1445" i="9"/>
  <c r="O1445" i="9" s="1"/>
  <c r="N1258" i="9"/>
  <c r="O1258" i="9" s="1"/>
  <c r="N1257" i="9"/>
  <c r="O1257" i="9" s="1"/>
  <c r="N1561" i="9"/>
  <c r="O1561" i="9" s="1"/>
  <c r="N1367" i="9"/>
  <c r="O1367" i="9" s="1"/>
  <c r="N1366" i="9"/>
  <c r="O1366" i="9" s="1"/>
  <c r="N1365" i="9"/>
  <c r="O1365" i="9" s="1"/>
  <c r="N1329" i="9"/>
  <c r="O1329" i="9" s="1"/>
  <c r="N1328" i="9"/>
  <c r="O1328" i="9" s="1"/>
  <c r="N1327" i="9"/>
  <c r="O1327" i="9" s="1"/>
  <c r="N1326" i="9"/>
  <c r="O1326" i="9" s="1"/>
  <c r="N1314" i="9"/>
  <c r="O1314" i="9" s="1"/>
  <c r="N1313" i="9"/>
  <c r="O1313" i="9" s="1"/>
  <c r="N1312" i="9"/>
  <c r="O1312" i="9" s="1"/>
  <c r="N1311" i="9"/>
  <c r="O1311" i="9" s="1"/>
  <c r="N1297" i="9"/>
  <c r="O1297" i="9" s="1"/>
  <c r="N1296" i="9"/>
  <c r="O1296" i="9" s="1"/>
  <c r="N1295" i="9"/>
  <c r="O1295" i="9" s="1"/>
  <c r="N1294" i="9"/>
  <c r="O1294" i="9" s="1"/>
  <c r="N1282" i="9"/>
  <c r="O1282" i="9" s="1"/>
  <c r="N1281" i="9"/>
  <c r="O1281" i="9" s="1"/>
  <c r="N1560" i="9"/>
  <c r="O1560" i="9" s="1"/>
  <c r="N1550" i="9"/>
  <c r="O1550" i="9" s="1"/>
  <c r="N1482" i="9"/>
  <c r="O1482" i="9" s="1"/>
  <c r="N1481" i="9"/>
  <c r="O1481" i="9" s="1"/>
  <c r="N1476" i="9"/>
  <c r="O1476" i="9" s="1"/>
  <c r="N1475" i="9"/>
  <c r="O1475" i="9" s="1"/>
  <c r="N1471" i="9"/>
  <c r="O1471" i="9" s="1"/>
  <c r="N1467" i="9"/>
  <c r="O1467" i="9" s="1"/>
  <c r="N1464" i="9"/>
  <c r="O1464" i="9" s="1"/>
  <c r="N1463" i="9"/>
  <c r="O1463" i="9" s="1"/>
  <c r="N1462" i="9"/>
  <c r="O1462" i="9" s="1"/>
  <c r="N1456" i="9"/>
  <c r="O1456" i="9" s="1"/>
  <c r="N1455" i="9"/>
  <c r="O1455" i="9" s="1"/>
  <c r="N1447" i="9"/>
  <c r="O1447" i="9" s="1"/>
  <c r="N1446" i="9"/>
  <c r="O1446" i="9" s="1"/>
  <c r="N1437" i="9"/>
  <c r="O1437" i="9" s="1"/>
  <c r="N1436" i="9"/>
  <c r="O1436" i="9" s="1"/>
  <c r="N1430" i="9"/>
  <c r="O1430" i="9" s="1"/>
  <c r="N1429" i="9"/>
  <c r="O1429" i="9" s="1"/>
  <c r="N1428" i="9"/>
  <c r="O1428" i="9" s="1"/>
  <c r="N1427" i="9"/>
  <c r="O1427" i="9" s="1"/>
  <c r="N1256" i="9"/>
  <c r="O1256" i="9" s="1"/>
  <c r="N1255" i="9"/>
  <c r="O1255" i="9" s="1"/>
  <c r="N1549" i="9"/>
  <c r="O1549" i="9" s="1"/>
  <c r="N1370" i="9"/>
  <c r="O1370" i="9" s="1"/>
  <c r="N1369" i="9"/>
  <c r="O1369" i="9" s="1"/>
  <c r="N1368" i="9"/>
  <c r="O1368" i="9" s="1"/>
  <c r="N1349" i="9"/>
  <c r="O1349" i="9" s="1"/>
  <c r="N1348" i="9"/>
  <c r="O1348" i="9" s="1"/>
  <c r="N1330" i="9"/>
  <c r="O1330" i="9" s="1"/>
  <c r="N1300" i="9"/>
  <c r="O1300" i="9" s="1"/>
  <c r="N1299" i="9"/>
  <c r="O1299" i="9" s="1"/>
  <c r="N1298" i="9"/>
  <c r="O1298" i="9" s="1"/>
  <c r="N1286" i="9"/>
  <c r="O1286" i="9" s="1"/>
  <c r="N1285" i="9"/>
  <c r="O1285" i="9" s="1"/>
  <c r="N1284" i="9"/>
  <c r="O1284" i="9" s="1"/>
  <c r="N1283" i="9"/>
  <c r="O1283" i="9" s="1"/>
  <c r="N1268" i="9"/>
  <c r="O1268" i="9" s="1"/>
  <c r="N1267" i="9"/>
  <c r="O1267" i="9" s="1"/>
  <c r="N1266" i="9"/>
  <c r="O1266" i="9" s="1"/>
  <c r="N1265" i="9"/>
  <c r="O1265" i="9" s="1"/>
  <c r="N1263" i="9"/>
  <c r="O1263" i="9" s="1"/>
  <c r="N1262" i="9"/>
  <c r="O1262" i="9" s="1"/>
  <c r="N1261" i="9"/>
  <c r="O1261" i="9" s="1"/>
  <c r="N1260" i="9"/>
  <c r="O1260" i="9" s="1"/>
  <c r="N1259" i="9"/>
  <c r="O1259" i="9" s="1"/>
  <c r="N1254" i="9"/>
  <c r="O1254" i="9" s="1"/>
  <c r="N1548" i="9"/>
  <c r="O1548" i="9" s="1"/>
  <c r="N1522" i="9"/>
  <c r="O1522" i="9" s="1"/>
  <c r="N1521" i="9"/>
  <c r="O1521" i="9" s="1"/>
  <c r="N1504" i="9"/>
  <c r="O1504" i="9" s="1"/>
  <c r="N1495" i="9"/>
  <c r="O1495" i="9" s="1"/>
  <c r="N1494" i="9"/>
  <c r="O1494" i="9" s="1"/>
  <c r="N1493" i="9"/>
  <c r="O1493" i="9" s="1"/>
  <c r="N1492" i="9"/>
  <c r="O1492" i="9" s="1"/>
  <c r="N1423" i="9"/>
  <c r="O1423" i="9" s="1"/>
  <c r="N1422" i="9"/>
  <c r="O1422" i="9" s="1"/>
  <c r="N1421" i="9"/>
  <c r="O1421" i="9" s="1"/>
  <c r="N1420" i="9"/>
  <c r="O1420" i="9" s="1"/>
  <c r="N1407" i="9"/>
  <c r="O1407" i="9" s="1"/>
  <c r="N1406" i="9"/>
  <c r="O1406" i="9" s="1"/>
  <c r="N1405" i="9"/>
  <c r="O1405" i="9" s="1"/>
  <c r="N1404" i="9"/>
  <c r="O1404" i="9" s="1"/>
  <c r="N1392" i="9"/>
  <c r="O1392" i="9" s="1"/>
  <c r="N1391" i="9"/>
  <c r="O1391" i="9" s="1"/>
  <c r="N1390" i="9"/>
  <c r="O1390" i="9" s="1"/>
  <c r="N1389" i="9"/>
  <c r="O1389" i="9" s="1"/>
  <c r="N1388" i="9"/>
  <c r="O1388" i="9" s="1"/>
  <c r="N1347" i="9"/>
  <c r="O1347" i="9" s="1"/>
  <c r="N1346" i="9"/>
  <c r="O1346" i="9" s="1"/>
  <c r="N1547" i="9"/>
  <c r="O1547" i="9" s="1"/>
  <c r="N1497" i="9"/>
  <c r="O1497" i="9" s="1"/>
  <c r="N1496" i="9"/>
  <c r="O1496" i="9" s="1"/>
  <c r="N1426" i="9"/>
  <c r="O1426" i="9" s="1"/>
  <c r="N1425" i="9"/>
  <c r="O1425" i="9" s="1"/>
  <c r="N1424" i="9"/>
  <c r="O1424" i="9" s="1"/>
  <c r="N1410" i="9"/>
  <c r="O1410" i="9" s="1"/>
  <c r="N1409" i="9"/>
  <c r="O1409" i="9" s="1"/>
  <c r="N1408" i="9"/>
  <c r="O1408" i="9" s="1"/>
  <c r="N1395" i="9"/>
  <c r="O1395" i="9" s="1"/>
  <c r="N1394" i="9"/>
  <c r="O1394" i="9" s="1"/>
  <c r="N1393" i="9"/>
  <c r="O1393" i="9" s="1"/>
  <c r="N1374" i="9"/>
  <c r="O1374" i="9" s="1"/>
  <c r="N1373" i="9"/>
  <c r="O1373" i="9" s="1"/>
  <c r="N1372" i="9"/>
  <c r="O1372" i="9" s="1"/>
  <c r="N1371" i="9"/>
  <c r="O1371" i="9" s="1"/>
  <c r="N1352" i="9"/>
  <c r="O1352" i="9" s="1"/>
  <c r="N1351" i="9"/>
  <c r="O1351" i="9" s="1"/>
  <c r="N1350" i="9"/>
  <c r="O1350" i="9" s="1"/>
  <c r="N1556" i="9"/>
  <c r="O1556" i="9" s="1"/>
  <c r="N1523" i="9"/>
  <c r="O1523" i="9" s="1"/>
  <c r="N1506" i="9"/>
  <c r="O1506" i="9" s="1"/>
  <c r="N1505" i="9"/>
  <c r="O1505" i="9" s="1"/>
  <c r="N1498" i="9"/>
  <c r="O1498" i="9" s="1"/>
  <c r="N1414" i="9"/>
  <c r="O1414" i="9" s="1"/>
  <c r="N1413" i="9"/>
  <c r="O1413" i="9" s="1"/>
  <c r="N1412" i="9"/>
  <c r="O1412" i="9" s="1"/>
  <c r="N1396" i="9"/>
  <c r="O1396" i="9" s="1"/>
  <c r="N1378" i="9"/>
  <c r="O1378" i="9" s="1"/>
  <c r="N1377" i="9"/>
  <c r="O1377" i="9" s="1"/>
  <c r="N1376" i="9"/>
  <c r="O1376" i="9" s="1"/>
  <c r="N1375" i="9"/>
  <c r="O1375" i="9" s="1"/>
  <c r="N1354" i="9"/>
  <c r="O1354" i="9" s="1"/>
  <c r="N1353" i="9"/>
  <c r="O1353" i="9" s="1"/>
  <c r="N1315" i="9"/>
  <c r="O1315" i="9" s="1"/>
  <c r="N1398" i="9"/>
  <c r="O1398" i="9" s="1"/>
  <c r="N1397" i="9"/>
  <c r="O1397" i="9" s="1"/>
  <c r="N1358" i="9"/>
  <c r="O1358" i="9" s="1"/>
  <c r="N1357" i="9"/>
  <c r="O1357" i="9" s="1"/>
  <c r="N1356" i="9"/>
  <c r="O1356" i="9" s="1"/>
  <c r="N1355" i="9"/>
  <c r="O1355" i="9" s="1"/>
  <c r="N1337" i="9"/>
  <c r="O1337" i="9" s="1"/>
  <c r="N1336" i="9"/>
  <c r="O1336" i="9" s="1"/>
  <c r="N1335" i="9"/>
  <c r="O1335" i="9" s="1"/>
  <c r="N1334" i="9"/>
  <c r="O1334" i="9" s="1"/>
  <c r="N1333" i="9"/>
  <c r="O1333" i="9" s="1"/>
  <c r="N1332" i="9"/>
  <c r="O1332" i="9" s="1"/>
  <c r="N1331" i="9"/>
  <c r="O1331" i="9" s="1"/>
  <c r="N1319" i="9"/>
  <c r="O1319" i="9" s="1"/>
  <c r="N1318" i="9"/>
  <c r="O1318" i="9" s="1"/>
  <c r="N1317" i="9"/>
  <c r="O1317" i="9" s="1"/>
  <c r="N1316" i="9"/>
  <c r="O1316" i="9" s="1"/>
  <c r="N1304" i="9"/>
  <c r="O1304" i="9" s="1"/>
  <c r="N1303" i="9"/>
  <c r="O1303" i="9" s="1"/>
  <c r="N1302" i="9"/>
  <c r="O1302" i="9" s="1"/>
  <c r="N1301" i="9"/>
  <c r="O1301" i="9" s="1"/>
  <c r="N1288" i="9"/>
  <c r="O1288" i="9" s="1"/>
  <c r="N1287" i="9"/>
  <c r="O1287" i="9" s="1"/>
  <c r="N1271" i="9"/>
  <c r="O1271" i="9" s="1"/>
  <c r="N1270" i="9"/>
  <c r="O1270" i="9" s="1"/>
  <c r="N1269" i="9"/>
  <c r="O1269" i="9" s="1"/>
  <c r="N1401" i="9"/>
  <c r="O1401" i="9" s="1"/>
  <c r="N1400" i="9"/>
  <c r="O1400" i="9" s="1"/>
  <c r="N1399" i="9"/>
  <c r="O1399" i="9" s="1"/>
  <c r="N1363" i="9"/>
  <c r="O1363" i="9" s="1"/>
  <c r="N1362" i="9"/>
  <c r="O1362" i="9" s="1"/>
  <c r="N1361" i="9"/>
  <c r="O1361" i="9" s="1"/>
  <c r="N1360" i="9"/>
  <c r="O1360" i="9" s="1"/>
  <c r="N1359" i="9"/>
  <c r="O1359" i="9" s="1"/>
  <c r="N1343" i="9"/>
  <c r="O1343" i="9" s="1"/>
  <c r="N1342" i="9"/>
  <c r="O1342" i="9" s="1"/>
  <c r="N1341" i="9"/>
  <c r="O1341" i="9" s="1"/>
  <c r="N1340" i="9"/>
  <c r="O1340" i="9" s="1"/>
  <c r="N1339" i="9"/>
  <c r="O1339" i="9" s="1"/>
  <c r="N1338" i="9"/>
  <c r="O1338" i="9" s="1"/>
  <c r="N1324" i="9"/>
  <c r="O1324" i="9" s="1"/>
  <c r="N1323" i="9"/>
  <c r="O1323" i="9" s="1"/>
  <c r="N1322" i="9"/>
  <c r="O1322" i="9" s="1"/>
  <c r="N1321" i="9"/>
  <c r="O1321" i="9" s="1"/>
  <c r="N1320" i="9"/>
  <c r="O1320" i="9" s="1"/>
  <c r="N1308" i="9"/>
  <c r="O1308" i="9" s="1"/>
  <c r="N1307" i="9"/>
  <c r="O1307" i="9" s="1"/>
  <c r="N1306" i="9"/>
  <c r="O1306" i="9" s="1"/>
  <c r="N1305" i="9"/>
  <c r="O1305" i="9" s="1"/>
  <c r="N1290" i="9"/>
  <c r="O1290" i="9" s="1"/>
  <c r="N1289" i="9"/>
  <c r="O1289" i="9" s="1"/>
  <c r="N1276" i="9"/>
  <c r="O1276" i="9" s="1"/>
  <c r="N1275" i="9"/>
  <c r="O1275" i="9" s="1"/>
  <c r="N1274" i="9"/>
  <c r="O1274" i="9" s="1"/>
  <c r="N1273" i="9"/>
  <c r="O1273" i="9" s="1"/>
  <c r="N1272" i="9"/>
  <c r="O1272" i="9" s="1"/>
  <c r="N1264" i="9"/>
  <c r="O1264" i="9" s="1"/>
  <c r="N1559" i="9"/>
  <c r="O1559" i="9" s="1"/>
  <c r="N1531" i="9"/>
  <c r="O1531" i="9" s="1"/>
  <c r="N1530" i="9"/>
  <c r="O1530" i="9" s="1"/>
  <c r="N1529" i="9"/>
  <c r="O1529" i="9" s="1"/>
  <c r="N1528" i="9"/>
  <c r="O1528" i="9" s="1"/>
  <c r="N1527" i="9"/>
  <c r="O1527" i="9" s="1"/>
  <c r="N1526" i="9"/>
  <c r="O1526" i="9" s="1"/>
  <c r="N1525" i="9"/>
  <c r="O1525" i="9" s="1"/>
  <c r="N1524" i="9"/>
  <c r="O1524" i="9" s="1"/>
  <c r="N1514" i="9"/>
  <c r="O1514" i="9" s="1"/>
  <c r="N1513" i="9"/>
  <c r="O1513" i="9" s="1"/>
  <c r="N1512" i="9"/>
  <c r="O1512" i="9" s="1"/>
  <c r="N1511" i="9"/>
  <c r="O1511" i="9" s="1"/>
  <c r="N1510" i="9"/>
  <c r="O1510" i="9" s="1"/>
  <c r="N1509" i="9"/>
  <c r="O1509" i="9" s="1"/>
  <c r="N1501" i="9"/>
  <c r="O1501" i="9" s="1"/>
  <c r="N1500" i="9"/>
  <c r="O1500" i="9" s="1"/>
  <c r="N1499" i="9"/>
  <c r="O1499" i="9" s="1"/>
  <c r="N1490" i="9"/>
  <c r="O1490" i="9" s="1"/>
  <c r="N1489" i="9"/>
  <c r="O1489" i="9" s="1"/>
  <c r="N1488" i="9"/>
  <c r="O1488" i="9" s="1"/>
  <c r="N1417" i="9"/>
  <c r="O1417" i="9" s="1"/>
  <c r="N1416" i="9"/>
  <c r="O1416" i="9" s="1"/>
  <c r="N1415" i="9"/>
  <c r="O1415" i="9" s="1"/>
  <c r="N1382" i="9"/>
  <c r="O1382" i="9" s="1"/>
  <c r="N1381" i="9"/>
  <c r="O1381" i="9" s="1"/>
  <c r="N1380" i="9"/>
  <c r="O1380" i="9" s="1"/>
  <c r="N1379" i="9"/>
  <c r="O1379" i="9" s="1"/>
  <c r="N1558" i="9"/>
  <c r="O1558" i="9" s="1"/>
  <c r="N1537" i="9"/>
  <c r="O1537" i="9" s="1"/>
  <c r="N1508" i="9"/>
  <c r="O1508" i="9" s="1"/>
  <c r="N1507" i="9"/>
  <c r="O1507" i="9" s="1"/>
  <c r="N1557" i="9"/>
  <c r="O1557" i="9" s="1"/>
  <c r="N1555" i="9"/>
  <c r="O1555" i="9" s="1"/>
  <c r="N1554" i="9"/>
  <c r="O1554" i="9" s="1"/>
  <c r="N1540" i="9"/>
  <c r="O1540" i="9" s="1"/>
  <c r="N1539" i="9"/>
  <c r="O1539" i="9" s="1"/>
  <c r="N1538" i="9"/>
  <c r="O1538" i="9" s="1"/>
  <c r="N1532" i="9"/>
  <c r="O1532" i="9" s="1"/>
  <c r="N1516" i="9"/>
  <c r="O1516" i="9" s="1"/>
  <c r="N1515" i="9"/>
  <c r="O1515" i="9" s="1"/>
  <c r="N1553" i="9"/>
  <c r="O1553" i="9" s="1"/>
  <c r="N1503" i="9"/>
  <c r="O1503" i="9" s="1"/>
  <c r="N1502" i="9"/>
  <c r="O1502" i="9" s="1"/>
  <c r="N1419" i="9"/>
  <c r="O1419" i="9" s="1"/>
  <c r="N1418" i="9"/>
  <c r="O1418" i="9" s="1"/>
  <c r="N1552" i="9"/>
  <c r="O1552" i="9" s="1"/>
  <c r="N1403" i="9"/>
  <c r="O1403" i="9" s="1"/>
  <c r="N1387" i="9"/>
  <c r="O1387" i="9" s="1"/>
  <c r="N1386" i="9"/>
  <c r="O1386" i="9" s="1"/>
  <c r="N1364" i="9"/>
  <c r="O1364" i="9" s="1"/>
  <c r="N1520" i="9"/>
  <c r="O1520" i="9" s="1"/>
  <c r="N1402" i="9"/>
  <c r="O1402" i="9" s="1"/>
  <c r="N1384" i="9"/>
  <c r="O1384" i="9" s="1"/>
  <c r="N1383" i="9"/>
  <c r="O1383" i="9" s="1"/>
  <c r="N1518" i="9"/>
  <c r="O1518" i="9" s="1"/>
  <c r="N1517" i="9"/>
  <c r="O1517" i="9" s="1"/>
  <c r="N1491" i="9"/>
  <c r="O1491" i="9" s="1"/>
  <c r="N1545" i="9"/>
  <c r="O1545" i="9" s="1"/>
  <c r="N1544" i="9"/>
  <c r="O1544" i="9" s="1"/>
  <c r="N1535" i="9"/>
  <c r="O1535" i="9" s="1"/>
  <c r="N1534" i="9"/>
  <c r="O1534" i="9" s="1"/>
  <c r="N1533" i="9"/>
  <c r="O1533" i="9" s="1"/>
  <c r="N1519" i="9"/>
  <c r="O1519" i="9" s="1"/>
  <c r="N1543" i="9"/>
  <c r="O1543" i="9" s="1"/>
  <c r="N1541" i="9"/>
  <c r="O1541" i="9" s="1"/>
  <c r="N1536" i="9"/>
  <c r="O1536" i="9" s="1"/>
  <c r="N1385" i="9"/>
  <c r="O1385" i="9" s="1"/>
  <c r="N1562" i="9"/>
  <c r="O1562" i="9" s="1"/>
  <c r="N1344" i="9"/>
  <c r="O1344" i="9" s="1"/>
  <c r="N1325" i="9"/>
  <c r="O1325" i="9" s="1"/>
  <c r="N1542" i="9"/>
  <c r="O1542" i="9" s="1"/>
  <c r="N1345" i="9"/>
  <c r="O1345" i="9" s="1"/>
  <c r="N1310" i="9"/>
  <c r="O1310" i="9" s="1"/>
  <c r="N1309" i="9"/>
  <c r="O1309" i="9" s="1"/>
  <c r="N1293" i="9"/>
  <c r="O1293" i="9" s="1"/>
  <c r="N1292" i="9"/>
  <c r="O1292" i="9" s="1"/>
  <c r="N1291" i="9"/>
  <c r="O1291" i="9" s="1"/>
  <c r="N1280" i="9"/>
  <c r="O1280" i="9" s="1"/>
  <c r="N1279" i="9"/>
  <c r="O1279" i="9" s="1"/>
  <c r="N1278" i="9"/>
  <c r="O1278" i="9" s="1"/>
  <c r="N1277" i="9"/>
  <c r="O1277" i="9" s="1"/>
  <c r="N1575" i="9"/>
  <c r="O1575" i="9" s="1"/>
  <c r="N1574" i="9"/>
  <c r="O1574" i="9" s="1"/>
  <c r="N1573" i="9"/>
  <c r="O1573" i="9" s="1"/>
  <c r="N1572" i="9"/>
  <c r="O1572" i="9" s="1"/>
  <c r="N1571" i="9"/>
  <c r="O1571" i="9" s="1"/>
  <c r="N1570" i="9"/>
  <c r="O1570" i="9" s="1"/>
  <c r="N1569" i="9"/>
  <c r="O1569" i="9" s="1"/>
  <c r="N1568" i="9"/>
  <c r="O1568" i="9" s="1"/>
  <c r="N1567" i="9"/>
  <c r="O1567" i="9" s="1"/>
  <c r="N1566" i="9"/>
  <c r="O1566" i="9" s="1"/>
  <c r="N1565" i="9"/>
  <c r="O1565" i="9" s="1"/>
  <c r="N1564" i="9"/>
  <c r="O1564" i="9" s="1"/>
  <c r="N1563" i="9"/>
  <c r="O1563" i="9" s="1"/>
  <c r="N496" i="9"/>
  <c r="O496" i="9" s="1"/>
  <c r="N490" i="9"/>
  <c r="O490" i="9" s="1"/>
  <c r="N489" i="9"/>
  <c r="O489" i="9" s="1"/>
  <c r="N479" i="9"/>
  <c r="O479" i="9" s="1"/>
  <c r="N478" i="9"/>
  <c r="O478" i="9" s="1"/>
  <c r="N474" i="9"/>
  <c r="O474" i="9" s="1"/>
  <c r="N466" i="9"/>
  <c r="O466" i="9" s="1"/>
  <c r="N465" i="9"/>
  <c r="O465" i="9" s="1"/>
  <c r="N463" i="9"/>
  <c r="O463" i="9" s="1"/>
  <c r="N462" i="9"/>
  <c r="O462" i="9" s="1"/>
  <c r="N509" i="9"/>
  <c r="O509" i="9" s="1"/>
  <c r="N508" i="9"/>
  <c r="O508" i="9" s="1"/>
  <c r="N495" i="9"/>
  <c r="O495" i="9" s="1"/>
  <c r="N494" i="9"/>
  <c r="O494" i="9" s="1"/>
  <c r="N458" i="9"/>
  <c r="O458" i="9" s="1"/>
  <c r="N456" i="9"/>
  <c r="O456" i="9" s="1"/>
  <c r="N455" i="9"/>
  <c r="O455" i="9" s="1"/>
  <c r="N439" i="9"/>
  <c r="O439" i="9" s="1"/>
  <c r="N505" i="9"/>
  <c r="O505" i="9" s="1"/>
  <c r="N493" i="9"/>
  <c r="O493" i="9" s="1"/>
  <c r="N507" i="9"/>
  <c r="O507" i="9" s="1"/>
  <c r="N515" i="9"/>
  <c r="O515" i="9" s="1"/>
  <c r="N514" i="9"/>
  <c r="O514" i="9" s="1"/>
  <c r="N513" i="9"/>
  <c r="O513" i="9" s="1"/>
  <c r="N512" i="9"/>
  <c r="O512" i="9" s="1"/>
  <c r="N511" i="9"/>
  <c r="O511" i="9" s="1"/>
  <c r="N510" i="9"/>
  <c r="O510" i="9" s="1"/>
  <c r="N503" i="9"/>
  <c r="O503" i="9" s="1"/>
  <c r="N506" i="9"/>
  <c r="O506" i="9" s="1"/>
  <c r="N504" i="9"/>
  <c r="O504" i="9" s="1"/>
  <c r="N502" i="9"/>
  <c r="O502" i="9" s="1"/>
  <c r="N446" i="9"/>
  <c r="O446" i="9" s="1"/>
  <c r="N445" i="9"/>
  <c r="O445" i="9" s="1"/>
  <c r="N444" i="9"/>
  <c r="O444" i="9" s="1"/>
  <c r="N453" i="9"/>
  <c r="O453" i="9" s="1"/>
  <c r="N499" i="9"/>
  <c r="O499" i="9" s="1"/>
  <c r="N454" i="9"/>
  <c r="O454" i="9" s="1"/>
  <c r="N451" i="9"/>
  <c r="O451" i="9" s="1"/>
  <c r="N477" i="9"/>
  <c r="O477" i="9" s="1"/>
  <c r="N473" i="9"/>
  <c r="O473" i="9" s="1"/>
  <c r="N486" i="9"/>
  <c r="O486" i="9" s="1"/>
  <c r="N484" i="9"/>
  <c r="O484" i="9" s="1"/>
  <c r="N482" i="9"/>
  <c r="O482" i="9" s="1"/>
  <c r="N481" i="9"/>
  <c r="O481" i="9" s="1"/>
  <c r="N480" i="9"/>
  <c r="O480" i="9" s="1"/>
  <c r="N475" i="9"/>
  <c r="O475" i="9" s="1"/>
  <c r="N501" i="9"/>
  <c r="O501" i="9" s="1"/>
  <c r="N487" i="9"/>
  <c r="O487" i="9" s="1"/>
  <c r="N485" i="9"/>
  <c r="O485" i="9" s="1"/>
  <c r="N483" i="9"/>
  <c r="O483" i="9" s="1"/>
  <c r="N450" i="9"/>
  <c r="O450" i="9" s="1"/>
  <c r="N449" i="9"/>
  <c r="O449" i="9" s="1"/>
  <c r="N448" i="9"/>
  <c r="O448" i="9" s="1"/>
  <c r="N447" i="9"/>
  <c r="O447" i="9" s="1"/>
  <c r="N443" i="9"/>
  <c r="O443" i="9" s="1"/>
  <c r="N500" i="9"/>
  <c r="O500" i="9" s="1"/>
  <c r="N459" i="9"/>
  <c r="O459" i="9" s="1"/>
  <c r="N457" i="9"/>
  <c r="O457" i="9" s="1"/>
  <c r="N452" i="9"/>
  <c r="O452" i="9" s="1"/>
  <c r="N442" i="9"/>
  <c r="O442" i="9" s="1"/>
  <c r="N441" i="9"/>
  <c r="O441" i="9" s="1"/>
  <c r="N440" i="9"/>
  <c r="O440" i="9" s="1"/>
  <c r="N497" i="9"/>
  <c r="O497" i="9" s="1"/>
  <c r="N491" i="9"/>
  <c r="O491" i="9" s="1"/>
  <c r="N468" i="9"/>
  <c r="O468" i="9" s="1"/>
  <c r="N467" i="9"/>
  <c r="O467" i="9" s="1"/>
  <c r="N498" i="9"/>
  <c r="O498" i="9" s="1"/>
  <c r="N492" i="9"/>
  <c r="O492" i="9" s="1"/>
  <c r="N488" i="9"/>
  <c r="O488" i="9" s="1"/>
  <c r="N476" i="9"/>
  <c r="O476" i="9" s="1"/>
  <c r="N472" i="9"/>
  <c r="O472" i="9" s="1"/>
  <c r="N471" i="9"/>
  <c r="O471" i="9" s="1"/>
  <c r="N470" i="9"/>
  <c r="O470" i="9" s="1"/>
  <c r="N469" i="9"/>
  <c r="O469" i="9" s="1"/>
  <c r="N461" i="9"/>
  <c r="O461" i="9" s="1"/>
  <c r="N460" i="9"/>
  <c r="O460" i="9" s="1"/>
  <c r="N427" i="9"/>
  <c r="O427" i="9" s="1"/>
  <c r="N438" i="9"/>
  <c r="O438" i="9" s="1"/>
  <c r="N430" i="9"/>
  <c r="O430" i="9" s="1"/>
  <c r="N429" i="9"/>
  <c r="O429" i="9" s="1"/>
  <c r="N428" i="9"/>
  <c r="O428" i="9" s="1"/>
  <c r="N409" i="9"/>
  <c r="O409" i="9" s="1"/>
  <c r="N434" i="9"/>
  <c r="O434" i="9" s="1"/>
  <c r="N433" i="9"/>
  <c r="O433" i="9" s="1"/>
  <c r="N420" i="9"/>
  <c r="O420" i="9" s="1"/>
  <c r="N419" i="9"/>
  <c r="O419" i="9" s="1"/>
  <c r="N418" i="9"/>
  <c r="O418" i="9" s="1"/>
  <c r="N417" i="9"/>
  <c r="O417" i="9" s="1"/>
  <c r="N415" i="9"/>
  <c r="O415" i="9" s="1"/>
  <c r="N414" i="9"/>
  <c r="O414" i="9" s="1"/>
  <c r="N413" i="9"/>
  <c r="O413" i="9" s="1"/>
  <c r="N412" i="9"/>
  <c r="O412" i="9" s="1"/>
  <c r="N408" i="9"/>
  <c r="O408" i="9" s="1"/>
  <c r="N435" i="9"/>
  <c r="O435" i="9" s="1"/>
  <c r="N432" i="9"/>
  <c r="O432" i="9" s="1"/>
  <c r="N431" i="9"/>
  <c r="O431" i="9" s="1"/>
  <c r="N411" i="9"/>
  <c r="O411" i="9" s="1"/>
  <c r="N410" i="9"/>
  <c r="O410" i="9" s="1"/>
  <c r="N422" i="9"/>
  <c r="O422" i="9" s="1"/>
  <c r="N421" i="9"/>
  <c r="O421" i="9" s="1"/>
  <c r="N437" i="9"/>
  <c r="O437" i="9" s="1"/>
  <c r="N436" i="9"/>
  <c r="O436" i="9" s="1"/>
  <c r="N426" i="9"/>
  <c r="O426" i="9" s="1"/>
  <c r="N425" i="9"/>
  <c r="O425" i="9" s="1"/>
  <c r="N424" i="9"/>
  <c r="O424" i="9" s="1"/>
  <c r="N423" i="9"/>
  <c r="O423" i="9" s="1"/>
  <c r="N407" i="9"/>
  <c r="O407" i="9" s="1"/>
  <c r="N406" i="9"/>
  <c r="O406" i="9" s="1"/>
  <c r="M405" i="9"/>
  <c r="M406" i="9"/>
  <c r="M407" i="9"/>
  <c r="M423" i="9"/>
  <c r="M424" i="9"/>
  <c r="M425" i="9"/>
  <c r="M426" i="9"/>
  <c r="M436" i="9"/>
  <c r="M437" i="9"/>
  <c r="M421" i="9"/>
  <c r="M422" i="9"/>
  <c r="M410" i="9"/>
  <c r="M411" i="9"/>
  <c r="M431" i="9"/>
  <c r="M432" i="9"/>
  <c r="M435" i="9"/>
  <c r="M408" i="9"/>
  <c r="M412" i="9"/>
  <c r="M413" i="9"/>
  <c r="M414" i="9"/>
  <c r="M415" i="9"/>
  <c r="M417" i="9"/>
  <c r="M418" i="9"/>
  <c r="M419" i="9"/>
  <c r="M420" i="9"/>
  <c r="M433" i="9"/>
  <c r="M434" i="9"/>
  <c r="M409" i="9"/>
  <c r="M428" i="9"/>
  <c r="M429" i="9"/>
  <c r="M430" i="9"/>
  <c r="M438" i="9"/>
  <c r="M427" i="9"/>
  <c r="M460" i="9"/>
  <c r="M461" i="9"/>
  <c r="M469" i="9"/>
  <c r="M470" i="9"/>
  <c r="M471" i="9"/>
  <c r="M472" i="9"/>
  <c r="M476" i="9"/>
  <c r="M488" i="9"/>
  <c r="M492" i="9"/>
  <c r="M498" i="9"/>
  <c r="M467" i="9"/>
  <c r="M468" i="9"/>
  <c r="M491" i="9"/>
  <c r="M497" i="9"/>
  <c r="M440" i="9"/>
  <c r="M441" i="9"/>
  <c r="M442" i="9"/>
  <c r="M452" i="9"/>
  <c r="M457" i="9"/>
  <c r="M459" i="9"/>
  <c r="M500" i="9"/>
  <c r="M443" i="9"/>
  <c r="M447" i="9"/>
  <c r="M448" i="9"/>
  <c r="M449" i="9"/>
  <c r="M450" i="9"/>
  <c r="M483" i="9"/>
  <c r="M485" i="9"/>
  <c r="M487" i="9"/>
  <c r="M501" i="9"/>
  <c r="M475" i="9"/>
  <c r="M480" i="9"/>
  <c r="M481" i="9"/>
  <c r="M482" i="9"/>
  <c r="M484" i="9"/>
  <c r="M486" i="9"/>
  <c r="M473" i="9"/>
  <c r="M477" i="9"/>
  <c r="M451" i="9"/>
  <c r="M454" i="9"/>
  <c r="M499" i="9"/>
  <c r="M453" i="9"/>
  <c r="M444" i="9"/>
  <c r="M445" i="9"/>
  <c r="M446" i="9"/>
  <c r="M502" i="9"/>
  <c r="M504" i="9"/>
  <c r="M506" i="9"/>
  <c r="M503" i="9"/>
  <c r="M510" i="9"/>
  <c r="M511" i="9"/>
  <c r="M512" i="9"/>
  <c r="M513" i="9"/>
  <c r="M514" i="9"/>
  <c r="M515" i="9"/>
  <c r="M507" i="9"/>
  <c r="M493" i="9"/>
  <c r="M505" i="9"/>
  <c r="M439" i="9"/>
  <c r="M455" i="9"/>
  <c r="M456" i="9"/>
  <c r="M458" i="9"/>
  <c r="M494" i="9"/>
  <c r="M495" i="9"/>
  <c r="M508" i="9"/>
  <c r="M509" i="9"/>
  <c r="M462" i="9"/>
  <c r="M463" i="9"/>
  <c r="M465" i="9"/>
  <c r="M466" i="9"/>
  <c r="M474" i="9"/>
  <c r="M478" i="9"/>
  <c r="M479" i="9"/>
  <c r="M489" i="9"/>
  <c r="M490" i="9"/>
  <c r="M496" i="9"/>
  <c r="M1563" i="9"/>
  <c r="M1564" i="9"/>
  <c r="M1565" i="9"/>
  <c r="M1566" i="9"/>
  <c r="M1567" i="9"/>
  <c r="M1568" i="9"/>
  <c r="M1569" i="9"/>
  <c r="M1570" i="9"/>
  <c r="M1571" i="9"/>
  <c r="M1572" i="9"/>
  <c r="M1573" i="9"/>
  <c r="M1574" i="9"/>
  <c r="M1575" i="9"/>
  <c r="M1277" i="9"/>
  <c r="M1278" i="9"/>
  <c r="M1279" i="9"/>
  <c r="M1280" i="9"/>
  <c r="M1291" i="9"/>
  <c r="M1292" i="9"/>
  <c r="M1293" i="9"/>
  <c r="M1309" i="9"/>
  <c r="M1310" i="9"/>
  <c r="M1345" i="9"/>
  <c r="M1542" i="9"/>
  <c r="M1325" i="9"/>
  <c r="M1344" i="9"/>
  <c r="M1562" i="9"/>
  <c r="M1385" i="9"/>
  <c r="M1536" i="9"/>
  <c r="M1541" i="9"/>
  <c r="M1543" i="9"/>
  <c r="M1519" i="9"/>
  <c r="M1533" i="9"/>
  <c r="M1534" i="9"/>
  <c r="M1535" i="9"/>
  <c r="M1544" i="9"/>
  <c r="M1545" i="9"/>
  <c r="M1491" i="9"/>
  <c r="M1517" i="9"/>
  <c r="M1518" i="9"/>
  <c r="M1383" i="9"/>
  <c r="M1384" i="9"/>
  <c r="M1402" i="9"/>
  <c r="M1520" i="9"/>
  <c r="M1364" i="9"/>
  <c r="M1386" i="9"/>
  <c r="M1387" i="9"/>
  <c r="M1403" i="9"/>
  <c r="M1552" i="9"/>
  <c r="M1418" i="9"/>
  <c r="M1419" i="9"/>
  <c r="M1502" i="9"/>
  <c r="M1503" i="9"/>
  <c r="M1553" i="9"/>
  <c r="M1515" i="9"/>
  <c r="M1516" i="9"/>
  <c r="M1532" i="9"/>
  <c r="M1538" i="9"/>
  <c r="M1539" i="9"/>
  <c r="M1540" i="9"/>
  <c r="M1554" i="9"/>
  <c r="M1555" i="9"/>
  <c r="M1557" i="9"/>
  <c r="M1507" i="9"/>
  <c r="M1508" i="9"/>
  <c r="M1537" i="9"/>
  <c r="M1558" i="9"/>
  <c r="M1379" i="9"/>
  <c r="M1380" i="9"/>
  <c r="M1381" i="9"/>
  <c r="M1382" i="9"/>
  <c r="M1415" i="9"/>
  <c r="M1416" i="9"/>
  <c r="M1417" i="9"/>
  <c r="M1488" i="9"/>
  <c r="M1489" i="9"/>
  <c r="M1490" i="9"/>
  <c r="M1499" i="9"/>
  <c r="M1500" i="9"/>
  <c r="M1501" i="9"/>
  <c r="M1509" i="9"/>
  <c r="M1510" i="9"/>
  <c r="M1511" i="9"/>
  <c r="M1512" i="9"/>
  <c r="M1513" i="9"/>
  <c r="M1514" i="9"/>
  <c r="M1524" i="9"/>
  <c r="M1525" i="9"/>
  <c r="M1526" i="9"/>
  <c r="M1527" i="9"/>
  <c r="M1528" i="9"/>
  <c r="M1529" i="9"/>
  <c r="M1530" i="9"/>
  <c r="M1531" i="9"/>
  <c r="M1559" i="9"/>
  <c r="M1264" i="9"/>
  <c r="M1272" i="9"/>
  <c r="M1273" i="9"/>
  <c r="M1274" i="9"/>
  <c r="M1275" i="9"/>
  <c r="M1276" i="9"/>
  <c r="M1289" i="9"/>
  <c r="M1290" i="9"/>
  <c r="M1305" i="9"/>
  <c r="M1306" i="9"/>
  <c r="M1307" i="9"/>
  <c r="M1308" i="9"/>
  <c r="M1320" i="9"/>
  <c r="M1321" i="9"/>
  <c r="M1322" i="9"/>
  <c r="M1323" i="9"/>
  <c r="M1324" i="9"/>
  <c r="M1338" i="9"/>
  <c r="M1339" i="9"/>
  <c r="M1340" i="9"/>
  <c r="M1341" i="9"/>
  <c r="M1342" i="9"/>
  <c r="M1343" i="9"/>
  <c r="M1359" i="9"/>
  <c r="M1360" i="9"/>
  <c r="M1361" i="9"/>
  <c r="M1362" i="9"/>
  <c r="M1363" i="9"/>
  <c r="M1399" i="9"/>
  <c r="M1400" i="9"/>
  <c r="M1401" i="9"/>
  <c r="M1269" i="9"/>
  <c r="M1270" i="9"/>
  <c r="M1271" i="9"/>
  <c r="M1287" i="9"/>
  <c r="M1288" i="9"/>
  <c r="M1301" i="9"/>
  <c r="M1302" i="9"/>
  <c r="M1303" i="9"/>
  <c r="M1304" i="9"/>
  <c r="M1316" i="9"/>
  <c r="M1317" i="9"/>
  <c r="M1318" i="9"/>
  <c r="M1319" i="9"/>
  <c r="M1331" i="9"/>
  <c r="M1332" i="9"/>
  <c r="M1333" i="9"/>
  <c r="M1334" i="9"/>
  <c r="M1335" i="9"/>
  <c r="M1336" i="9"/>
  <c r="M1337" i="9"/>
  <c r="M1355" i="9"/>
  <c r="M1356" i="9"/>
  <c r="M1357" i="9"/>
  <c r="M1358" i="9"/>
  <c r="M1397" i="9"/>
  <c r="M1398" i="9"/>
  <c r="M1315" i="9"/>
  <c r="M1353" i="9"/>
  <c r="M1354" i="9"/>
  <c r="M1375" i="9"/>
  <c r="M1376" i="9"/>
  <c r="M1377" i="9"/>
  <c r="M1378" i="9"/>
  <c r="M1396" i="9"/>
  <c r="M1412" i="9"/>
  <c r="M1413" i="9"/>
  <c r="M1414" i="9"/>
  <c r="M1498" i="9"/>
  <c r="M1505" i="9"/>
  <c r="M1506" i="9"/>
  <c r="M1523" i="9"/>
  <c r="M1556" i="9"/>
  <c r="M1350" i="9"/>
  <c r="M1351" i="9"/>
  <c r="M1352" i="9"/>
  <c r="M1371" i="9"/>
  <c r="M1372" i="9"/>
  <c r="M1373" i="9"/>
  <c r="M1374" i="9"/>
  <c r="M1393" i="9"/>
  <c r="M1394" i="9"/>
  <c r="M1395" i="9"/>
  <c r="M1408" i="9"/>
  <c r="M1409" i="9"/>
  <c r="M1410" i="9"/>
  <c r="M1424" i="9"/>
  <c r="M1425" i="9"/>
  <c r="M1426" i="9"/>
  <c r="M1496" i="9"/>
  <c r="M1497" i="9"/>
  <c r="M1547" i="9"/>
  <c r="M1346" i="9"/>
  <c r="M1347" i="9"/>
  <c r="M1388" i="9"/>
  <c r="M1389" i="9"/>
  <c r="M1390" i="9"/>
  <c r="M1391" i="9"/>
  <c r="M1392" i="9"/>
  <c r="M1404" i="9"/>
  <c r="M1405" i="9"/>
  <c r="M1406" i="9"/>
  <c r="M1407" i="9"/>
  <c r="M1420" i="9"/>
  <c r="M1421" i="9"/>
  <c r="M1422" i="9"/>
  <c r="M1423" i="9"/>
  <c r="M1492" i="9"/>
  <c r="M1493" i="9"/>
  <c r="M1494" i="9"/>
  <c r="M1495" i="9"/>
  <c r="M1504" i="9"/>
  <c r="M1521" i="9"/>
  <c r="M1522" i="9"/>
  <c r="M1548" i="9"/>
  <c r="M1254" i="9"/>
  <c r="M1259" i="9"/>
  <c r="M1260" i="9"/>
  <c r="M1261" i="9"/>
  <c r="M1262" i="9"/>
  <c r="M1263" i="9"/>
  <c r="M1265" i="9"/>
  <c r="M1266" i="9"/>
  <c r="M1267" i="9"/>
  <c r="M1268" i="9"/>
  <c r="M1283" i="9"/>
  <c r="M1284" i="9"/>
  <c r="M1285" i="9"/>
  <c r="M1286" i="9"/>
  <c r="M1298" i="9"/>
  <c r="M1299" i="9"/>
  <c r="M1300" i="9"/>
  <c r="M1330" i="9"/>
  <c r="M1348" i="9"/>
  <c r="M1349" i="9"/>
  <c r="M1368" i="9"/>
  <c r="M1369" i="9"/>
  <c r="M1370" i="9"/>
  <c r="M1549" i="9"/>
  <c r="M1255" i="9"/>
  <c r="M1256" i="9"/>
  <c r="M1427" i="9"/>
  <c r="M1428" i="9"/>
  <c r="M1429" i="9"/>
  <c r="M1430" i="9"/>
  <c r="M1436" i="9"/>
  <c r="M1437" i="9"/>
  <c r="M1446" i="9"/>
  <c r="M1447" i="9"/>
  <c r="M1455" i="9"/>
  <c r="M1456" i="9"/>
  <c r="M1462" i="9"/>
  <c r="M1463" i="9"/>
  <c r="M1464" i="9"/>
  <c r="M1467" i="9"/>
  <c r="M1471" i="9"/>
  <c r="M1475" i="9"/>
  <c r="M1476" i="9"/>
  <c r="M1481" i="9"/>
  <c r="M1482" i="9"/>
  <c r="M1550" i="9"/>
  <c r="M1560" i="9"/>
  <c r="M1281" i="9"/>
  <c r="M1282" i="9"/>
  <c r="M1294" i="9"/>
  <c r="M1295" i="9"/>
  <c r="M1296" i="9"/>
  <c r="M1297" i="9"/>
  <c r="M1311" i="9"/>
  <c r="M1312" i="9"/>
  <c r="M1313" i="9"/>
  <c r="M1314" i="9"/>
  <c r="M1326" i="9"/>
  <c r="M1327" i="9"/>
  <c r="M1328" i="9"/>
  <c r="M1329" i="9"/>
  <c r="M1365" i="9"/>
  <c r="M1366" i="9"/>
  <c r="M1367" i="9"/>
  <c r="M1561" i="9"/>
  <c r="M1257" i="9"/>
  <c r="M1258" i="9"/>
  <c r="M1445" i="9"/>
  <c r="M1468" i="9"/>
  <c r="M1469" i="9"/>
  <c r="M1470" i="9"/>
  <c r="M1472" i="9"/>
  <c r="M1473" i="9"/>
  <c r="M1474" i="9"/>
  <c r="M1477" i="9"/>
  <c r="M1478" i="9"/>
  <c r="M1479" i="9"/>
  <c r="M1480" i="9"/>
  <c r="M1484" i="9"/>
  <c r="M1485" i="9"/>
  <c r="M1486" i="9"/>
  <c r="M1487" i="9"/>
  <c r="M1431" i="9"/>
  <c r="M1432" i="9"/>
  <c r="M1433" i="9"/>
  <c r="M1434" i="9"/>
  <c r="M1435" i="9"/>
  <c r="M1438" i="9"/>
  <c r="M1439" i="9"/>
  <c r="M1440" i="9"/>
  <c r="M1441" i="9"/>
  <c r="M1442" i="9"/>
  <c r="M1443" i="9"/>
  <c r="M1444" i="9"/>
  <c r="M1448" i="9"/>
  <c r="M1449" i="9"/>
  <c r="M1450" i="9"/>
  <c r="M1451" i="9"/>
  <c r="M1452" i="9"/>
  <c r="M1453" i="9"/>
  <c r="M1454" i="9"/>
  <c r="M1457" i="9"/>
  <c r="M1458" i="9"/>
  <c r="M1459" i="9"/>
  <c r="M1460" i="9"/>
  <c r="M1461" i="9"/>
  <c r="M1465" i="9"/>
  <c r="M1466" i="9"/>
  <c r="M1483" i="9"/>
  <c r="M1546" i="9"/>
  <c r="M1551" i="9"/>
  <c r="M1614" i="9"/>
  <c r="M1636" i="9"/>
  <c r="M1638" i="9"/>
  <c r="M1616" i="9"/>
  <c r="M1617" i="9"/>
  <c r="M1618" i="9"/>
  <c r="M1619" i="9"/>
  <c r="M1620" i="9"/>
  <c r="M1642" i="9"/>
  <c r="M1576" i="9"/>
  <c r="M1577" i="9"/>
  <c r="M1578" i="9"/>
  <c r="M1579" i="9"/>
  <c r="M1580" i="9"/>
  <c r="M1581" i="9"/>
  <c r="M1582" i="9"/>
  <c r="M1590" i="9"/>
  <c r="M1591" i="9"/>
  <c r="M1592" i="9"/>
  <c r="M1593" i="9"/>
  <c r="M1594" i="9"/>
  <c r="M1595" i="9"/>
  <c r="M1596" i="9"/>
  <c r="M1597" i="9"/>
  <c r="M1598" i="9"/>
  <c r="M1599" i="9"/>
  <c r="M1602" i="9"/>
  <c r="M1605" i="9"/>
  <c r="M1621" i="9"/>
  <c r="M1625" i="9"/>
  <c r="M1626" i="9"/>
  <c r="M1627" i="9"/>
  <c r="M1628" i="9"/>
  <c r="M1643" i="9"/>
  <c r="M1601" i="9"/>
  <c r="M1604" i="9"/>
  <c r="M1607" i="9"/>
  <c r="M1612" i="9"/>
  <c r="M1613" i="9"/>
  <c r="M1644" i="9"/>
  <c r="M1645" i="9"/>
  <c r="M1583" i="9"/>
  <c r="M1584" i="9"/>
  <c r="M1585" i="9"/>
  <c r="M1586" i="9"/>
  <c r="M1587" i="9"/>
  <c r="M1588" i="9"/>
  <c r="M1622" i="9"/>
  <c r="M1623" i="9"/>
  <c r="M1629" i="9"/>
  <c r="M1630" i="9"/>
  <c r="M1631" i="9"/>
  <c r="M1632" i="9"/>
  <c r="M1633" i="9"/>
  <c r="M1648" i="9"/>
  <c r="M1615" i="9"/>
  <c r="M1634" i="9"/>
  <c r="M1635" i="9"/>
  <c r="M1637" i="9"/>
  <c r="M1646" i="9"/>
  <c r="M1647" i="9"/>
  <c r="M1600" i="9"/>
  <c r="M1606" i="9"/>
  <c r="M1611" i="9"/>
  <c r="M1411" i="9"/>
  <c r="M1639" i="9"/>
  <c r="M1640" i="9"/>
  <c r="M1641" i="9"/>
  <c r="M1603" i="9"/>
  <c r="M1608" i="9"/>
  <c r="M1609" i="9"/>
  <c r="M1610" i="9"/>
  <c r="M1650" i="9"/>
  <c r="M1589" i="9"/>
  <c r="M1624" i="9"/>
  <c r="M1649" i="9"/>
  <c r="M1660" i="9"/>
  <c r="M1661" i="9"/>
  <c r="M1662" i="9"/>
  <c r="M1663" i="9"/>
  <c r="M1664" i="9"/>
  <c r="M1665" i="9"/>
  <c r="M1666" i="9"/>
  <c r="M1667" i="9"/>
  <c r="M1668" i="9"/>
  <c r="M1669" i="9"/>
  <c r="M1670" i="9"/>
  <c r="M1671" i="9"/>
  <c r="M1677" i="9"/>
  <c r="M1651" i="9"/>
  <c r="M1652" i="9"/>
  <c r="M1653" i="9"/>
  <c r="M1654" i="9"/>
  <c r="M1655" i="9"/>
  <c r="M1656" i="9"/>
  <c r="M1657" i="9"/>
  <c r="M1658" i="9"/>
  <c r="M1659" i="9"/>
  <c r="M1672" i="9"/>
  <c r="M1673" i="9"/>
  <c r="M1674" i="9"/>
  <c r="M1675" i="9"/>
  <c r="M1676" i="9"/>
  <c r="M1678" i="9"/>
  <c r="M545" i="9"/>
  <c r="M546" i="9"/>
  <c r="M561" i="9"/>
  <c r="M542" i="9"/>
  <c r="M544" i="9"/>
  <c r="M562" i="9"/>
  <c r="M527" i="9"/>
  <c r="M563" i="9"/>
  <c r="M538" i="9"/>
  <c r="M540" i="9"/>
  <c r="M541" i="9"/>
  <c r="M558" i="9"/>
  <c r="M529" i="9"/>
  <c r="M530" i="9"/>
  <c r="M531" i="9"/>
  <c r="M533" i="9"/>
  <c r="M534" i="9"/>
  <c r="M536" i="9"/>
  <c r="M537" i="9"/>
  <c r="M539" i="9"/>
  <c r="M559" i="9"/>
  <c r="M528" i="9"/>
  <c r="M532" i="9"/>
  <c r="M560" i="9"/>
  <c r="M518" i="9"/>
  <c r="M535" i="9"/>
  <c r="M543" i="9"/>
  <c r="M550" i="9"/>
  <c r="M555" i="9"/>
  <c r="M556" i="9"/>
  <c r="M551" i="9"/>
  <c r="M552" i="9"/>
  <c r="M553" i="9"/>
  <c r="M554" i="9"/>
  <c r="M566" i="9"/>
  <c r="M549" i="9"/>
  <c r="M564" i="9"/>
  <c r="M547" i="9"/>
  <c r="M548" i="9"/>
  <c r="M520" i="9"/>
  <c r="M521" i="9"/>
  <c r="M565" i="9"/>
  <c r="M519" i="9"/>
  <c r="M557" i="9"/>
  <c r="M522" i="9"/>
  <c r="M523" i="9"/>
  <c r="M524" i="9"/>
  <c r="M525" i="9"/>
  <c r="M526" i="9"/>
  <c r="M567" i="9"/>
  <c r="P477" i="9" l="1"/>
  <c r="Q477" i="9" s="1"/>
  <c r="R477" i="9" s="1"/>
  <c r="P1381" i="9"/>
  <c r="Q1381" i="9" s="1"/>
  <c r="R1381" i="9" s="1"/>
  <c r="P1506" i="9"/>
  <c r="Q1506" i="9" s="1"/>
  <c r="R1506" i="9" s="1"/>
  <c r="P1467" i="9"/>
  <c r="Q1467" i="9" s="1"/>
  <c r="R1467" i="9" s="1"/>
  <c r="P1576" i="9"/>
  <c r="Q1576" i="9" s="1"/>
  <c r="R1576" i="9" s="1"/>
  <c r="P1635" i="9"/>
  <c r="Q1635" i="9" s="1"/>
  <c r="R1635" i="9" s="1"/>
  <c r="P1658" i="9"/>
  <c r="Q1658" i="9" s="1"/>
  <c r="R1658" i="9" s="1"/>
  <c r="P511" i="9"/>
  <c r="Q511" i="9" s="1"/>
  <c r="R511" i="9" s="1"/>
  <c r="P1382" i="9"/>
  <c r="Q1382" i="9" s="1"/>
  <c r="R1382" i="9" s="1"/>
  <c r="P1354" i="9"/>
  <c r="Q1354" i="9" s="1"/>
  <c r="R1354" i="9" s="1"/>
  <c r="P1300" i="9"/>
  <c r="Q1300" i="9" s="1"/>
  <c r="R1300" i="9" s="1"/>
  <c r="P1454" i="9"/>
  <c r="Q1454" i="9" s="1"/>
  <c r="R1454" i="9" s="1"/>
  <c r="P1669" i="9"/>
  <c r="Q1669" i="9" s="1"/>
  <c r="R1669" i="9" s="1"/>
  <c r="P485" i="9"/>
  <c r="Q485" i="9" s="1"/>
  <c r="R485" i="9" s="1"/>
  <c r="P1542" i="9"/>
  <c r="Q1542" i="9" s="1"/>
  <c r="R1542" i="9" s="1"/>
  <c r="P1264" i="9"/>
  <c r="Q1264" i="9" s="1"/>
  <c r="R1264" i="9" s="1"/>
  <c r="P1409" i="9"/>
  <c r="Q1409" i="9" s="1"/>
  <c r="R1409" i="9" s="1"/>
  <c r="P1330" i="9"/>
  <c r="Q1330" i="9" s="1"/>
  <c r="R1330" i="9" s="1"/>
  <c r="P1440" i="9"/>
  <c r="Q1440" i="9" s="1"/>
  <c r="R1440" i="9" s="1"/>
  <c r="P1597" i="9"/>
  <c r="Q1597" i="9" s="1"/>
  <c r="R1597" i="9" s="1"/>
  <c r="P1610" i="9"/>
  <c r="Q1610" i="9" s="1"/>
  <c r="R1610" i="9" s="1"/>
  <c r="P1670" i="9"/>
  <c r="Q1670" i="9" s="1"/>
  <c r="R1670" i="9" s="1"/>
  <c r="P406" i="9"/>
  <c r="Q406" i="9" s="1"/>
  <c r="R406" i="9" s="1"/>
  <c r="P431" i="9"/>
  <c r="Q431" i="9" s="1"/>
  <c r="R431" i="9" s="1"/>
  <c r="P433" i="9"/>
  <c r="Q433" i="9" s="1"/>
  <c r="R433" i="9" s="1"/>
  <c r="P471" i="9"/>
  <c r="Q471" i="9" s="1"/>
  <c r="R471" i="9" s="1"/>
  <c r="P442" i="9"/>
  <c r="Q442" i="9" s="1"/>
  <c r="R442" i="9" s="1"/>
  <c r="P487" i="9"/>
  <c r="Q487" i="9" s="1"/>
  <c r="R487" i="9" s="1"/>
  <c r="P499" i="9"/>
  <c r="Q499" i="9" s="1"/>
  <c r="R499" i="9" s="1"/>
  <c r="P513" i="9"/>
  <c r="Q513" i="9" s="1"/>
  <c r="R513" i="9" s="1"/>
  <c r="P508" i="9"/>
  <c r="Q508" i="9" s="1"/>
  <c r="R508" i="9" s="1"/>
  <c r="P1563" i="9"/>
  <c r="Q1563" i="9" s="1"/>
  <c r="R1563" i="9" s="1"/>
  <c r="P1575" i="9"/>
  <c r="Q1575" i="9" s="1"/>
  <c r="R1575" i="9" s="1"/>
  <c r="P1325" i="9"/>
  <c r="Q1325" i="9" s="1"/>
  <c r="R1325" i="9" s="1"/>
  <c r="P1545" i="9"/>
  <c r="Q1545" i="9" s="1"/>
  <c r="R1545" i="9" s="1"/>
  <c r="P1552" i="9"/>
  <c r="Q1552" i="9" s="1"/>
  <c r="R1552" i="9" s="1"/>
  <c r="P1554" i="9"/>
  <c r="Q1554" i="9" s="1"/>
  <c r="R1554" i="9" s="1"/>
  <c r="P1416" i="9"/>
  <c r="Q1416" i="9" s="1"/>
  <c r="R1416" i="9" s="1"/>
  <c r="P1513" i="9"/>
  <c r="Q1513" i="9" s="1"/>
  <c r="R1513" i="9" s="1"/>
  <c r="P1272" i="9"/>
  <c r="Q1272" i="9" s="1"/>
  <c r="R1272" i="9" s="1"/>
  <c r="P1321" i="9"/>
  <c r="Q1321" i="9" s="1"/>
  <c r="R1321" i="9" s="1"/>
  <c r="P1361" i="9"/>
  <c r="Q1361" i="9" s="1"/>
  <c r="R1361" i="9" s="1"/>
  <c r="P1302" i="9"/>
  <c r="Q1302" i="9" s="1"/>
  <c r="R1302" i="9" s="1"/>
  <c r="P1336" i="9"/>
  <c r="Q1336" i="9" s="1"/>
  <c r="R1336" i="9" s="1"/>
  <c r="P1376" i="9"/>
  <c r="Q1376" i="9" s="1"/>
  <c r="R1376" i="9" s="1"/>
  <c r="P1350" i="9"/>
  <c r="Q1350" i="9" s="1"/>
  <c r="R1350" i="9" s="1"/>
  <c r="P1410" i="9"/>
  <c r="Q1410" i="9" s="1"/>
  <c r="R1410" i="9" s="1"/>
  <c r="P1391" i="9"/>
  <c r="Q1391" i="9" s="1"/>
  <c r="R1391" i="9" s="1"/>
  <c r="P1494" i="9"/>
  <c r="Q1494" i="9" s="1"/>
  <c r="R1494" i="9" s="1"/>
  <c r="P1265" i="9"/>
  <c r="Q1265" i="9" s="1"/>
  <c r="R1265" i="9" s="1"/>
  <c r="P1348" i="9"/>
  <c r="Q1348" i="9" s="1"/>
  <c r="R1348" i="9" s="1"/>
  <c r="P1436" i="9"/>
  <c r="Q1436" i="9" s="1"/>
  <c r="R1436" i="9" s="1"/>
  <c r="P1476" i="9"/>
  <c r="Q1476" i="9" s="1"/>
  <c r="R1476" i="9" s="1"/>
  <c r="P1312" i="9"/>
  <c r="Q1312" i="9" s="1"/>
  <c r="R1312" i="9" s="1"/>
  <c r="P1258" i="9"/>
  <c r="Q1258" i="9" s="1"/>
  <c r="R1258" i="9" s="1"/>
  <c r="P1484" i="9"/>
  <c r="Q1484" i="9" s="1"/>
  <c r="R1484" i="9" s="1"/>
  <c r="P1441" i="9"/>
  <c r="Q1441" i="9" s="1"/>
  <c r="R1441" i="9" s="1"/>
  <c r="P1458" i="9"/>
  <c r="Q1458" i="9" s="1"/>
  <c r="R1458" i="9" s="1"/>
  <c r="P1579" i="9"/>
  <c r="Q1579" i="9" s="1"/>
  <c r="R1579" i="9" s="1"/>
  <c r="P1598" i="9"/>
  <c r="Q1598" i="9" s="1"/>
  <c r="R1598" i="9" s="1"/>
  <c r="P1607" i="9"/>
  <c r="Q1607" i="9" s="1"/>
  <c r="R1607" i="9" s="1"/>
  <c r="P1623" i="9"/>
  <c r="Q1623" i="9" s="1"/>
  <c r="R1623" i="9" s="1"/>
  <c r="P1647" i="9"/>
  <c r="Q1647" i="9" s="1"/>
  <c r="R1647" i="9" s="1"/>
  <c r="P1650" i="9"/>
  <c r="Q1650" i="9" s="1"/>
  <c r="R1650" i="9" s="1"/>
  <c r="P1671" i="9"/>
  <c r="Q1671" i="9" s="1"/>
  <c r="R1671" i="9" s="1"/>
  <c r="P1673" i="9"/>
  <c r="Q1673" i="9" s="1"/>
  <c r="R1673" i="9" s="1"/>
  <c r="P563" i="9"/>
  <c r="Q563" i="9" s="1"/>
  <c r="R563" i="9" s="1"/>
  <c r="P539" i="9"/>
  <c r="Q539" i="9" s="1"/>
  <c r="R539" i="9" s="1"/>
  <c r="P552" i="9"/>
  <c r="Q552" i="9" s="1"/>
  <c r="R552" i="9" s="1"/>
  <c r="P557" i="9"/>
  <c r="Q557" i="9" s="1"/>
  <c r="R557" i="9" s="1"/>
  <c r="P407" i="9"/>
  <c r="Q407" i="9" s="1"/>
  <c r="R407" i="9" s="1"/>
  <c r="P432" i="9"/>
  <c r="Q432" i="9" s="1"/>
  <c r="R432" i="9" s="1"/>
  <c r="P434" i="9"/>
  <c r="Q434" i="9" s="1"/>
  <c r="R434" i="9" s="1"/>
  <c r="P472" i="9"/>
  <c r="Q472" i="9" s="1"/>
  <c r="R472" i="9" s="1"/>
  <c r="P452" i="9"/>
  <c r="Q452" i="9" s="1"/>
  <c r="R452" i="9" s="1"/>
  <c r="P501" i="9"/>
  <c r="Q501" i="9" s="1"/>
  <c r="R501" i="9" s="1"/>
  <c r="P453" i="9"/>
  <c r="Q453" i="9" s="1"/>
  <c r="R453" i="9" s="1"/>
  <c r="P514" i="9"/>
  <c r="Q514" i="9" s="1"/>
  <c r="R514" i="9" s="1"/>
  <c r="P509" i="9"/>
  <c r="Q509" i="9" s="1"/>
  <c r="R509" i="9" s="1"/>
  <c r="P1564" i="9"/>
  <c r="Q1564" i="9" s="1"/>
  <c r="R1564" i="9" s="1"/>
  <c r="P1277" i="9"/>
  <c r="Q1277" i="9" s="1"/>
  <c r="R1277" i="9" s="1"/>
  <c r="P1344" i="9"/>
  <c r="Q1344" i="9" s="1"/>
  <c r="R1344" i="9" s="1"/>
  <c r="P1491" i="9"/>
  <c r="Q1491" i="9" s="1"/>
  <c r="R1491" i="9" s="1"/>
  <c r="P1418" i="9"/>
  <c r="Q1418" i="9" s="1"/>
  <c r="R1418" i="9" s="1"/>
  <c r="P1555" i="9"/>
  <c r="Q1555" i="9" s="1"/>
  <c r="R1555" i="9" s="1"/>
  <c r="P1417" i="9"/>
  <c r="Q1417" i="9" s="1"/>
  <c r="R1417" i="9" s="1"/>
  <c r="P1514" i="9"/>
  <c r="Q1514" i="9" s="1"/>
  <c r="R1514" i="9" s="1"/>
  <c r="P1273" i="9"/>
  <c r="Q1273" i="9" s="1"/>
  <c r="R1273" i="9" s="1"/>
  <c r="P1322" i="9"/>
  <c r="Q1322" i="9" s="1"/>
  <c r="R1322" i="9" s="1"/>
  <c r="P1362" i="9"/>
  <c r="Q1362" i="9" s="1"/>
  <c r="R1362" i="9" s="1"/>
  <c r="P1303" i="9"/>
  <c r="Q1303" i="9" s="1"/>
  <c r="R1303" i="9" s="1"/>
  <c r="P1337" i="9"/>
  <c r="Q1337" i="9" s="1"/>
  <c r="R1337" i="9" s="1"/>
  <c r="P1377" i="9"/>
  <c r="Q1377" i="9" s="1"/>
  <c r="R1377" i="9" s="1"/>
  <c r="P1351" i="9"/>
  <c r="Q1351" i="9" s="1"/>
  <c r="R1351" i="9" s="1"/>
  <c r="P1424" i="9"/>
  <c r="Q1424" i="9" s="1"/>
  <c r="R1424" i="9" s="1"/>
  <c r="P1392" i="9"/>
  <c r="Q1392" i="9" s="1"/>
  <c r="R1392" i="9" s="1"/>
  <c r="P1495" i="9"/>
  <c r="Q1495" i="9" s="1"/>
  <c r="R1495" i="9" s="1"/>
  <c r="P1266" i="9"/>
  <c r="Q1266" i="9" s="1"/>
  <c r="R1266" i="9" s="1"/>
  <c r="P1349" i="9"/>
  <c r="Q1349" i="9" s="1"/>
  <c r="R1349" i="9" s="1"/>
  <c r="P1437" i="9"/>
  <c r="Q1437" i="9" s="1"/>
  <c r="R1437" i="9" s="1"/>
  <c r="P1481" i="9"/>
  <c r="Q1481" i="9" s="1"/>
  <c r="R1481" i="9" s="1"/>
  <c r="P1313" i="9"/>
  <c r="Q1313" i="9" s="1"/>
  <c r="R1313" i="9" s="1"/>
  <c r="P1445" i="9"/>
  <c r="Q1445" i="9" s="1"/>
  <c r="R1445" i="9" s="1"/>
  <c r="P1485" i="9"/>
  <c r="Q1485" i="9" s="1"/>
  <c r="R1485" i="9" s="1"/>
  <c r="P1442" i="9"/>
  <c r="Q1442" i="9" s="1"/>
  <c r="R1442" i="9" s="1"/>
  <c r="P1459" i="9"/>
  <c r="Q1459" i="9" s="1"/>
  <c r="R1459" i="9" s="1"/>
  <c r="P1580" i="9"/>
  <c r="Q1580" i="9" s="1"/>
  <c r="R1580" i="9" s="1"/>
  <c r="P1599" i="9"/>
  <c r="Q1599" i="9" s="1"/>
  <c r="R1599" i="9" s="1"/>
  <c r="P1612" i="9"/>
  <c r="Q1612" i="9" s="1"/>
  <c r="R1612" i="9" s="1"/>
  <c r="P1629" i="9"/>
  <c r="Q1629" i="9" s="1"/>
  <c r="R1629" i="9" s="1"/>
  <c r="P1600" i="9"/>
  <c r="Q1600" i="9" s="1"/>
  <c r="R1600" i="9" s="1"/>
  <c r="P1660" i="9"/>
  <c r="Q1660" i="9" s="1"/>
  <c r="R1660" i="9" s="1"/>
  <c r="P1677" i="9"/>
  <c r="Q1677" i="9" s="1"/>
  <c r="R1677" i="9" s="1"/>
  <c r="P1674" i="9"/>
  <c r="Q1674" i="9" s="1"/>
  <c r="R1674" i="9" s="1"/>
  <c r="P538" i="9"/>
  <c r="Q538" i="9" s="1"/>
  <c r="R538" i="9" s="1"/>
  <c r="P559" i="9"/>
  <c r="Q559" i="9" s="1"/>
  <c r="R559" i="9" s="1"/>
  <c r="P553" i="9"/>
  <c r="Q553" i="9" s="1"/>
  <c r="R553" i="9" s="1"/>
  <c r="P522" i="9"/>
  <c r="Q522" i="9" s="1"/>
  <c r="R522" i="9" s="1"/>
  <c r="P423" i="9"/>
  <c r="Q423" i="9" s="1"/>
  <c r="R423" i="9" s="1"/>
  <c r="P435" i="9"/>
  <c r="Q435" i="9" s="1"/>
  <c r="R435" i="9" s="1"/>
  <c r="P409" i="9"/>
  <c r="Q409" i="9" s="1"/>
  <c r="R409" i="9" s="1"/>
  <c r="P476" i="9"/>
  <c r="Q476" i="9" s="1"/>
  <c r="R476" i="9" s="1"/>
  <c r="P457" i="9"/>
  <c r="Q457" i="9" s="1"/>
  <c r="R457" i="9" s="1"/>
  <c r="P475" i="9"/>
  <c r="Q475" i="9" s="1"/>
  <c r="R475" i="9" s="1"/>
  <c r="P444" i="9"/>
  <c r="Q444" i="9" s="1"/>
  <c r="R444" i="9" s="1"/>
  <c r="P515" i="9"/>
  <c r="Q515" i="9" s="1"/>
  <c r="R515" i="9" s="1"/>
  <c r="P462" i="9"/>
  <c r="Q462" i="9" s="1"/>
  <c r="R462" i="9" s="1"/>
  <c r="P1565" i="9"/>
  <c r="Q1565" i="9" s="1"/>
  <c r="R1565" i="9" s="1"/>
  <c r="P1278" i="9"/>
  <c r="Q1278" i="9" s="1"/>
  <c r="R1278" i="9" s="1"/>
  <c r="P1562" i="9"/>
  <c r="Q1562" i="9" s="1"/>
  <c r="R1562" i="9" s="1"/>
  <c r="P1517" i="9"/>
  <c r="Q1517" i="9" s="1"/>
  <c r="R1517" i="9" s="1"/>
  <c r="P1419" i="9"/>
  <c r="Q1419" i="9" s="1"/>
  <c r="R1419" i="9" s="1"/>
  <c r="P1557" i="9"/>
  <c r="Q1557" i="9" s="1"/>
  <c r="R1557" i="9" s="1"/>
  <c r="P1488" i="9"/>
  <c r="Q1488" i="9" s="1"/>
  <c r="R1488" i="9" s="1"/>
  <c r="P1524" i="9"/>
  <c r="Q1524" i="9" s="1"/>
  <c r="R1524" i="9" s="1"/>
  <c r="P1274" i="9"/>
  <c r="Q1274" i="9" s="1"/>
  <c r="R1274" i="9" s="1"/>
  <c r="P1323" i="9"/>
  <c r="Q1323" i="9" s="1"/>
  <c r="R1323" i="9" s="1"/>
  <c r="P1363" i="9"/>
  <c r="Q1363" i="9" s="1"/>
  <c r="R1363" i="9" s="1"/>
  <c r="P1304" i="9"/>
  <c r="Q1304" i="9" s="1"/>
  <c r="R1304" i="9" s="1"/>
  <c r="P1355" i="9"/>
  <c r="Q1355" i="9" s="1"/>
  <c r="R1355" i="9" s="1"/>
  <c r="P1378" i="9"/>
  <c r="Q1378" i="9" s="1"/>
  <c r="R1378" i="9" s="1"/>
  <c r="P1352" i="9"/>
  <c r="Q1352" i="9" s="1"/>
  <c r="R1352" i="9" s="1"/>
  <c r="P1425" i="9"/>
  <c r="Q1425" i="9" s="1"/>
  <c r="R1425" i="9" s="1"/>
  <c r="P1404" i="9"/>
  <c r="Q1404" i="9" s="1"/>
  <c r="R1404" i="9" s="1"/>
  <c r="P1504" i="9"/>
  <c r="Q1504" i="9" s="1"/>
  <c r="R1504" i="9" s="1"/>
  <c r="P1267" i="9"/>
  <c r="Q1267" i="9" s="1"/>
  <c r="R1267" i="9" s="1"/>
  <c r="P1368" i="9"/>
  <c r="Q1368" i="9" s="1"/>
  <c r="R1368" i="9" s="1"/>
  <c r="P1446" i="9"/>
  <c r="Q1446" i="9" s="1"/>
  <c r="R1446" i="9" s="1"/>
  <c r="P1482" i="9"/>
  <c r="Q1482" i="9" s="1"/>
  <c r="R1482" i="9" s="1"/>
  <c r="P1314" i="9"/>
  <c r="Q1314" i="9" s="1"/>
  <c r="R1314" i="9" s="1"/>
  <c r="P1468" i="9"/>
  <c r="Q1468" i="9" s="1"/>
  <c r="R1468" i="9" s="1"/>
  <c r="P1486" i="9"/>
  <c r="Q1486" i="9" s="1"/>
  <c r="R1486" i="9" s="1"/>
  <c r="P1443" i="9"/>
  <c r="Q1443" i="9" s="1"/>
  <c r="R1443" i="9" s="1"/>
  <c r="P1460" i="9"/>
  <c r="Q1460" i="9" s="1"/>
  <c r="R1460" i="9" s="1"/>
  <c r="P1581" i="9"/>
  <c r="Q1581" i="9" s="1"/>
  <c r="R1581" i="9" s="1"/>
  <c r="P1602" i="9"/>
  <c r="Q1602" i="9" s="1"/>
  <c r="R1602" i="9" s="1"/>
  <c r="P1613" i="9"/>
  <c r="Q1613" i="9" s="1"/>
  <c r="R1613" i="9" s="1"/>
  <c r="P1630" i="9"/>
  <c r="Q1630" i="9" s="1"/>
  <c r="R1630" i="9" s="1"/>
  <c r="P1606" i="9"/>
  <c r="Q1606" i="9" s="1"/>
  <c r="R1606" i="9" s="1"/>
  <c r="P1661" i="9"/>
  <c r="Q1661" i="9" s="1"/>
  <c r="R1661" i="9" s="1"/>
  <c r="P1651" i="9"/>
  <c r="Q1651" i="9" s="1"/>
  <c r="R1651" i="9" s="1"/>
  <c r="P1675" i="9"/>
  <c r="Q1675" i="9" s="1"/>
  <c r="R1675" i="9" s="1"/>
  <c r="P540" i="9"/>
  <c r="Q540" i="9" s="1"/>
  <c r="R540" i="9" s="1"/>
  <c r="P528" i="9"/>
  <c r="Q528" i="9" s="1"/>
  <c r="R528" i="9" s="1"/>
  <c r="P554" i="9"/>
  <c r="Q554" i="9" s="1"/>
  <c r="R554" i="9" s="1"/>
  <c r="P523" i="9"/>
  <c r="Q523" i="9" s="1"/>
  <c r="R523" i="9" s="1"/>
  <c r="P510" i="9"/>
  <c r="Q510" i="9" s="1"/>
  <c r="R510" i="9" s="1"/>
  <c r="P1534" i="9"/>
  <c r="Q1534" i="9" s="1"/>
  <c r="R1534" i="9" s="1"/>
  <c r="P1531" i="9"/>
  <c r="Q1531" i="9" s="1"/>
  <c r="R1531" i="9" s="1"/>
  <c r="P1353" i="9"/>
  <c r="Q1353" i="9" s="1"/>
  <c r="R1353" i="9" s="1"/>
  <c r="P1299" i="9"/>
  <c r="Q1299" i="9" s="1"/>
  <c r="R1299" i="9" s="1"/>
  <c r="P1438" i="9"/>
  <c r="Q1438" i="9" s="1"/>
  <c r="R1438" i="9" s="1"/>
  <c r="P1668" i="9"/>
  <c r="Q1668" i="9" s="1"/>
  <c r="R1668" i="9" s="1"/>
  <c r="P483" i="9"/>
  <c r="Q483" i="9" s="1"/>
  <c r="R483" i="9" s="1"/>
  <c r="P1345" i="9"/>
  <c r="Q1345" i="9" s="1"/>
  <c r="R1345" i="9" s="1"/>
  <c r="P1308" i="9"/>
  <c r="Q1308" i="9" s="1"/>
  <c r="R1308" i="9" s="1"/>
  <c r="P1492" i="9"/>
  <c r="Q1492" i="9" s="1"/>
  <c r="R1492" i="9" s="1"/>
  <c r="P1561" i="9"/>
  <c r="Q1561" i="9" s="1"/>
  <c r="R1561" i="9" s="1"/>
  <c r="P1637" i="9"/>
  <c r="Q1637" i="9" s="1"/>
  <c r="R1637" i="9" s="1"/>
  <c r="P556" i="9"/>
  <c r="Q556" i="9" s="1"/>
  <c r="R556" i="9" s="1"/>
  <c r="P411" i="9"/>
  <c r="Q411" i="9" s="1"/>
  <c r="R411" i="9" s="1"/>
  <c r="P1574" i="9"/>
  <c r="Q1574" i="9" s="1"/>
  <c r="R1574" i="9" s="1"/>
  <c r="P1301" i="9"/>
  <c r="Q1301" i="9" s="1"/>
  <c r="R1301" i="9" s="1"/>
  <c r="P1257" i="9"/>
  <c r="Q1257" i="9" s="1"/>
  <c r="R1257" i="9" s="1"/>
  <c r="P519" i="9"/>
  <c r="Q519" i="9" s="1"/>
  <c r="R519" i="9" s="1"/>
  <c r="P424" i="9"/>
  <c r="Q424" i="9" s="1"/>
  <c r="R424" i="9" s="1"/>
  <c r="P408" i="9"/>
  <c r="Q408" i="9" s="1"/>
  <c r="R408" i="9" s="1"/>
  <c r="P428" i="9"/>
  <c r="Q428" i="9" s="1"/>
  <c r="R428" i="9" s="1"/>
  <c r="P488" i="9"/>
  <c r="Q488" i="9" s="1"/>
  <c r="R488" i="9" s="1"/>
  <c r="P459" i="9"/>
  <c r="Q459" i="9" s="1"/>
  <c r="R459" i="9" s="1"/>
  <c r="P480" i="9"/>
  <c r="Q480" i="9" s="1"/>
  <c r="R480" i="9" s="1"/>
  <c r="P445" i="9"/>
  <c r="Q445" i="9" s="1"/>
  <c r="R445" i="9" s="1"/>
  <c r="P507" i="9"/>
  <c r="Q507" i="9" s="1"/>
  <c r="R507" i="9" s="1"/>
  <c r="P463" i="9"/>
  <c r="Q463" i="9" s="1"/>
  <c r="R463" i="9" s="1"/>
  <c r="P1566" i="9"/>
  <c r="Q1566" i="9" s="1"/>
  <c r="R1566" i="9" s="1"/>
  <c r="P1279" i="9"/>
  <c r="Q1279" i="9" s="1"/>
  <c r="R1279" i="9" s="1"/>
  <c r="P1385" i="9"/>
  <c r="Q1385" i="9" s="1"/>
  <c r="R1385" i="9" s="1"/>
  <c r="P1518" i="9"/>
  <c r="Q1518" i="9" s="1"/>
  <c r="R1518" i="9" s="1"/>
  <c r="P1502" i="9"/>
  <c r="Q1502" i="9" s="1"/>
  <c r="R1502" i="9" s="1"/>
  <c r="P1507" i="9"/>
  <c r="Q1507" i="9" s="1"/>
  <c r="R1507" i="9" s="1"/>
  <c r="P1489" i="9"/>
  <c r="Q1489" i="9" s="1"/>
  <c r="R1489" i="9" s="1"/>
  <c r="P1525" i="9"/>
  <c r="Q1525" i="9" s="1"/>
  <c r="R1525" i="9" s="1"/>
  <c r="P1275" i="9"/>
  <c r="Q1275" i="9" s="1"/>
  <c r="R1275" i="9" s="1"/>
  <c r="P1324" i="9"/>
  <c r="Q1324" i="9" s="1"/>
  <c r="R1324" i="9" s="1"/>
  <c r="P1399" i="9"/>
  <c r="Q1399" i="9" s="1"/>
  <c r="R1399" i="9" s="1"/>
  <c r="P1316" i="9"/>
  <c r="Q1316" i="9" s="1"/>
  <c r="R1316" i="9" s="1"/>
  <c r="P1356" i="9"/>
  <c r="Q1356" i="9" s="1"/>
  <c r="R1356" i="9" s="1"/>
  <c r="P1396" i="9"/>
  <c r="Q1396" i="9" s="1"/>
  <c r="R1396" i="9" s="1"/>
  <c r="P1371" i="9"/>
  <c r="Q1371" i="9" s="1"/>
  <c r="R1371" i="9" s="1"/>
  <c r="P1426" i="9"/>
  <c r="Q1426" i="9" s="1"/>
  <c r="R1426" i="9" s="1"/>
  <c r="P1405" i="9"/>
  <c r="Q1405" i="9" s="1"/>
  <c r="R1405" i="9" s="1"/>
  <c r="P1521" i="9"/>
  <c r="Q1521" i="9" s="1"/>
  <c r="R1521" i="9" s="1"/>
  <c r="P1268" i="9"/>
  <c r="Q1268" i="9" s="1"/>
  <c r="R1268" i="9" s="1"/>
  <c r="P1369" i="9"/>
  <c r="Q1369" i="9" s="1"/>
  <c r="R1369" i="9" s="1"/>
  <c r="P1447" i="9"/>
  <c r="Q1447" i="9" s="1"/>
  <c r="R1447" i="9" s="1"/>
  <c r="P1550" i="9"/>
  <c r="Q1550" i="9" s="1"/>
  <c r="R1550" i="9" s="1"/>
  <c r="P1326" i="9"/>
  <c r="Q1326" i="9" s="1"/>
  <c r="R1326" i="9" s="1"/>
  <c r="P1469" i="9"/>
  <c r="Q1469" i="9" s="1"/>
  <c r="R1469" i="9" s="1"/>
  <c r="P1487" i="9"/>
  <c r="Q1487" i="9" s="1"/>
  <c r="R1487" i="9" s="1"/>
  <c r="P1444" i="9"/>
  <c r="Q1444" i="9" s="1"/>
  <c r="R1444" i="9" s="1"/>
  <c r="P1461" i="9"/>
  <c r="Q1461" i="9" s="1"/>
  <c r="R1461" i="9" s="1"/>
  <c r="P1582" i="9"/>
  <c r="Q1582" i="9" s="1"/>
  <c r="R1582" i="9" s="1"/>
  <c r="P1605" i="9"/>
  <c r="Q1605" i="9" s="1"/>
  <c r="R1605" i="9" s="1"/>
  <c r="P1644" i="9"/>
  <c r="Q1644" i="9" s="1"/>
  <c r="R1644" i="9" s="1"/>
  <c r="P1631" i="9"/>
  <c r="Q1631" i="9" s="1"/>
  <c r="R1631" i="9" s="1"/>
  <c r="P1611" i="9"/>
  <c r="Q1611" i="9" s="1"/>
  <c r="R1611" i="9" s="1"/>
  <c r="P1662" i="9"/>
  <c r="Q1662" i="9" s="1"/>
  <c r="R1662" i="9" s="1"/>
  <c r="P1652" i="9"/>
  <c r="Q1652" i="9" s="1"/>
  <c r="R1652" i="9" s="1"/>
  <c r="P1676" i="9"/>
  <c r="Q1676" i="9" s="1"/>
  <c r="R1676" i="9" s="1"/>
  <c r="P541" i="9"/>
  <c r="Q541" i="9" s="1"/>
  <c r="R541" i="9" s="1"/>
  <c r="P532" i="9"/>
  <c r="Q532" i="9" s="1"/>
  <c r="R532" i="9" s="1"/>
  <c r="P566" i="9"/>
  <c r="Q566" i="9" s="1"/>
  <c r="R566" i="9" s="1"/>
  <c r="P524" i="9"/>
  <c r="Q524" i="9" s="1"/>
  <c r="R524" i="9" s="1"/>
  <c r="P458" i="9"/>
  <c r="Q458" i="9" s="1"/>
  <c r="R458" i="9" s="1"/>
  <c r="P1510" i="9"/>
  <c r="Q1510" i="9" s="1"/>
  <c r="R1510" i="9" s="1"/>
  <c r="P1388" i="9"/>
  <c r="Q1388" i="9" s="1"/>
  <c r="R1388" i="9" s="1"/>
  <c r="P1453" i="9"/>
  <c r="Q1453" i="9" s="1"/>
  <c r="R1453" i="9" s="1"/>
  <c r="P521" i="9"/>
  <c r="Q521" i="9" s="1"/>
  <c r="R521" i="9" s="1"/>
  <c r="P440" i="9"/>
  <c r="Q440" i="9" s="1"/>
  <c r="R440" i="9" s="1"/>
  <c r="P1535" i="9"/>
  <c r="Q1535" i="9" s="1"/>
  <c r="R1535" i="9" s="1"/>
  <c r="P1334" i="9"/>
  <c r="Q1334" i="9" s="1"/>
  <c r="R1334" i="9" s="1"/>
  <c r="P1429" i="9"/>
  <c r="Q1429" i="9" s="1"/>
  <c r="R1429" i="9" s="1"/>
  <c r="P1577" i="9"/>
  <c r="Q1577" i="9" s="1"/>
  <c r="R1577" i="9" s="1"/>
  <c r="P1659" i="9"/>
  <c r="Q1659" i="9" s="1"/>
  <c r="R1659" i="9" s="1"/>
  <c r="P441" i="9"/>
  <c r="Q441" i="9" s="1"/>
  <c r="R441" i="9" s="1"/>
  <c r="P495" i="9"/>
  <c r="Q495" i="9" s="1"/>
  <c r="R495" i="9" s="1"/>
  <c r="P1540" i="9"/>
  <c r="Q1540" i="9" s="1"/>
  <c r="R1540" i="9" s="1"/>
  <c r="P1320" i="9"/>
  <c r="Q1320" i="9" s="1"/>
  <c r="R1320" i="9" s="1"/>
  <c r="P1556" i="9"/>
  <c r="Q1556" i="9" s="1"/>
  <c r="R1556" i="9" s="1"/>
  <c r="P1263" i="9"/>
  <c r="Q1263" i="9" s="1"/>
  <c r="R1263" i="9" s="1"/>
  <c r="P1480" i="9"/>
  <c r="Q1480" i="9" s="1"/>
  <c r="R1480" i="9" s="1"/>
  <c r="P1604" i="9"/>
  <c r="Q1604" i="9" s="1"/>
  <c r="R1604" i="9" s="1"/>
  <c r="P537" i="9"/>
  <c r="Q537" i="9" s="1"/>
  <c r="R537" i="9" s="1"/>
  <c r="P425" i="9"/>
  <c r="Q425" i="9" s="1"/>
  <c r="R425" i="9" s="1"/>
  <c r="P412" i="9"/>
  <c r="Q412" i="9" s="1"/>
  <c r="R412" i="9" s="1"/>
  <c r="P429" i="9"/>
  <c r="Q429" i="9" s="1"/>
  <c r="R429" i="9" s="1"/>
  <c r="P492" i="9"/>
  <c r="Q492" i="9" s="1"/>
  <c r="R492" i="9" s="1"/>
  <c r="P500" i="9"/>
  <c r="Q500" i="9" s="1"/>
  <c r="R500" i="9" s="1"/>
  <c r="P481" i="9"/>
  <c r="Q481" i="9" s="1"/>
  <c r="R481" i="9" s="1"/>
  <c r="P446" i="9"/>
  <c r="Q446" i="9" s="1"/>
  <c r="R446" i="9" s="1"/>
  <c r="P493" i="9"/>
  <c r="Q493" i="9" s="1"/>
  <c r="R493" i="9" s="1"/>
  <c r="P465" i="9"/>
  <c r="Q465" i="9" s="1"/>
  <c r="R465" i="9" s="1"/>
  <c r="P1567" i="9"/>
  <c r="Q1567" i="9" s="1"/>
  <c r="R1567" i="9" s="1"/>
  <c r="P1280" i="9"/>
  <c r="Q1280" i="9" s="1"/>
  <c r="R1280" i="9" s="1"/>
  <c r="P1536" i="9"/>
  <c r="Q1536" i="9" s="1"/>
  <c r="R1536" i="9" s="1"/>
  <c r="P1383" i="9"/>
  <c r="Q1383" i="9" s="1"/>
  <c r="R1383" i="9" s="1"/>
  <c r="P1503" i="9"/>
  <c r="Q1503" i="9" s="1"/>
  <c r="R1503" i="9" s="1"/>
  <c r="P1508" i="9"/>
  <c r="Q1508" i="9" s="1"/>
  <c r="R1508" i="9" s="1"/>
  <c r="P1490" i="9"/>
  <c r="Q1490" i="9" s="1"/>
  <c r="R1490" i="9" s="1"/>
  <c r="P1526" i="9"/>
  <c r="Q1526" i="9" s="1"/>
  <c r="R1526" i="9" s="1"/>
  <c r="P1276" i="9"/>
  <c r="Q1276" i="9" s="1"/>
  <c r="R1276" i="9" s="1"/>
  <c r="P1338" i="9"/>
  <c r="Q1338" i="9" s="1"/>
  <c r="R1338" i="9" s="1"/>
  <c r="P1400" i="9"/>
  <c r="Q1400" i="9" s="1"/>
  <c r="R1400" i="9" s="1"/>
  <c r="P1317" i="9"/>
  <c r="Q1317" i="9" s="1"/>
  <c r="R1317" i="9" s="1"/>
  <c r="P1357" i="9"/>
  <c r="Q1357" i="9" s="1"/>
  <c r="R1357" i="9" s="1"/>
  <c r="P1412" i="9"/>
  <c r="Q1412" i="9" s="1"/>
  <c r="R1412" i="9" s="1"/>
  <c r="P1372" i="9"/>
  <c r="Q1372" i="9" s="1"/>
  <c r="R1372" i="9" s="1"/>
  <c r="P1496" i="9"/>
  <c r="Q1496" i="9" s="1"/>
  <c r="R1496" i="9" s="1"/>
  <c r="P1406" i="9"/>
  <c r="Q1406" i="9" s="1"/>
  <c r="R1406" i="9" s="1"/>
  <c r="P1522" i="9"/>
  <c r="Q1522" i="9" s="1"/>
  <c r="R1522" i="9" s="1"/>
  <c r="P1283" i="9"/>
  <c r="Q1283" i="9" s="1"/>
  <c r="R1283" i="9" s="1"/>
  <c r="P1370" i="9"/>
  <c r="Q1370" i="9" s="1"/>
  <c r="R1370" i="9" s="1"/>
  <c r="P1455" i="9"/>
  <c r="Q1455" i="9" s="1"/>
  <c r="R1455" i="9" s="1"/>
  <c r="P1560" i="9"/>
  <c r="Q1560" i="9" s="1"/>
  <c r="R1560" i="9" s="1"/>
  <c r="P1327" i="9"/>
  <c r="Q1327" i="9" s="1"/>
  <c r="R1327" i="9" s="1"/>
  <c r="P1470" i="9"/>
  <c r="Q1470" i="9" s="1"/>
  <c r="R1470" i="9" s="1"/>
  <c r="P1431" i="9"/>
  <c r="Q1431" i="9" s="1"/>
  <c r="R1431" i="9" s="1"/>
  <c r="P1448" i="9"/>
  <c r="Q1448" i="9" s="1"/>
  <c r="R1448" i="9" s="1"/>
  <c r="P1465" i="9"/>
  <c r="Q1465" i="9" s="1"/>
  <c r="R1465" i="9" s="1"/>
  <c r="P1590" i="9"/>
  <c r="Q1590" i="9" s="1"/>
  <c r="R1590" i="9" s="1"/>
  <c r="P1621" i="9"/>
  <c r="Q1621" i="9" s="1"/>
  <c r="R1621" i="9" s="1"/>
  <c r="P1645" i="9"/>
  <c r="Q1645" i="9" s="1"/>
  <c r="R1645" i="9" s="1"/>
  <c r="P1632" i="9"/>
  <c r="Q1632" i="9" s="1"/>
  <c r="R1632" i="9" s="1"/>
  <c r="P1411" i="9"/>
  <c r="Q1411" i="9" s="1"/>
  <c r="R1411" i="9" s="1"/>
  <c r="P1663" i="9"/>
  <c r="Q1663" i="9" s="1"/>
  <c r="R1663" i="9" s="1"/>
  <c r="P1653" i="9"/>
  <c r="Q1653" i="9" s="1"/>
  <c r="R1653" i="9" s="1"/>
  <c r="P1678" i="9"/>
  <c r="Q1678" i="9" s="1"/>
  <c r="R1678" i="9" s="1"/>
  <c r="P558" i="9"/>
  <c r="Q558" i="9" s="1"/>
  <c r="R558" i="9" s="1"/>
  <c r="P560" i="9"/>
  <c r="Q560" i="9" s="1"/>
  <c r="R560" i="9" s="1"/>
  <c r="P549" i="9"/>
  <c r="Q549" i="9" s="1"/>
  <c r="R549" i="9" s="1"/>
  <c r="P525" i="9"/>
  <c r="Q525" i="9" s="1"/>
  <c r="R525" i="9" s="1"/>
  <c r="P497" i="9"/>
  <c r="Q497" i="9" s="1"/>
  <c r="R497" i="9" s="1"/>
  <c r="P1538" i="9"/>
  <c r="Q1538" i="9" s="1"/>
  <c r="R1538" i="9" s="1"/>
  <c r="P1395" i="9"/>
  <c r="Q1395" i="9" s="1"/>
  <c r="R1395" i="9" s="1"/>
  <c r="P1296" i="9"/>
  <c r="Q1296" i="9" s="1"/>
  <c r="R1296" i="9" s="1"/>
  <c r="P1587" i="9"/>
  <c r="Q1587" i="9" s="1"/>
  <c r="R1587" i="9" s="1"/>
  <c r="P555" i="9"/>
  <c r="Q555" i="9" s="1"/>
  <c r="R555" i="9" s="1"/>
  <c r="P410" i="9"/>
  <c r="Q410" i="9" s="1"/>
  <c r="R410" i="9" s="1"/>
  <c r="P494" i="9"/>
  <c r="Q494" i="9" s="1"/>
  <c r="R494" i="9" s="1"/>
  <c r="P1511" i="9"/>
  <c r="Q1511" i="9" s="1"/>
  <c r="R1511" i="9" s="1"/>
  <c r="P1523" i="9"/>
  <c r="Q1523" i="9" s="1"/>
  <c r="R1523" i="9" s="1"/>
  <c r="P1479" i="9"/>
  <c r="Q1479" i="9" s="1"/>
  <c r="R1479" i="9" s="1"/>
  <c r="P536" i="9"/>
  <c r="Q536" i="9" s="1"/>
  <c r="R536" i="9" s="1"/>
  <c r="P470" i="9"/>
  <c r="Q470" i="9" s="1"/>
  <c r="R470" i="9" s="1"/>
  <c r="P512" i="9"/>
  <c r="Q512" i="9" s="1"/>
  <c r="R512" i="9" s="1"/>
  <c r="P1403" i="9"/>
  <c r="Q1403" i="9" s="1"/>
  <c r="R1403" i="9" s="1"/>
  <c r="P1415" i="9"/>
  <c r="Q1415" i="9" s="1"/>
  <c r="R1415" i="9" s="1"/>
  <c r="P1335" i="9"/>
  <c r="Q1335" i="9" s="1"/>
  <c r="R1335" i="9" s="1"/>
  <c r="P1390" i="9"/>
  <c r="Q1390" i="9" s="1"/>
  <c r="R1390" i="9" s="1"/>
  <c r="P1430" i="9"/>
  <c r="Q1430" i="9" s="1"/>
  <c r="R1430" i="9" s="1"/>
  <c r="P1457" i="9"/>
  <c r="Q1457" i="9" s="1"/>
  <c r="R1457" i="9" s="1"/>
  <c r="P1622" i="9"/>
  <c r="Q1622" i="9" s="1"/>
  <c r="R1622" i="9" s="1"/>
  <c r="P527" i="9"/>
  <c r="Q527" i="9" s="1"/>
  <c r="R527" i="9" s="1"/>
  <c r="P426" i="9"/>
  <c r="Q426" i="9" s="1"/>
  <c r="R426" i="9" s="1"/>
  <c r="P413" i="9"/>
  <c r="Q413" i="9" s="1"/>
  <c r="R413" i="9" s="1"/>
  <c r="P430" i="9"/>
  <c r="Q430" i="9" s="1"/>
  <c r="R430" i="9" s="1"/>
  <c r="P498" i="9"/>
  <c r="Q498" i="9" s="1"/>
  <c r="R498" i="9" s="1"/>
  <c r="P443" i="9"/>
  <c r="Q443" i="9" s="1"/>
  <c r="R443" i="9" s="1"/>
  <c r="P482" i="9"/>
  <c r="Q482" i="9" s="1"/>
  <c r="R482" i="9" s="1"/>
  <c r="P502" i="9"/>
  <c r="Q502" i="9" s="1"/>
  <c r="R502" i="9" s="1"/>
  <c r="P505" i="9"/>
  <c r="Q505" i="9" s="1"/>
  <c r="R505" i="9" s="1"/>
  <c r="P1568" i="9"/>
  <c r="Q1568" i="9" s="1"/>
  <c r="R1568" i="9" s="1"/>
  <c r="P1291" i="9"/>
  <c r="Q1291" i="9" s="1"/>
  <c r="R1291" i="9" s="1"/>
  <c r="P1541" i="9"/>
  <c r="Q1541" i="9" s="1"/>
  <c r="R1541" i="9" s="1"/>
  <c r="P1384" i="9"/>
  <c r="Q1384" i="9" s="1"/>
  <c r="R1384" i="9" s="1"/>
  <c r="P1553" i="9"/>
  <c r="Q1553" i="9" s="1"/>
  <c r="R1553" i="9" s="1"/>
  <c r="P1537" i="9"/>
  <c r="Q1537" i="9" s="1"/>
  <c r="R1537" i="9" s="1"/>
  <c r="P1499" i="9"/>
  <c r="Q1499" i="9" s="1"/>
  <c r="R1499" i="9" s="1"/>
  <c r="P1527" i="9"/>
  <c r="Q1527" i="9" s="1"/>
  <c r="R1527" i="9" s="1"/>
  <c r="P1289" i="9"/>
  <c r="Q1289" i="9" s="1"/>
  <c r="R1289" i="9" s="1"/>
  <c r="P1339" i="9"/>
  <c r="Q1339" i="9" s="1"/>
  <c r="R1339" i="9" s="1"/>
  <c r="P1401" i="9"/>
  <c r="Q1401" i="9" s="1"/>
  <c r="R1401" i="9" s="1"/>
  <c r="P1318" i="9"/>
  <c r="Q1318" i="9" s="1"/>
  <c r="R1318" i="9" s="1"/>
  <c r="P1358" i="9"/>
  <c r="Q1358" i="9" s="1"/>
  <c r="R1358" i="9" s="1"/>
  <c r="P1413" i="9"/>
  <c r="Q1413" i="9" s="1"/>
  <c r="R1413" i="9" s="1"/>
  <c r="P1373" i="9"/>
  <c r="Q1373" i="9" s="1"/>
  <c r="R1373" i="9" s="1"/>
  <c r="P1497" i="9"/>
  <c r="Q1497" i="9" s="1"/>
  <c r="R1497" i="9" s="1"/>
  <c r="P1407" i="9"/>
  <c r="Q1407" i="9" s="1"/>
  <c r="R1407" i="9" s="1"/>
  <c r="P1548" i="9"/>
  <c r="Q1548" i="9" s="1"/>
  <c r="R1548" i="9" s="1"/>
  <c r="P1284" i="9"/>
  <c r="Q1284" i="9" s="1"/>
  <c r="R1284" i="9" s="1"/>
  <c r="P1549" i="9"/>
  <c r="Q1549" i="9" s="1"/>
  <c r="R1549" i="9" s="1"/>
  <c r="P1456" i="9"/>
  <c r="Q1456" i="9" s="1"/>
  <c r="R1456" i="9" s="1"/>
  <c r="P1281" i="9"/>
  <c r="Q1281" i="9" s="1"/>
  <c r="R1281" i="9" s="1"/>
  <c r="P1328" i="9"/>
  <c r="Q1328" i="9" s="1"/>
  <c r="R1328" i="9" s="1"/>
  <c r="P1472" i="9"/>
  <c r="Q1472" i="9" s="1"/>
  <c r="R1472" i="9" s="1"/>
  <c r="P1432" i="9"/>
  <c r="Q1432" i="9" s="1"/>
  <c r="R1432" i="9" s="1"/>
  <c r="P1449" i="9"/>
  <c r="Q1449" i="9" s="1"/>
  <c r="R1449" i="9" s="1"/>
  <c r="P1466" i="9"/>
  <c r="Q1466" i="9" s="1"/>
  <c r="R1466" i="9" s="1"/>
  <c r="P1591" i="9"/>
  <c r="Q1591" i="9" s="1"/>
  <c r="R1591" i="9" s="1"/>
  <c r="P1625" i="9"/>
  <c r="Q1625" i="9" s="1"/>
  <c r="R1625" i="9" s="1"/>
  <c r="P1583" i="9"/>
  <c r="Q1583" i="9" s="1"/>
  <c r="R1583" i="9" s="1"/>
  <c r="P1633" i="9"/>
  <c r="Q1633" i="9" s="1"/>
  <c r="R1633" i="9" s="1"/>
  <c r="P1639" i="9"/>
  <c r="Q1639" i="9" s="1"/>
  <c r="R1639" i="9" s="1"/>
  <c r="P1664" i="9"/>
  <c r="Q1664" i="9" s="1"/>
  <c r="R1664" i="9" s="1"/>
  <c r="P1654" i="9"/>
  <c r="Q1654" i="9" s="1"/>
  <c r="R1654" i="9" s="1"/>
  <c r="P545" i="9"/>
  <c r="Q545" i="9" s="1"/>
  <c r="R545" i="9" s="1"/>
  <c r="P529" i="9"/>
  <c r="Q529" i="9" s="1"/>
  <c r="R529" i="9" s="1"/>
  <c r="P518" i="9"/>
  <c r="Q518" i="9" s="1"/>
  <c r="R518" i="9" s="1"/>
  <c r="P564" i="9"/>
  <c r="Q564" i="9" s="1"/>
  <c r="R564" i="9" s="1"/>
  <c r="P526" i="9"/>
  <c r="Q526" i="9" s="1"/>
  <c r="R526" i="9" s="1"/>
  <c r="P422" i="9"/>
  <c r="Q422" i="9" s="1"/>
  <c r="R422" i="9" s="1"/>
  <c r="P450" i="9"/>
  <c r="Q450" i="9" s="1"/>
  <c r="R450" i="9" s="1"/>
  <c r="P489" i="9"/>
  <c r="Q489" i="9" s="1"/>
  <c r="R489" i="9" s="1"/>
  <c r="P1386" i="9"/>
  <c r="Q1386" i="9" s="1"/>
  <c r="R1386" i="9" s="1"/>
  <c r="P1307" i="9"/>
  <c r="Q1307" i="9" s="1"/>
  <c r="R1307" i="9" s="1"/>
  <c r="P1333" i="9"/>
  <c r="Q1333" i="9" s="1"/>
  <c r="R1333" i="9" s="1"/>
  <c r="P1261" i="9"/>
  <c r="Q1261" i="9" s="1"/>
  <c r="R1261" i="9" s="1"/>
  <c r="P1367" i="9"/>
  <c r="Q1367" i="9" s="1"/>
  <c r="R1367" i="9" s="1"/>
  <c r="P1595" i="9"/>
  <c r="Q1595" i="9" s="1"/>
  <c r="R1595" i="9" s="1"/>
  <c r="P1608" i="9"/>
  <c r="Q1608" i="9" s="1"/>
  <c r="R1608" i="9" s="1"/>
  <c r="P419" i="9"/>
  <c r="Q419" i="9" s="1"/>
  <c r="R419" i="9" s="1"/>
  <c r="P1573" i="9"/>
  <c r="Q1573" i="9" s="1"/>
  <c r="R1573" i="9" s="1"/>
  <c r="P1559" i="9"/>
  <c r="Q1559" i="9" s="1"/>
  <c r="R1559" i="9" s="1"/>
  <c r="P1408" i="9"/>
  <c r="Q1408" i="9" s="1"/>
  <c r="R1408" i="9" s="1"/>
  <c r="P1297" i="9"/>
  <c r="Q1297" i="9" s="1"/>
  <c r="R1297" i="9" s="1"/>
  <c r="P1588" i="9"/>
  <c r="Q1588" i="9" s="1"/>
  <c r="R1588" i="9" s="1"/>
  <c r="P562" i="9"/>
  <c r="Q562" i="9" s="1"/>
  <c r="R562" i="9" s="1"/>
  <c r="P496" i="9"/>
  <c r="Q496" i="9" s="1"/>
  <c r="R496" i="9" s="1"/>
  <c r="P1360" i="9"/>
  <c r="Q1360" i="9" s="1"/>
  <c r="R1360" i="9" s="1"/>
  <c r="P1475" i="9"/>
  <c r="Q1475" i="9" s="1"/>
  <c r="R1475" i="9" s="1"/>
  <c r="P551" i="9"/>
  <c r="Q551" i="9" s="1"/>
  <c r="R551" i="9" s="1"/>
  <c r="P418" i="9"/>
  <c r="Q418" i="9" s="1"/>
  <c r="R418" i="9" s="1"/>
  <c r="P1310" i="9"/>
  <c r="Q1310" i="9" s="1"/>
  <c r="R1310" i="9" s="1"/>
  <c r="P1287" i="9"/>
  <c r="Q1287" i="9" s="1"/>
  <c r="R1287" i="9" s="1"/>
  <c r="P1428" i="9"/>
  <c r="Q1428" i="9" s="1"/>
  <c r="R1428" i="9" s="1"/>
  <c r="P1643" i="9"/>
  <c r="Q1643" i="9" s="1"/>
  <c r="R1643" i="9" s="1"/>
  <c r="P534" i="9"/>
  <c r="Q534" i="9" s="1"/>
  <c r="R534" i="9" s="1"/>
  <c r="P469" i="9"/>
  <c r="Q469" i="9" s="1"/>
  <c r="R469" i="9" s="1"/>
  <c r="P490" i="9"/>
  <c r="Q490" i="9" s="1"/>
  <c r="R490" i="9" s="1"/>
  <c r="P1539" i="9"/>
  <c r="Q1539" i="9" s="1"/>
  <c r="R1539" i="9" s="1"/>
  <c r="P1359" i="9"/>
  <c r="Q1359" i="9" s="1"/>
  <c r="R1359" i="9" s="1"/>
  <c r="P1389" i="9"/>
  <c r="Q1389" i="9" s="1"/>
  <c r="R1389" i="9" s="1"/>
  <c r="P1471" i="9"/>
  <c r="Q1471" i="9" s="1"/>
  <c r="R1471" i="9" s="1"/>
  <c r="P1596" i="9"/>
  <c r="Q1596" i="9" s="1"/>
  <c r="R1596" i="9" s="1"/>
  <c r="P1609" i="9"/>
  <c r="Q1609" i="9" s="1"/>
  <c r="R1609" i="9" s="1"/>
  <c r="P420" i="9"/>
  <c r="Q420" i="9" s="1"/>
  <c r="R420" i="9" s="1"/>
  <c r="P454" i="9"/>
  <c r="Q454" i="9" s="1"/>
  <c r="R454" i="9" s="1"/>
  <c r="P1544" i="9"/>
  <c r="Q1544" i="9" s="1"/>
  <c r="R1544" i="9" s="1"/>
  <c r="P1512" i="9"/>
  <c r="Q1512" i="9" s="1"/>
  <c r="R1512" i="9" s="1"/>
  <c r="P1375" i="9"/>
  <c r="Q1375" i="9" s="1"/>
  <c r="R1375" i="9" s="1"/>
  <c r="P1493" i="9"/>
  <c r="Q1493" i="9" s="1"/>
  <c r="R1493" i="9" s="1"/>
  <c r="P1311" i="9"/>
  <c r="Q1311" i="9" s="1"/>
  <c r="R1311" i="9" s="1"/>
  <c r="P1578" i="9"/>
  <c r="Q1578" i="9" s="1"/>
  <c r="R1578" i="9" s="1"/>
  <c r="P1646" i="9"/>
  <c r="Q1646" i="9" s="1"/>
  <c r="R1646" i="9" s="1"/>
  <c r="P1672" i="9"/>
  <c r="Q1672" i="9" s="1"/>
  <c r="R1672" i="9" s="1"/>
  <c r="P466" i="9"/>
  <c r="Q466" i="9" s="1"/>
  <c r="R466" i="9" s="1"/>
  <c r="P436" i="9"/>
  <c r="Q436" i="9" s="1"/>
  <c r="R436" i="9" s="1"/>
  <c r="P414" i="9"/>
  <c r="Q414" i="9" s="1"/>
  <c r="R414" i="9" s="1"/>
  <c r="P438" i="9"/>
  <c r="Q438" i="9" s="1"/>
  <c r="R438" i="9" s="1"/>
  <c r="P467" i="9"/>
  <c r="Q467" i="9" s="1"/>
  <c r="R467" i="9" s="1"/>
  <c r="P447" i="9"/>
  <c r="Q447" i="9" s="1"/>
  <c r="R447" i="9" s="1"/>
  <c r="P484" i="9"/>
  <c r="Q484" i="9" s="1"/>
  <c r="R484" i="9" s="1"/>
  <c r="P504" i="9"/>
  <c r="Q504" i="9" s="1"/>
  <c r="R504" i="9" s="1"/>
  <c r="P439" i="9"/>
  <c r="Q439" i="9" s="1"/>
  <c r="R439" i="9" s="1"/>
  <c r="P474" i="9"/>
  <c r="Q474" i="9" s="1"/>
  <c r="R474" i="9" s="1"/>
  <c r="P1569" i="9"/>
  <c r="Q1569" i="9" s="1"/>
  <c r="R1569" i="9" s="1"/>
  <c r="P1292" i="9"/>
  <c r="Q1292" i="9" s="1"/>
  <c r="R1292" i="9" s="1"/>
  <c r="P1543" i="9"/>
  <c r="Q1543" i="9" s="1"/>
  <c r="R1543" i="9" s="1"/>
  <c r="P1402" i="9"/>
  <c r="Q1402" i="9" s="1"/>
  <c r="R1402" i="9" s="1"/>
  <c r="P1515" i="9"/>
  <c r="Q1515" i="9" s="1"/>
  <c r="R1515" i="9" s="1"/>
  <c r="P1558" i="9"/>
  <c r="Q1558" i="9" s="1"/>
  <c r="R1558" i="9" s="1"/>
  <c r="P1500" i="9"/>
  <c r="Q1500" i="9" s="1"/>
  <c r="R1500" i="9" s="1"/>
  <c r="P1528" i="9"/>
  <c r="Q1528" i="9" s="1"/>
  <c r="R1528" i="9" s="1"/>
  <c r="P1290" i="9"/>
  <c r="Q1290" i="9" s="1"/>
  <c r="R1290" i="9" s="1"/>
  <c r="P1340" i="9"/>
  <c r="Q1340" i="9" s="1"/>
  <c r="R1340" i="9" s="1"/>
  <c r="P1269" i="9"/>
  <c r="Q1269" i="9" s="1"/>
  <c r="R1269" i="9" s="1"/>
  <c r="P1319" i="9"/>
  <c r="Q1319" i="9" s="1"/>
  <c r="R1319" i="9" s="1"/>
  <c r="P1397" i="9"/>
  <c r="Q1397" i="9" s="1"/>
  <c r="R1397" i="9" s="1"/>
  <c r="P1414" i="9"/>
  <c r="Q1414" i="9" s="1"/>
  <c r="R1414" i="9" s="1"/>
  <c r="P1374" i="9"/>
  <c r="Q1374" i="9" s="1"/>
  <c r="R1374" i="9" s="1"/>
  <c r="P1547" i="9"/>
  <c r="Q1547" i="9" s="1"/>
  <c r="R1547" i="9" s="1"/>
  <c r="P1420" i="9"/>
  <c r="Q1420" i="9" s="1"/>
  <c r="R1420" i="9" s="1"/>
  <c r="P1254" i="9"/>
  <c r="Q1254" i="9" s="1"/>
  <c r="R1254" i="9" s="1"/>
  <c r="P1285" i="9"/>
  <c r="Q1285" i="9" s="1"/>
  <c r="R1285" i="9" s="1"/>
  <c r="P1255" i="9"/>
  <c r="Q1255" i="9" s="1"/>
  <c r="R1255" i="9" s="1"/>
  <c r="P1462" i="9"/>
  <c r="Q1462" i="9" s="1"/>
  <c r="R1462" i="9" s="1"/>
  <c r="P1282" i="9"/>
  <c r="Q1282" i="9" s="1"/>
  <c r="R1282" i="9" s="1"/>
  <c r="P1329" i="9"/>
  <c r="Q1329" i="9" s="1"/>
  <c r="R1329" i="9" s="1"/>
  <c r="P1473" i="9"/>
  <c r="Q1473" i="9" s="1"/>
  <c r="R1473" i="9" s="1"/>
  <c r="P1433" i="9"/>
  <c r="Q1433" i="9" s="1"/>
  <c r="R1433" i="9" s="1"/>
  <c r="P1450" i="9"/>
  <c r="Q1450" i="9" s="1"/>
  <c r="R1450" i="9" s="1"/>
  <c r="P1483" i="9"/>
  <c r="Q1483" i="9" s="1"/>
  <c r="R1483" i="9" s="1"/>
  <c r="P1592" i="9"/>
  <c r="Q1592" i="9" s="1"/>
  <c r="R1592" i="9" s="1"/>
  <c r="P1626" i="9"/>
  <c r="Q1626" i="9" s="1"/>
  <c r="R1626" i="9" s="1"/>
  <c r="P1584" i="9"/>
  <c r="Q1584" i="9" s="1"/>
  <c r="R1584" i="9" s="1"/>
  <c r="P1648" i="9"/>
  <c r="Q1648" i="9" s="1"/>
  <c r="R1648" i="9" s="1"/>
  <c r="P1640" i="9"/>
  <c r="Q1640" i="9" s="1"/>
  <c r="R1640" i="9" s="1"/>
  <c r="P1665" i="9"/>
  <c r="Q1665" i="9" s="1"/>
  <c r="R1665" i="9" s="1"/>
  <c r="P1655" i="9"/>
  <c r="Q1655" i="9" s="1"/>
  <c r="R1655" i="9" s="1"/>
  <c r="P546" i="9"/>
  <c r="Q546" i="9" s="1"/>
  <c r="R546" i="9" s="1"/>
  <c r="P530" i="9"/>
  <c r="Q530" i="9" s="1"/>
  <c r="R530" i="9" s="1"/>
  <c r="P535" i="9"/>
  <c r="Q535" i="9" s="1"/>
  <c r="R535" i="9" s="1"/>
  <c r="P547" i="9"/>
  <c r="Q547" i="9" s="1"/>
  <c r="R547" i="9" s="1"/>
  <c r="P567" i="9"/>
  <c r="Q567" i="9" s="1"/>
  <c r="R567" i="9" s="1"/>
  <c r="P437" i="9"/>
  <c r="Q437" i="9" s="1"/>
  <c r="R437" i="9" s="1"/>
  <c r="P415" i="9"/>
  <c r="Q415" i="9" s="1"/>
  <c r="R415" i="9" s="1"/>
  <c r="P427" i="9"/>
  <c r="Q427" i="9" s="1"/>
  <c r="R427" i="9" s="1"/>
  <c r="P468" i="9"/>
  <c r="Q468" i="9" s="1"/>
  <c r="R468" i="9" s="1"/>
  <c r="P448" i="9"/>
  <c r="Q448" i="9" s="1"/>
  <c r="R448" i="9" s="1"/>
  <c r="P486" i="9"/>
  <c r="Q486" i="9" s="1"/>
  <c r="R486" i="9" s="1"/>
  <c r="P506" i="9"/>
  <c r="Q506" i="9" s="1"/>
  <c r="R506" i="9" s="1"/>
  <c r="P455" i="9"/>
  <c r="Q455" i="9" s="1"/>
  <c r="R455" i="9" s="1"/>
  <c r="P478" i="9"/>
  <c r="Q478" i="9" s="1"/>
  <c r="R478" i="9" s="1"/>
  <c r="P1570" i="9"/>
  <c r="Q1570" i="9" s="1"/>
  <c r="R1570" i="9" s="1"/>
  <c r="P1293" i="9"/>
  <c r="Q1293" i="9" s="1"/>
  <c r="R1293" i="9" s="1"/>
  <c r="P1519" i="9"/>
  <c r="Q1519" i="9" s="1"/>
  <c r="R1519" i="9" s="1"/>
  <c r="P1520" i="9"/>
  <c r="Q1520" i="9" s="1"/>
  <c r="R1520" i="9" s="1"/>
  <c r="P1516" i="9"/>
  <c r="Q1516" i="9" s="1"/>
  <c r="R1516" i="9" s="1"/>
  <c r="P1379" i="9"/>
  <c r="Q1379" i="9" s="1"/>
  <c r="R1379" i="9" s="1"/>
  <c r="P1501" i="9"/>
  <c r="Q1501" i="9" s="1"/>
  <c r="R1501" i="9" s="1"/>
  <c r="P1529" i="9"/>
  <c r="Q1529" i="9" s="1"/>
  <c r="R1529" i="9" s="1"/>
  <c r="P1305" i="9"/>
  <c r="Q1305" i="9" s="1"/>
  <c r="R1305" i="9" s="1"/>
  <c r="P1341" i="9"/>
  <c r="Q1341" i="9" s="1"/>
  <c r="R1341" i="9" s="1"/>
  <c r="P1270" i="9"/>
  <c r="Q1270" i="9" s="1"/>
  <c r="R1270" i="9" s="1"/>
  <c r="P1331" i="9"/>
  <c r="Q1331" i="9" s="1"/>
  <c r="R1331" i="9" s="1"/>
  <c r="P1398" i="9"/>
  <c r="Q1398" i="9" s="1"/>
  <c r="R1398" i="9" s="1"/>
  <c r="P1498" i="9"/>
  <c r="Q1498" i="9" s="1"/>
  <c r="R1498" i="9" s="1"/>
  <c r="P1393" i="9"/>
  <c r="Q1393" i="9" s="1"/>
  <c r="R1393" i="9" s="1"/>
  <c r="P1346" i="9"/>
  <c r="Q1346" i="9" s="1"/>
  <c r="R1346" i="9" s="1"/>
  <c r="P1421" i="9"/>
  <c r="Q1421" i="9" s="1"/>
  <c r="R1421" i="9" s="1"/>
  <c r="P1259" i="9"/>
  <c r="Q1259" i="9" s="1"/>
  <c r="R1259" i="9" s="1"/>
  <c r="P1286" i="9"/>
  <c r="Q1286" i="9" s="1"/>
  <c r="R1286" i="9" s="1"/>
  <c r="P1256" i="9"/>
  <c r="Q1256" i="9" s="1"/>
  <c r="R1256" i="9" s="1"/>
  <c r="P1463" i="9"/>
  <c r="Q1463" i="9" s="1"/>
  <c r="R1463" i="9" s="1"/>
  <c r="P1294" i="9"/>
  <c r="Q1294" i="9" s="1"/>
  <c r="R1294" i="9" s="1"/>
  <c r="P1365" i="9"/>
  <c r="Q1365" i="9" s="1"/>
  <c r="R1365" i="9" s="1"/>
  <c r="P1474" i="9"/>
  <c r="Q1474" i="9" s="1"/>
  <c r="R1474" i="9" s="1"/>
  <c r="P1434" i="9"/>
  <c r="Q1434" i="9" s="1"/>
  <c r="R1434" i="9" s="1"/>
  <c r="P1451" i="9"/>
  <c r="Q1451" i="9" s="1"/>
  <c r="R1451" i="9" s="1"/>
  <c r="P1546" i="9"/>
  <c r="Q1546" i="9" s="1"/>
  <c r="R1546" i="9" s="1"/>
  <c r="P1593" i="9"/>
  <c r="Q1593" i="9" s="1"/>
  <c r="R1593" i="9" s="1"/>
  <c r="P1627" i="9"/>
  <c r="Q1627" i="9" s="1"/>
  <c r="R1627" i="9" s="1"/>
  <c r="P1585" i="9"/>
  <c r="Q1585" i="9" s="1"/>
  <c r="R1585" i="9" s="1"/>
  <c r="P1615" i="9"/>
  <c r="Q1615" i="9" s="1"/>
  <c r="R1615" i="9" s="1"/>
  <c r="P1641" i="9"/>
  <c r="Q1641" i="9" s="1"/>
  <c r="R1641" i="9" s="1"/>
  <c r="P1666" i="9"/>
  <c r="Q1666" i="9" s="1"/>
  <c r="R1666" i="9" s="1"/>
  <c r="P1656" i="9"/>
  <c r="Q1656" i="9" s="1"/>
  <c r="R1656" i="9" s="1"/>
  <c r="P561" i="9"/>
  <c r="Q561" i="9" s="1"/>
  <c r="R561" i="9" s="1"/>
  <c r="P531" i="9"/>
  <c r="Q531" i="9" s="1"/>
  <c r="R531" i="9" s="1"/>
  <c r="P543" i="9"/>
  <c r="Q543" i="9" s="1"/>
  <c r="R543" i="9" s="1"/>
  <c r="P548" i="9"/>
  <c r="Q548" i="9" s="1"/>
  <c r="R548" i="9" s="1"/>
  <c r="P461" i="9"/>
  <c r="Q461" i="9" s="1"/>
  <c r="R461" i="9" s="1"/>
  <c r="P1572" i="9"/>
  <c r="Q1572" i="9" s="1"/>
  <c r="R1572" i="9" s="1"/>
  <c r="P1343" i="9"/>
  <c r="Q1343" i="9" s="1"/>
  <c r="R1343" i="9" s="1"/>
  <c r="P1423" i="9"/>
  <c r="Q1423" i="9" s="1"/>
  <c r="R1423" i="9" s="1"/>
  <c r="P1478" i="9"/>
  <c r="Q1478" i="9" s="1"/>
  <c r="R1478" i="9" s="1"/>
  <c r="P544" i="9"/>
  <c r="Q544" i="9" s="1"/>
  <c r="R544" i="9" s="1"/>
  <c r="P451" i="9"/>
  <c r="Q451" i="9" s="1"/>
  <c r="R451" i="9" s="1"/>
  <c r="P1387" i="9"/>
  <c r="Q1387" i="9" s="1"/>
  <c r="R1387" i="9" s="1"/>
  <c r="P1288" i="9"/>
  <c r="Q1288" i="9" s="1"/>
  <c r="R1288" i="9" s="1"/>
  <c r="P1262" i="9"/>
  <c r="Q1262" i="9" s="1"/>
  <c r="R1262" i="9" s="1"/>
  <c r="P1439" i="9"/>
  <c r="Q1439" i="9" s="1"/>
  <c r="R1439" i="9" s="1"/>
  <c r="P1601" i="9"/>
  <c r="Q1601" i="9" s="1"/>
  <c r="R1601" i="9" s="1"/>
  <c r="P565" i="9"/>
  <c r="Q565" i="9" s="1"/>
  <c r="R565" i="9" s="1"/>
  <c r="P421" i="9"/>
  <c r="Q421" i="9" s="1"/>
  <c r="R421" i="9" s="1"/>
  <c r="P417" i="9"/>
  <c r="Q417" i="9" s="1"/>
  <c r="R417" i="9" s="1"/>
  <c r="P460" i="9"/>
  <c r="Q460" i="9" s="1"/>
  <c r="R460" i="9" s="1"/>
  <c r="P491" i="9"/>
  <c r="Q491" i="9" s="1"/>
  <c r="R491" i="9" s="1"/>
  <c r="P449" i="9"/>
  <c r="Q449" i="9" s="1"/>
  <c r="R449" i="9" s="1"/>
  <c r="P473" i="9"/>
  <c r="Q473" i="9" s="1"/>
  <c r="R473" i="9" s="1"/>
  <c r="P503" i="9"/>
  <c r="Q503" i="9" s="1"/>
  <c r="R503" i="9" s="1"/>
  <c r="P456" i="9"/>
  <c r="Q456" i="9" s="1"/>
  <c r="R456" i="9" s="1"/>
  <c r="P479" i="9"/>
  <c r="Q479" i="9" s="1"/>
  <c r="R479" i="9" s="1"/>
  <c r="P1571" i="9"/>
  <c r="Q1571" i="9" s="1"/>
  <c r="R1571" i="9" s="1"/>
  <c r="P1309" i="9"/>
  <c r="Q1309" i="9" s="1"/>
  <c r="R1309" i="9" s="1"/>
  <c r="P1533" i="9"/>
  <c r="Q1533" i="9" s="1"/>
  <c r="R1533" i="9" s="1"/>
  <c r="P1364" i="9"/>
  <c r="Q1364" i="9" s="1"/>
  <c r="R1364" i="9" s="1"/>
  <c r="P1532" i="9"/>
  <c r="Q1532" i="9" s="1"/>
  <c r="R1532" i="9" s="1"/>
  <c r="P1380" i="9"/>
  <c r="Q1380" i="9" s="1"/>
  <c r="R1380" i="9" s="1"/>
  <c r="P1509" i="9"/>
  <c r="Q1509" i="9" s="1"/>
  <c r="R1509" i="9" s="1"/>
  <c r="P1530" i="9"/>
  <c r="Q1530" i="9" s="1"/>
  <c r="R1530" i="9" s="1"/>
  <c r="P1306" i="9"/>
  <c r="Q1306" i="9" s="1"/>
  <c r="R1306" i="9" s="1"/>
  <c r="P1342" i="9"/>
  <c r="Q1342" i="9" s="1"/>
  <c r="R1342" i="9" s="1"/>
  <c r="P1271" i="9"/>
  <c r="Q1271" i="9" s="1"/>
  <c r="R1271" i="9" s="1"/>
  <c r="P1332" i="9"/>
  <c r="Q1332" i="9" s="1"/>
  <c r="R1332" i="9" s="1"/>
  <c r="P1315" i="9"/>
  <c r="Q1315" i="9" s="1"/>
  <c r="R1315" i="9" s="1"/>
  <c r="P1505" i="9"/>
  <c r="Q1505" i="9" s="1"/>
  <c r="R1505" i="9" s="1"/>
  <c r="P1394" i="9"/>
  <c r="Q1394" i="9" s="1"/>
  <c r="R1394" i="9" s="1"/>
  <c r="P1347" i="9"/>
  <c r="Q1347" i="9" s="1"/>
  <c r="R1347" i="9" s="1"/>
  <c r="P1422" i="9"/>
  <c r="Q1422" i="9" s="1"/>
  <c r="R1422" i="9" s="1"/>
  <c r="P1260" i="9"/>
  <c r="Q1260" i="9" s="1"/>
  <c r="R1260" i="9" s="1"/>
  <c r="P1298" i="9"/>
  <c r="Q1298" i="9" s="1"/>
  <c r="R1298" i="9" s="1"/>
  <c r="P1427" i="9"/>
  <c r="Q1427" i="9" s="1"/>
  <c r="R1427" i="9" s="1"/>
  <c r="P1464" i="9"/>
  <c r="Q1464" i="9" s="1"/>
  <c r="R1464" i="9" s="1"/>
  <c r="P1295" i="9"/>
  <c r="Q1295" i="9" s="1"/>
  <c r="R1295" i="9" s="1"/>
  <c r="P1366" i="9"/>
  <c r="Q1366" i="9" s="1"/>
  <c r="R1366" i="9" s="1"/>
  <c r="P1477" i="9"/>
  <c r="Q1477" i="9" s="1"/>
  <c r="R1477" i="9" s="1"/>
  <c r="P1435" i="9"/>
  <c r="Q1435" i="9" s="1"/>
  <c r="R1435" i="9" s="1"/>
  <c r="P1452" i="9"/>
  <c r="Q1452" i="9" s="1"/>
  <c r="R1452" i="9" s="1"/>
  <c r="P1551" i="9"/>
  <c r="Q1551" i="9" s="1"/>
  <c r="R1551" i="9" s="1"/>
  <c r="P1594" i="9"/>
  <c r="Q1594" i="9" s="1"/>
  <c r="R1594" i="9" s="1"/>
  <c r="P1628" i="9"/>
  <c r="Q1628" i="9" s="1"/>
  <c r="R1628" i="9" s="1"/>
  <c r="P1586" i="9"/>
  <c r="Q1586" i="9" s="1"/>
  <c r="R1586" i="9" s="1"/>
  <c r="P1634" i="9"/>
  <c r="Q1634" i="9" s="1"/>
  <c r="R1634" i="9" s="1"/>
  <c r="P1603" i="9"/>
  <c r="Q1603" i="9" s="1"/>
  <c r="R1603" i="9" s="1"/>
  <c r="P1667" i="9"/>
  <c r="Q1667" i="9" s="1"/>
  <c r="R1667" i="9" s="1"/>
  <c r="P1657" i="9"/>
  <c r="Q1657" i="9" s="1"/>
  <c r="R1657" i="9" s="1"/>
  <c r="P542" i="9"/>
  <c r="Q542" i="9" s="1"/>
  <c r="R542" i="9" s="1"/>
  <c r="P533" i="9"/>
  <c r="Q533" i="9" s="1"/>
  <c r="R533" i="9" s="1"/>
  <c r="P550" i="9"/>
  <c r="Q550" i="9" s="1"/>
  <c r="R550" i="9" s="1"/>
  <c r="P520" i="9"/>
  <c r="Q520" i="9" s="1"/>
  <c r="R520" i="9" s="1"/>
  <c r="I405" i="9"/>
  <c r="I406" i="9"/>
  <c r="I407" i="9"/>
  <c r="I423" i="9"/>
  <c r="I424" i="9"/>
  <c r="I425" i="9"/>
  <c r="I426" i="9"/>
  <c r="I436" i="9"/>
  <c r="I437" i="9"/>
  <c r="I421" i="9"/>
  <c r="I422" i="9"/>
  <c r="I410" i="9"/>
  <c r="I411" i="9"/>
  <c r="I431" i="9"/>
  <c r="I432" i="9"/>
  <c r="I435" i="9"/>
  <c r="I408" i="9"/>
  <c r="I412" i="9"/>
  <c r="I413" i="9"/>
  <c r="I414" i="9"/>
  <c r="I415" i="9"/>
  <c r="I417" i="9"/>
  <c r="I418" i="9"/>
  <c r="I419" i="9"/>
  <c r="I420" i="9"/>
  <c r="I433" i="9"/>
  <c r="I434" i="9"/>
  <c r="I409" i="9"/>
  <c r="I428" i="9"/>
  <c r="I429" i="9"/>
  <c r="I430" i="9"/>
  <c r="I438" i="9"/>
  <c r="I427" i="9"/>
  <c r="I460" i="9"/>
  <c r="I461" i="9"/>
  <c r="I469" i="9"/>
  <c r="I470" i="9"/>
  <c r="I471" i="9"/>
  <c r="I472" i="9"/>
  <c r="I476" i="9"/>
  <c r="I488" i="9"/>
  <c r="I492" i="9"/>
  <c r="I498" i="9"/>
  <c r="I467" i="9"/>
  <c r="I468" i="9"/>
  <c r="I491" i="9"/>
  <c r="I497" i="9"/>
  <c r="I440" i="9"/>
  <c r="I441" i="9"/>
  <c r="I442" i="9"/>
  <c r="I452" i="9"/>
  <c r="I457" i="9"/>
  <c r="I459" i="9"/>
  <c r="I500" i="9"/>
  <c r="I443" i="9"/>
  <c r="I447" i="9"/>
  <c r="I448" i="9"/>
  <c r="I449" i="9"/>
  <c r="I450" i="9"/>
  <c r="I483" i="9"/>
  <c r="I485" i="9"/>
  <c r="I487" i="9"/>
  <c r="I501" i="9"/>
  <c r="I475" i="9"/>
  <c r="I480" i="9"/>
  <c r="I481" i="9"/>
  <c r="I482" i="9"/>
  <c r="I484" i="9"/>
  <c r="I486" i="9"/>
  <c r="I473" i="9"/>
  <c r="I477" i="9"/>
  <c r="I451" i="9"/>
  <c r="I454" i="9"/>
  <c r="I499" i="9"/>
  <c r="I453" i="9"/>
  <c r="I444" i="9"/>
  <c r="I445" i="9"/>
  <c r="I446" i="9"/>
  <c r="I502" i="9"/>
  <c r="I504" i="9"/>
  <c r="I506" i="9"/>
  <c r="I503" i="9"/>
  <c r="I510" i="9"/>
  <c r="I511" i="9"/>
  <c r="I512" i="9"/>
  <c r="I513" i="9"/>
  <c r="I514" i="9"/>
  <c r="I515" i="9"/>
  <c r="I507" i="9"/>
  <c r="I493" i="9"/>
  <c r="I505" i="9"/>
  <c r="I439" i="9"/>
  <c r="I455" i="9"/>
  <c r="I456" i="9"/>
  <c r="I458" i="9"/>
  <c r="I494" i="9"/>
  <c r="I495" i="9"/>
  <c r="I508" i="9"/>
  <c r="I509" i="9"/>
  <c r="I462" i="9"/>
  <c r="I463" i="9"/>
  <c r="I465" i="9"/>
  <c r="I466" i="9"/>
  <c r="I474" i="9"/>
  <c r="I478" i="9"/>
  <c r="I479" i="9"/>
  <c r="I489" i="9"/>
  <c r="I490" i="9"/>
  <c r="I496" i="9"/>
  <c r="I1563" i="9"/>
  <c r="I1564" i="9"/>
  <c r="I1565" i="9"/>
  <c r="I1566" i="9"/>
  <c r="I1567" i="9"/>
  <c r="I1568" i="9"/>
  <c r="I1569" i="9"/>
  <c r="I1570" i="9"/>
  <c r="I1571" i="9"/>
  <c r="I1572" i="9"/>
  <c r="I1573" i="9"/>
  <c r="I1574" i="9"/>
  <c r="I1575" i="9"/>
  <c r="I1277" i="9"/>
  <c r="I1278" i="9"/>
  <c r="I1279" i="9"/>
  <c r="I1280" i="9"/>
  <c r="I1291" i="9"/>
  <c r="I1292" i="9"/>
  <c r="I1293" i="9"/>
  <c r="I1309" i="9"/>
  <c r="I1310" i="9"/>
  <c r="I1345" i="9"/>
  <c r="I1542" i="9"/>
  <c r="I1325" i="9"/>
  <c r="I1344" i="9"/>
  <c r="I1562" i="9"/>
  <c r="I1385" i="9"/>
  <c r="I1536" i="9"/>
  <c r="I1541" i="9"/>
  <c r="I1543" i="9"/>
  <c r="I1519" i="9"/>
  <c r="I1533" i="9"/>
  <c r="I1534" i="9"/>
  <c r="I1535" i="9"/>
  <c r="I1544" i="9"/>
  <c r="I1545" i="9"/>
  <c r="I1491" i="9"/>
  <c r="I1517" i="9"/>
  <c r="I1518" i="9"/>
  <c r="I1383" i="9"/>
  <c r="I1384" i="9"/>
  <c r="I1402" i="9"/>
  <c r="I1520" i="9"/>
  <c r="I1364" i="9"/>
  <c r="I1386" i="9"/>
  <c r="I1387" i="9"/>
  <c r="I1403" i="9"/>
  <c r="I1552" i="9"/>
  <c r="I1418" i="9"/>
  <c r="I1419" i="9"/>
  <c r="I1502" i="9"/>
  <c r="I1503" i="9"/>
  <c r="I1553" i="9"/>
  <c r="I1515" i="9"/>
  <c r="I1516" i="9"/>
  <c r="I1532" i="9"/>
  <c r="I1538" i="9"/>
  <c r="I1539" i="9"/>
  <c r="I1540" i="9"/>
  <c r="I1554" i="9"/>
  <c r="I1555" i="9"/>
  <c r="I1557" i="9"/>
  <c r="I1507" i="9"/>
  <c r="I1508" i="9"/>
  <c r="I1537" i="9"/>
  <c r="I1558" i="9"/>
  <c r="I1379" i="9"/>
  <c r="I1380" i="9"/>
  <c r="I1381" i="9"/>
  <c r="I1382" i="9"/>
  <c r="I1415" i="9"/>
  <c r="I1416" i="9"/>
  <c r="I1417" i="9"/>
  <c r="I1488" i="9"/>
  <c r="I1489" i="9"/>
  <c r="I1490" i="9"/>
  <c r="I1499" i="9"/>
  <c r="I1500" i="9"/>
  <c r="I1501" i="9"/>
  <c r="I1509" i="9"/>
  <c r="I1510" i="9"/>
  <c r="I1511" i="9"/>
  <c r="I1512" i="9"/>
  <c r="I1513" i="9"/>
  <c r="I1514" i="9"/>
  <c r="I1524" i="9"/>
  <c r="I1525" i="9"/>
  <c r="I1526" i="9"/>
  <c r="I1527" i="9"/>
  <c r="I1528" i="9"/>
  <c r="I1529" i="9"/>
  <c r="I1530" i="9"/>
  <c r="I1531" i="9"/>
  <c r="I1559" i="9"/>
  <c r="I1264" i="9"/>
  <c r="I1272" i="9"/>
  <c r="I1273" i="9"/>
  <c r="I1274" i="9"/>
  <c r="I1275" i="9"/>
  <c r="I1276" i="9"/>
  <c r="I1289" i="9"/>
  <c r="I1290" i="9"/>
  <c r="I1305" i="9"/>
  <c r="I1306" i="9"/>
  <c r="I1307" i="9"/>
  <c r="I1308" i="9"/>
  <c r="I1320" i="9"/>
  <c r="I1321" i="9"/>
  <c r="I1322" i="9"/>
  <c r="I1323" i="9"/>
  <c r="I1324" i="9"/>
  <c r="I1338" i="9"/>
  <c r="I1339" i="9"/>
  <c r="I1340" i="9"/>
  <c r="I1341" i="9"/>
  <c r="I1342" i="9"/>
  <c r="I1343" i="9"/>
  <c r="I1359" i="9"/>
  <c r="I1360" i="9"/>
  <c r="I1361" i="9"/>
  <c r="I1362" i="9"/>
  <c r="I1363" i="9"/>
  <c r="I1399" i="9"/>
  <c r="I1400" i="9"/>
  <c r="I1401" i="9"/>
  <c r="I1269" i="9"/>
  <c r="I1270" i="9"/>
  <c r="I1271" i="9"/>
  <c r="I1287" i="9"/>
  <c r="I1288" i="9"/>
  <c r="I1301" i="9"/>
  <c r="I1302" i="9"/>
  <c r="I1303" i="9"/>
  <c r="I1304" i="9"/>
  <c r="I1316" i="9"/>
  <c r="I1317" i="9"/>
  <c r="I1318" i="9"/>
  <c r="I1319" i="9"/>
  <c r="I1331" i="9"/>
  <c r="I1332" i="9"/>
  <c r="I1333" i="9"/>
  <c r="I1334" i="9"/>
  <c r="I1335" i="9"/>
  <c r="I1336" i="9"/>
  <c r="I1337" i="9"/>
  <c r="I1355" i="9"/>
  <c r="I1356" i="9"/>
  <c r="I1357" i="9"/>
  <c r="I1358" i="9"/>
  <c r="I1397" i="9"/>
  <c r="I1398" i="9"/>
  <c r="I1315" i="9"/>
  <c r="I1353" i="9"/>
  <c r="I1354" i="9"/>
  <c r="I1375" i="9"/>
  <c r="I1376" i="9"/>
  <c r="I1377" i="9"/>
  <c r="I1378" i="9"/>
  <c r="I1396" i="9"/>
  <c r="I1412" i="9"/>
  <c r="I1413" i="9"/>
  <c r="I1414" i="9"/>
  <c r="I1498" i="9"/>
  <c r="I1505" i="9"/>
  <c r="I1506" i="9"/>
  <c r="I1523" i="9"/>
  <c r="I1556" i="9"/>
  <c r="I1350" i="9"/>
  <c r="I1351" i="9"/>
  <c r="I1352" i="9"/>
  <c r="I1371" i="9"/>
  <c r="I1372" i="9"/>
  <c r="I1373" i="9"/>
  <c r="I1374" i="9"/>
  <c r="I1393" i="9"/>
  <c r="I1394" i="9"/>
  <c r="I1395" i="9"/>
  <c r="I1408" i="9"/>
  <c r="I1409" i="9"/>
  <c r="I1410" i="9"/>
  <c r="I1424" i="9"/>
  <c r="I1425" i="9"/>
  <c r="I1426" i="9"/>
  <c r="I1496" i="9"/>
  <c r="I1497" i="9"/>
  <c r="I1547" i="9"/>
  <c r="I1346" i="9"/>
  <c r="I1347" i="9"/>
  <c r="I1388" i="9"/>
  <c r="I1389" i="9"/>
  <c r="I1390" i="9"/>
  <c r="I1391" i="9"/>
  <c r="I1392" i="9"/>
  <c r="I1404" i="9"/>
  <c r="I1405" i="9"/>
  <c r="I1406" i="9"/>
  <c r="I1407" i="9"/>
  <c r="I1420" i="9"/>
  <c r="I1421" i="9"/>
  <c r="I1422" i="9"/>
  <c r="I1423" i="9"/>
  <c r="I1492" i="9"/>
  <c r="I1493" i="9"/>
  <c r="I1494" i="9"/>
  <c r="I1495" i="9"/>
  <c r="I1504" i="9"/>
  <c r="I1521" i="9"/>
  <c r="I1522" i="9"/>
  <c r="I1548" i="9"/>
  <c r="I1254" i="9"/>
  <c r="I1259" i="9"/>
  <c r="I1260" i="9"/>
  <c r="I1261" i="9"/>
  <c r="I1262" i="9"/>
  <c r="I1263" i="9"/>
  <c r="I1265" i="9"/>
  <c r="I1266" i="9"/>
  <c r="I1267" i="9"/>
  <c r="I1268" i="9"/>
  <c r="I1283" i="9"/>
  <c r="I1284" i="9"/>
  <c r="I1285" i="9"/>
  <c r="I1286" i="9"/>
  <c r="I1298" i="9"/>
  <c r="I1299" i="9"/>
  <c r="I1300" i="9"/>
  <c r="I1330" i="9"/>
  <c r="I1348" i="9"/>
  <c r="I1349" i="9"/>
  <c r="I1368" i="9"/>
  <c r="I1369" i="9"/>
  <c r="I1370" i="9"/>
  <c r="I1549" i="9"/>
  <c r="I1255" i="9"/>
  <c r="I1256" i="9"/>
  <c r="I1427" i="9"/>
  <c r="I1428" i="9"/>
  <c r="I1429" i="9"/>
  <c r="I1430" i="9"/>
  <c r="I1436" i="9"/>
  <c r="I1437" i="9"/>
  <c r="I1446" i="9"/>
  <c r="I1447" i="9"/>
  <c r="I1455" i="9"/>
  <c r="I1456" i="9"/>
  <c r="I1462" i="9"/>
  <c r="I1463" i="9"/>
  <c r="I1464" i="9"/>
  <c r="I1467" i="9"/>
  <c r="I1471" i="9"/>
  <c r="I1475" i="9"/>
  <c r="I1476" i="9"/>
  <c r="I1481" i="9"/>
  <c r="I1482" i="9"/>
  <c r="I1550" i="9"/>
  <c r="I1560" i="9"/>
  <c r="I1281" i="9"/>
  <c r="I1282" i="9"/>
  <c r="I1294" i="9"/>
  <c r="I1295" i="9"/>
  <c r="I1296" i="9"/>
  <c r="I1297" i="9"/>
  <c r="I1311" i="9"/>
  <c r="I1312" i="9"/>
  <c r="I1313" i="9"/>
  <c r="I1314" i="9"/>
  <c r="I1326" i="9"/>
  <c r="I1327" i="9"/>
  <c r="I1328" i="9"/>
  <c r="I1329" i="9"/>
  <c r="I1365" i="9"/>
  <c r="I1366" i="9"/>
  <c r="I1367" i="9"/>
  <c r="I1561" i="9"/>
  <c r="I1257" i="9"/>
  <c r="I1258" i="9"/>
  <c r="I1445" i="9"/>
  <c r="I1468" i="9"/>
  <c r="I1469" i="9"/>
  <c r="I1470" i="9"/>
  <c r="I1472" i="9"/>
  <c r="I1473" i="9"/>
  <c r="I1474" i="9"/>
  <c r="I1477" i="9"/>
  <c r="I1478" i="9"/>
  <c r="I1479" i="9"/>
  <c r="I1480" i="9"/>
  <c r="I1484" i="9"/>
  <c r="I1485" i="9"/>
  <c r="I1486" i="9"/>
  <c r="I1487" i="9"/>
  <c r="I1431" i="9"/>
  <c r="I1432" i="9"/>
  <c r="I1433" i="9"/>
  <c r="I1434" i="9"/>
  <c r="I1435" i="9"/>
  <c r="I1438" i="9"/>
  <c r="I1439" i="9"/>
  <c r="I1440" i="9"/>
  <c r="I1441" i="9"/>
  <c r="I1442" i="9"/>
  <c r="I1443" i="9"/>
  <c r="I1444" i="9"/>
  <c r="I1448" i="9"/>
  <c r="I1449" i="9"/>
  <c r="I1450" i="9"/>
  <c r="I1451" i="9"/>
  <c r="I1452" i="9"/>
  <c r="I1453" i="9"/>
  <c r="I1454" i="9"/>
  <c r="I1457" i="9"/>
  <c r="I1458" i="9"/>
  <c r="I1459" i="9"/>
  <c r="I1460" i="9"/>
  <c r="I1461" i="9"/>
  <c r="I1465" i="9"/>
  <c r="I1466" i="9"/>
  <c r="I1483" i="9"/>
  <c r="I1546" i="9"/>
  <c r="I1551" i="9"/>
  <c r="I1614" i="9"/>
  <c r="I1636" i="9"/>
  <c r="I1638" i="9"/>
  <c r="I1616" i="9"/>
  <c r="I1617" i="9"/>
  <c r="I1618" i="9"/>
  <c r="I1619" i="9"/>
  <c r="I1620" i="9"/>
  <c r="I1642" i="9"/>
  <c r="I1576" i="9"/>
  <c r="I1577" i="9"/>
  <c r="I1578" i="9"/>
  <c r="I1579" i="9"/>
  <c r="I1580" i="9"/>
  <c r="I1581" i="9"/>
  <c r="I1582" i="9"/>
  <c r="I1590" i="9"/>
  <c r="I1591" i="9"/>
  <c r="I1592" i="9"/>
  <c r="I1593" i="9"/>
  <c r="I1594" i="9"/>
  <c r="I1595" i="9"/>
  <c r="I1596" i="9"/>
  <c r="I1597" i="9"/>
  <c r="I1598" i="9"/>
  <c r="I1599" i="9"/>
  <c r="I1602" i="9"/>
  <c r="I1605" i="9"/>
  <c r="I1621" i="9"/>
  <c r="I1625" i="9"/>
  <c r="I1626" i="9"/>
  <c r="I1627" i="9"/>
  <c r="I1628" i="9"/>
  <c r="I1643" i="9"/>
  <c r="I1601" i="9"/>
  <c r="I1604" i="9"/>
  <c r="I1607" i="9"/>
  <c r="I1612" i="9"/>
  <c r="I1613" i="9"/>
  <c r="I1644" i="9"/>
  <c r="I1645" i="9"/>
  <c r="I1583" i="9"/>
  <c r="I1584" i="9"/>
  <c r="I1585" i="9"/>
  <c r="I1586" i="9"/>
  <c r="I1587" i="9"/>
  <c r="I1588" i="9"/>
  <c r="I1622" i="9"/>
  <c r="I1623" i="9"/>
  <c r="I1629" i="9"/>
  <c r="I1630" i="9"/>
  <c r="I1631" i="9"/>
  <c r="I1632" i="9"/>
  <c r="I1633" i="9"/>
  <c r="I1648" i="9"/>
  <c r="I1615" i="9"/>
  <c r="I1634" i="9"/>
  <c r="I1635" i="9"/>
  <c r="I1637" i="9"/>
  <c r="I1646" i="9"/>
  <c r="I1647" i="9"/>
  <c r="I1600" i="9"/>
  <c r="I1606" i="9"/>
  <c r="I1611" i="9"/>
  <c r="I1411" i="9"/>
  <c r="I1639" i="9"/>
  <c r="I1640" i="9"/>
  <c r="I1641" i="9"/>
  <c r="I1603" i="9"/>
  <c r="I1608" i="9"/>
  <c r="I1609" i="9"/>
  <c r="I1610" i="9"/>
  <c r="I1650" i="9"/>
  <c r="I1589" i="9"/>
  <c r="I1624" i="9"/>
  <c r="I1649" i="9"/>
  <c r="I1660" i="9"/>
  <c r="I1661" i="9"/>
  <c r="I1662" i="9"/>
  <c r="I1663" i="9"/>
  <c r="I1664" i="9"/>
  <c r="I1665" i="9"/>
  <c r="I1666" i="9"/>
  <c r="I1667" i="9"/>
  <c r="I1668" i="9"/>
  <c r="I1669" i="9"/>
  <c r="I1670" i="9"/>
  <c r="I1671" i="9"/>
  <c r="I1677" i="9"/>
  <c r="I1651" i="9"/>
  <c r="I1652" i="9"/>
  <c r="I1653" i="9"/>
  <c r="I1654" i="9"/>
  <c r="I1655" i="9"/>
  <c r="I1656" i="9"/>
  <c r="I1657" i="9"/>
  <c r="I1658" i="9"/>
  <c r="I1659" i="9"/>
  <c r="I1672" i="9"/>
  <c r="I1673" i="9"/>
  <c r="I1674" i="9"/>
  <c r="I1675" i="9"/>
  <c r="I1676" i="9"/>
  <c r="I1678" i="9"/>
  <c r="I545" i="9"/>
  <c r="I546" i="9"/>
  <c r="I561" i="9"/>
  <c r="I542" i="9"/>
  <c r="I544" i="9"/>
  <c r="I562" i="9"/>
  <c r="I527" i="9"/>
  <c r="I563" i="9"/>
  <c r="I538" i="9"/>
  <c r="I540" i="9"/>
  <c r="I541" i="9"/>
  <c r="I558" i="9"/>
  <c r="I529" i="9"/>
  <c r="I530" i="9"/>
  <c r="I531" i="9"/>
  <c r="I533" i="9"/>
  <c r="I534" i="9"/>
  <c r="I536" i="9"/>
  <c r="I537" i="9"/>
  <c r="I539" i="9"/>
  <c r="I559" i="9"/>
  <c r="I528" i="9"/>
  <c r="I532" i="9"/>
  <c r="I560" i="9"/>
  <c r="I518" i="9"/>
  <c r="I535" i="9"/>
  <c r="I543" i="9"/>
  <c r="I550" i="9"/>
  <c r="I555" i="9"/>
  <c r="I556" i="9"/>
  <c r="I551" i="9"/>
  <c r="I552" i="9"/>
  <c r="I553" i="9"/>
  <c r="I554" i="9"/>
  <c r="I566" i="9"/>
  <c r="I549" i="9"/>
  <c r="I564" i="9"/>
  <c r="I547" i="9"/>
  <c r="I548" i="9"/>
  <c r="I520" i="9"/>
  <c r="I521" i="9"/>
  <c r="I565" i="9"/>
  <c r="I519" i="9"/>
  <c r="I557" i="9"/>
  <c r="I522" i="9"/>
  <c r="I523" i="9"/>
  <c r="I524" i="9"/>
  <c r="I525" i="9"/>
  <c r="I526" i="9"/>
  <c r="I567" i="9"/>
  <c r="G405" i="9"/>
  <c r="G406" i="9"/>
  <c r="G407" i="9"/>
  <c r="G423" i="9"/>
  <c r="G424" i="9"/>
  <c r="G425" i="9"/>
  <c r="G426" i="9"/>
  <c r="G436" i="9"/>
  <c r="G437" i="9"/>
  <c r="G421" i="9"/>
  <c r="G422" i="9"/>
  <c r="G410" i="9"/>
  <c r="G411" i="9"/>
  <c r="G431" i="9"/>
  <c r="G432" i="9"/>
  <c r="G435" i="9"/>
  <c r="G408" i="9"/>
  <c r="G412" i="9"/>
  <c r="G413" i="9"/>
  <c r="G414" i="9"/>
  <c r="G415" i="9"/>
  <c r="G417" i="9"/>
  <c r="G418" i="9"/>
  <c r="G419" i="9"/>
  <c r="G420" i="9"/>
  <c r="G433" i="9"/>
  <c r="G434" i="9"/>
  <c r="G409" i="9"/>
  <c r="G428" i="9"/>
  <c r="G429" i="9"/>
  <c r="G430" i="9"/>
  <c r="G438" i="9"/>
  <c r="G427" i="9"/>
  <c r="G460" i="9"/>
  <c r="G461" i="9"/>
  <c r="G469" i="9"/>
  <c r="G470" i="9"/>
  <c r="G471" i="9"/>
  <c r="G472" i="9"/>
  <c r="G476" i="9"/>
  <c r="G488" i="9"/>
  <c r="G492" i="9"/>
  <c r="G498" i="9"/>
  <c r="G467" i="9"/>
  <c r="G468" i="9"/>
  <c r="G491" i="9"/>
  <c r="G497" i="9"/>
  <c r="G440" i="9"/>
  <c r="G441" i="9"/>
  <c r="G442" i="9"/>
  <c r="G452" i="9"/>
  <c r="G457" i="9"/>
  <c r="G459" i="9"/>
  <c r="G500" i="9"/>
  <c r="G443" i="9"/>
  <c r="G447" i="9"/>
  <c r="G448" i="9"/>
  <c r="G449" i="9"/>
  <c r="G450" i="9"/>
  <c r="G483" i="9"/>
  <c r="G485" i="9"/>
  <c r="G487" i="9"/>
  <c r="G501" i="9"/>
  <c r="G475" i="9"/>
  <c r="G480" i="9"/>
  <c r="G481" i="9"/>
  <c r="G482" i="9"/>
  <c r="G484" i="9"/>
  <c r="G486" i="9"/>
  <c r="G473" i="9"/>
  <c r="G477" i="9"/>
  <c r="G451" i="9"/>
  <c r="G454" i="9"/>
  <c r="G499" i="9"/>
  <c r="G453" i="9"/>
  <c r="G444" i="9"/>
  <c r="G445" i="9"/>
  <c r="G446" i="9"/>
  <c r="G502" i="9"/>
  <c r="G504" i="9"/>
  <c r="G506" i="9"/>
  <c r="G503" i="9"/>
  <c r="G510" i="9"/>
  <c r="G511" i="9"/>
  <c r="G512" i="9"/>
  <c r="G513" i="9"/>
  <c r="G514" i="9"/>
  <c r="G515" i="9"/>
  <c r="G507" i="9"/>
  <c r="G493" i="9"/>
  <c r="G505" i="9"/>
  <c r="G439" i="9"/>
  <c r="G455" i="9"/>
  <c r="G456" i="9"/>
  <c r="G458" i="9"/>
  <c r="G494" i="9"/>
  <c r="G495" i="9"/>
  <c r="G508" i="9"/>
  <c r="G509" i="9"/>
  <c r="G462" i="9"/>
  <c r="G463" i="9"/>
  <c r="G465" i="9"/>
  <c r="G466" i="9"/>
  <c r="G474" i="9"/>
  <c r="G478" i="9"/>
  <c r="G479" i="9"/>
  <c r="G489" i="9"/>
  <c r="G490" i="9"/>
  <c r="G496" i="9"/>
  <c r="G1563" i="9"/>
  <c r="G1564" i="9"/>
  <c r="G1565" i="9"/>
  <c r="G1566" i="9"/>
  <c r="G1567" i="9"/>
  <c r="G1568" i="9"/>
  <c r="G1569" i="9"/>
  <c r="G1570" i="9"/>
  <c r="G1571" i="9"/>
  <c r="G1572" i="9"/>
  <c r="G1573" i="9"/>
  <c r="G1574" i="9"/>
  <c r="G1575" i="9"/>
  <c r="G1277" i="9"/>
  <c r="G1278" i="9"/>
  <c r="G1279" i="9"/>
  <c r="G1280" i="9"/>
  <c r="G1291" i="9"/>
  <c r="G1292" i="9"/>
  <c r="G1293" i="9"/>
  <c r="G1309" i="9"/>
  <c r="G1310" i="9"/>
  <c r="G1345" i="9"/>
  <c r="G1542" i="9"/>
  <c r="G1325" i="9"/>
  <c r="G1344" i="9"/>
  <c r="G1562" i="9"/>
  <c r="G1385" i="9"/>
  <c r="G1536" i="9"/>
  <c r="G1541" i="9"/>
  <c r="G1543" i="9"/>
  <c r="G1519" i="9"/>
  <c r="G1533" i="9"/>
  <c r="G1534" i="9"/>
  <c r="G1535" i="9"/>
  <c r="G1544" i="9"/>
  <c r="G1545" i="9"/>
  <c r="G1491" i="9"/>
  <c r="G1517" i="9"/>
  <c r="G1518" i="9"/>
  <c r="G1383" i="9"/>
  <c r="G1384" i="9"/>
  <c r="G1402" i="9"/>
  <c r="G1520" i="9"/>
  <c r="G1364" i="9"/>
  <c r="G1386" i="9"/>
  <c r="G1387" i="9"/>
  <c r="G1403" i="9"/>
  <c r="G1552" i="9"/>
  <c r="G1418" i="9"/>
  <c r="G1419" i="9"/>
  <c r="G1502" i="9"/>
  <c r="G1503" i="9"/>
  <c r="G1553" i="9"/>
  <c r="G1515" i="9"/>
  <c r="G1516" i="9"/>
  <c r="G1532" i="9"/>
  <c r="G1538" i="9"/>
  <c r="G1539" i="9"/>
  <c r="G1540" i="9"/>
  <c r="G1554" i="9"/>
  <c r="G1555" i="9"/>
  <c r="G1557" i="9"/>
  <c r="G1507" i="9"/>
  <c r="G1508" i="9"/>
  <c r="G1537" i="9"/>
  <c r="G1558" i="9"/>
  <c r="G1379" i="9"/>
  <c r="G1380" i="9"/>
  <c r="G1381" i="9"/>
  <c r="G1382" i="9"/>
  <c r="G1415" i="9"/>
  <c r="G1416" i="9"/>
  <c r="G1417" i="9"/>
  <c r="G1488" i="9"/>
  <c r="G1489" i="9"/>
  <c r="G1490" i="9"/>
  <c r="G1499" i="9"/>
  <c r="G1500" i="9"/>
  <c r="G1501" i="9"/>
  <c r="G1509" i="9"/>
  <c r="G1510" i="9"/>
  <c r="G1511" i="9"/>
  <c r="G1512" i="9"/>
  <c r="G1513" i="9"/>
  <c r="G1514" i="9"/>
  <c r="G1524" i="9"/>
  <c r="G1525" i="9"/>
  <c r="G1526" i="9"/>
  <c r="G1527" i="9"/>
  <c r="G1528" i="9"/>
  <c r="G1529" i="9"/>
  <c r="G1530" i="9"/>
  <c r="G1531" i="9"/>
  <c r="G1559" i="9"/>
  <c r="G1264" i="9"/>
  <c r="G1272" i="9"/>
  <c r="G1273" i="9"/>
  <c r="G1274" i="9"/>
  <c r="G1275" i="9"/>
  <c r="G1276" i="9"/>
  <c r="G1289" i="9"/>
  <c r="G1290" i="9"/>
  <c r="G1305" i="9"/>
  <c r="G1306" i="9"/>
  <c r="G1307" i="9"/>
  <c r="G1308" i="9"/>
  <c r="G1320" i="9"/>
  <c r="G1321" i="9"/>
  <c r="G1322" i="9"/>
  <c r="G1323" i="9"/>
  <c r="G1324" i="9"/>
  <c r="G1338" i="9"/>
  <c r="G1339" i="9"/>
  <c r="G1340" i="9"/>
  <c r="G1341" i="9"/>
  <c r="G1342" i="9"/>
  <c r="G1343" i="9"/>
  <c r="G1359" i="9"/>
  <c r="G1360" i="9"/>
  <c r="G1361" i="9"/>
  <c r="G1362" i="9"/>
  <c r="G1363" i="9"/>
  <c r="G1399" i="9"/>
  <c r="G1400" i="9"/>
  <c r="G1401" i="9"/>
  <c r="G1269" i="9"/>
  <c r="G1270" i="9"/>
  <c r="G1271" i="9"/>
  <c r="G1287" i="9"/>
  <c r="G1288" i="9"/>
  <c r="G1301" i="9"/>
  <c r="G1302" i="9"/>
  <c r="G1303" i="9"/>
  <c r="G1304" i="9"/>
  <c r="G1316" i="9"/>
  <c r="G1317" i="9"/>
  <c r="G1318" i="9"/>
  <c r="G1319" i="9"/>
  <c r="G1331" i="9"/>
  <c r="G1332" i="9"/>
  <c r="G1333" i="9"/>
  <c r="G1334" i="9"/>
  <c r="G1335" i="9"/>
  <c r="G1336" i="9"/>
  <c r="G1337" i="9"/>
  <c r="G1355" i="9"/>
  <c r="G1356" i="9"/>
  <c r="G1357" i="9"/>
  <c r="G1358" i="9"/>
  <c r="G1397" i="9"/>
  <c r="G1398" i="9"/>
  <c r="G1315" i="9"/>
  <c r="G1353" i="9"/>
  <c r="G1354" i="9"/>
  <c r="G1375" i="9"/>
  <c r="G1376" i="9"/>
  <c r="G1377" i="9"/>
  <c r="G1378" i="9"/>
  <c r="G1396" i="9"/>
  <c r="G1412" i="9"/>
  <c r="G1413" i="9"/>
  <c r="G1414" i="9"/>
  <c r="G1498" i="9"/>
  <c r="G1505" i="9"/>
  <c r="G1506" i="9"/>
  <c r="G1523" i="9"/>
  <c r="G1556" i="9"/>
  <c r="G1350" i="9"/>
  <c r="G1351" i="9"/>
  <c r="G1352" i="9"/>
  <c r="G1371" i="9"/>
  <c r="G1372" i="9"/>
  <c r="G1373" i="9"/>
  <c r="G1374" i="9"/>
  <c r="G1393" i="9"/>
  <c r="G1394" i="9"/>
  <c r="G1395" i="9"/>
  <c r="G1408" i="9"/>
  <c r="G1409" i="9"/>
  <c r="G1410" i="9"/>
  <c r="G1424" i="9"/>
  <c r="G1425" i="9"/>
  <c r="G1426" i="9"/>
  <c r="G1496" i="9"/>
  <c r="G1497" i="9"/>
  <c r="G1547" i="9"/>
  <c r="G1346" i="9"/>
  <c r="G1347" i="9"/>
  <c r="G1388" i="9"/>
  <c r="G1389" i="9"/>
  <c r="G1390" i="9"/>
  <c r="G1391" i="9"/>
  <c r="G1392" i="9"/>
  <c r="G1404" i="9"/>
  <c r="G1405" i="9"/>
  <c r="G1406" i="9"/>
  <c r="G1407" i="9"/>
  <c r="G1420" i="9"/>
  <c r="G1421" i="9"/>
  <c r="G1422" i="9"/>
  <c r="G1423" i="9"/>
  <c r="G1492" i="9"/>
  <c r="G1493" i="9"/>
  <c r="G1494" i="9"/>
  <c r="G1495" i="9"/>
  <c r="G1504" i="9"/>
  <c r="G1521" i="9"/>
  <c r="G1522" i="9"/>
  <c r="G1548" i="9"/>
  <c r="G1254" i="9"/>
  <c r="G1259" i="9"/>
  <c r="G1260" i="9"/>
  <c r="G1261" i="9"/>
  <c r="G1262" i="9"/>
  <c r="G1263" i="9"/>
  <c r="G1265" i="9"/>
  <c r="G1266" i="9"/>
  <c r="G1267" i="9"/>
  <c r="G1268" i="9"/>
  <c r="G1283" i="9"/>
  <c r="G1284" i="9"/>
  <c r="G1285" i="9"/>
  <c r="G1286" i="9"/>
  <c r="G1298" i="9"/>
  <c r="G1299" i="9"/>
  <c r="G1300" i="9"/>
  <c r="G1330" i="9"/>
  <c r="G1348" i="9"/>
  <c r="G1349" i="9"/>
  <c r="G1368" i="9"/>
  <c r="G1369" i="9"/>
  <c r="G1370" i="9"/>
  <c r="G1549" i="9"/>
  <c r="G1255" i="9"/>
  <c r="G1256" i="9"/>
  <c r="G1427" i="9"/>
  <c r="G1428" i="9"/>
  <c r="G1429" i="9"/>
  <c r="G1430" i="9"/>
  <c r="G1436" i="9"/>
  <c r="G1437" i="9"/>
  <c r="G1446" i="9"/>
  <c r="G1447" i="9"/>
  <c r="G1455" i="9"/>
  <c r="G1456" i="9"/>
  <c r="G1462" i="9"/>
  <c r="G1463" i="9"/>
  <c r="G1464" i="9"/>
  <c r="G1467" i="9"/>
  <c r="G1471" i="9"/>
  <c r="G1475" i="9"/>
  <c r="G1476" i="9"/>
  <c r="G1481" i="9"/>
  <c r="G1482" i="9"/>
  <c r="G1550" i="9"/>
  <c r="G1560" i="9"/>
  <c r="G1281" i="9"/>
  <c r="G1282" i="9"/>
  <c r="G1294" i="9"/>
  <c r="G1295" i="9"/>
  <c r="G1296" i="9"/>
  <c r="G1297" i="9"/>
  <c r="G1311" i="9"/>
  <c r="G1312" i="9"/>
  <c r="G1313" i="9"/>
  <c r="G1314" i="9"/>
  <c r="G1326" i="9"/>
  <c r="G1327" i="9"/>
  <c r="G1328" i="9"/>
  <c r="G1329" i="9"/>
  <c r="G1365" i="9"/>
  <c r="G1366" i="9"/>
  <c r="G1367" i="9"/>
  <c r="G1561" i="9"/>
  <c r="G1257" i="9"/>
  <c r="G1258" i="9"/>
  <c r="G1445" i="9"/>
  <c r="G1468" i="9"/>
  <c r="G1469" i="9"/>
  <c r="G1470" i="9"/>
  <c r="G1472" i="9"/>
  <c r="G1473" i="9"/>
  <c r="G1474" i="9"/>
  <c r="G1477" i="9"/>
  <c r="G1478" i="9"/>
  <c r="G1479" i="9"/>
  <c r="G1480" i="9"/>
  <c r="G1484" i="9"/>
  <c r="G1485" i="9"/>
  <c r="G1486" i="9"/>
  <c r="G1487" i="9"/>
  <c r="G1431" i="9"/>
  <c r="G1432" i="9"/>
  <c r="G1433" i="9"/>
  <c r="G1434" i="9"/>
  <c r="G1435" i="9"/>
  <c r="G1438" i="9"/>
  <c r="G1439" i="9"/>
  <c r="G1440" i="9"/>
  <c r="G1441" i="9"/>
  <c r="G1442" i="9"/>
  <c r="G1443" i="9"/>
  <c r="G1444" i="9"/>
  <c r="G1448" i="9"/>
  <c r="G1449" i="9"/>
  <c r="G1450" i="9"/>
  <c r="G1451" i="9"/>
  <c r="G1452" i="9"/>
  <c r="G1453" i="9"/>
  <c r="G1454" i="9"/>
  <c r="G1457" i="9"/>
  <c r="G1458" i="9"/>
  <c r="G1459" i="9"/>
  <c r="G1460" i="9"/>
  <c r="G1461" i="9"/>
  <c r="G1465" i="9"/>
  <c r="G1466" i="9"/>
  <c r="G1483" i="9"/>
  <c r="G1546" i="9"/>
  <c r="G1551" i="9"/>
  <c r="G1614" i="9"/>
  <c r="G1636" i="9"/>
  <c r="G1638" i="9"/>
  <c r="G1616" i="9"/>
  <c r="G1617" i="9"/>
  <c r="G1618" i="9"/>
  <c r="G1619" i="9"/>
  <c r="G1620" i="9"/>
  <c r="G1642" i="9"/>
  <c r="G1576" i="9"/>
  <c r="G1577" i="9"/>
  <c r="G1578" i="9"/>
  <c r="G1579" i="9"/>
  <c r="G1580" i="9"/>
  <c r="G1581" i="9"/>
  <c r="G1582" i="9"/>
  <c r="G1590" i="9"/>
  <c r="G1591" i="9"/>
  <c r="G1592" i="9"/>
  <c r="G1593" i="9"/>
  <c r="G1594" i="9"/>
  <c r="G1595" i="9"/>
  <c r="G1596" i="9"/>
  <c r="G1597" i="9"/>
  <c r="G1598" i="9"/>
  <c r="G1599" i="9"/>
  <c r="G1602" i="9"/>
  <c r="G1605" i="9"/>
  <c r="G1621" i="9"/>
  <c r="G1625" i="9"/>
  <c r="G1626" i="9"/>
  <c r="G1627" i="9"/>
  <c r="G1628" i="9"/>
  <c r="G1643" i="9"/>
  <c r="G1601" i="9"/>
  <c r="G1604" i="9"/>
  <c r="G1607" i="9"/>
  <c r="G1612" i="9"/>
  <c r="G1613" i="9"/>
  <c r="G1644" i="9"/>
  <c r="G1645" i="9"/>
  <c r="G1583" i="9"/>
  <c r="G1584" i="9"/>
  <c r="G1585" i="9"/>
  <c r="G1586" i="9"/>
  <c r="G1587" i="9"/>
  <c r="G1588" i="9"/>
  <c r="G1622" i="9"/>
  <c r="G1623" i="9"/>
  <c r="G1629" i="9"/>
  <c r="G1630" i="9"/>
  <c r="G1631" i="9"/>
  <c r="G1632" i="9"/>
  <c r="G1633" i="9"/>
  <c r="G1648" i="9"/>
  <c r="G1615" i="9"/>
  <c r="G1634" i="9"/>
  <c r="G1635" i="9"/>
  <c r="G1637" i="9"/>
  <c r="G1646" i="9"/>
  <c r="G1647" i="9"/>
  <c r="G1600" i="9"/>
  <c r="G1606" i="9"/>
  <c r="G1611" i="9"/>
  <c r="G1411" i="9"/>
  <c r="G1639" i="9"/>
  <c r="G1640" i="9"/>
  <c r="G1641" i="9"/>
  <c r="G1603" i="9"/>
  <c r="G1608" i="9"/>
  <c r="G1609" i="9"/>
  <c r="G1610" i="9"/>
  <c r="G1650" i="9"/>
  <c r="G1589" i="9"/>
  <c r="G1624" i="9"/>
  <c r="G1649" i="9"/>
  <c r="G1660" i="9"/>
  <c r="G1661" i="9"/>
  <c r="G1662" i="9"/>
  <c r="G1663" i="9"/>
  <c r="G1664" i="9"/>
  <c r="G1665" i="9"/>
  <c r="G1666" i="9"/>
  <c r="G1667" i="9"/>
  <c r="G1668" i="9"/>
  <c r="G1669" i="9"/>
  <c r="G1670" i="9"/>
  <c r="G1671" i="9"/>
  <c r="G1677" i="9"/>
  <c r="G1651" i="9"/>
  <c r="G1652" i="9"/>
  <c r="G1653" i="9"/>
  <c r="G1654" i="9"/>
  <c r="G1655" i="9"/>
  <c r="G1656" i="9"/>
  <c r="G1657" i="9"/>
  <c r="G1658" i="9"/>
  <c r="G1659" i="9"/>
  <c r="G1672" i="9"/>
  <c r="G1673" i="9"/>
  <c r="G1674" i="9"/>
  <c r="G1675" i="9"/>
  <c r="G1676" i="9"/>
  <c r="G1678" i="9"/>
  <c r="G545" i="9"/>
  <c r="G546" i="9"/>
  <c r="G561" i="9"/>
  <c r="G542" i="9"/>
  <c r="G544" i="9"/>
  <c r="G562" i="9"/>
  <c r="G527" i="9"/>
  <c r="G563" i="9"/>
  <c r="G538" i="9"/>
  <c r="G540" i="9"/>
  <c r="G541" i="9"/>
  <c r="G558" i="9"/>
  <c r="G529" i="9"/>
  <c r="G530" i="9"/>
  <c r="G531" i="9"/>
  <c r="G533" i="9"/>
  <c r="G534" i="9"/>
  <c r="G536" i="9"/>
  <c r="G537" i="9"/>
  <c r="G539" i="9"/>
  <c r="G559" i="9"/>
  <c r="G528" i="9"/>
  <c r="G532" i="9"/>
  <c r="G560" i="9"/>
  <c r="G518" i="9"/>
  <c r="G535" i="9"/>
  <c r="G543" i="9"/>
  <c r="G550" i="9"/>
  <c r="G555" i="9"/>
  <c r="G556" i="9"/>
  <c r="G551" i="9"/>
  <c r="G552" i="9"/>
  <c r="G553" i="9"/>
  <c r="G554" i="9"/>
  <c r="G566" i="9"/>
  <c r="G549" i="9"/>
  <c r="G564" i="9"/>
  <c r="G547" i="9"/>
  <c r="G548" i="9"/>
  <c r="G520" i="9"/>
  <c r="G521" i="9"/>
  <c r="G565" i="9"/>
  <c r="G519" i="9"/>
  <c r="G557" i="9"/>
  <c r="G522" i="9"/>
  <c r="G523" i="9"/>
  <c r="G524" i="9"/>
  <c r="G525" i="9"/>
  <c r="G526" i="9"/>
  <c r="G567" i="9"/>
  <c r="C12" i="20" l="1"/>
  <c r="R28" i="11"/>
  <c r="Q28" i="11"/>
  <c r="R27" i="11"/>
  <c r="Q27" i="11"/>
  <c r="R26" i="11"/>
  <c r="Q26" i="11"/>
  <c r="R25" i="11"/>
  <c r="Q25" i="11"/>
  <c r="R24" i="11"/>
  <c r="Q24" i="11"/>
  <c r="R23" i="11"/>
  <c r="Q23" i="11"/>
  <c r="R22" i="11"/>
  <c r="Q22" i="11"/>
  <c r="R21" i="11"/>
  <c r="Q21" i="11"/>
  <c r="I11" i="18"/>
  <c r="K16" i="18"/>
  <c r="K17" i="18"/>
  <c r="K18" i="18"/>
  <c r="K19" i="18"/>
  <c r="K20" i="18"/>
  <c r="K21" i="18"/>
  <c r="K22" i="18"/>
  <c r="K23" i="18"/>
  <c r="I24" i="18"/>
  <c r="D3" i="18"/>
  <c r="E3" i="18" s="1"/>
  <c r="D4" i="18"/>
  <c r="E4" i="18" s="1"/>
  <c r="D5" i="18"/>
  <c r="E5" i="18" s="1"/>
  <c r="D6" i="18"/>
  <c r="E6" i="18" s="1"/>
  <c r="D7" i="18"/>
  <c r="E7" i="18" s="1"/>
  <c r="D8" i="18"/>
  <c r="E8" i="18"/>
  <c r="D9" i="18"/>
  <c r="E9" i="18" s="1"/>
  <c r="Q29" i="11" l="1"/>
  <c r="R29" i="11"/>
  <c r="D13" i="18"/>
  <c r="L21" i="18" l="1"/>
  <c r="E13" i="18"/>
  <c r="D14" i="18"/>
  <c r="D5" i="19" l="1"/>
  <c r="E5" i="19" s="1"/>
  <c r="M21" i="18"/>
  <c r="E14" i="18"/>
  <c r="L22" i="18"/>
  <c r="D15" i="18"/>
  <c r="L23" i="18" s="1"/>
  <c r="E15" i="18" l="1"/>
  <c r="D7" i="19" s="1"/>
  <c r="E7" i="19" s="1"/>
  <c r="M22" i="18"/>
  <c r="D6" i="19"/>
  <c r="E6" i="19" s="1"/>
  <c r="D16" i="18"/>
  <c r="L16" i="18" l="1"/>
  <c r="M23" i="18"/>
  <c r="E16" i="18"/>
  <c r="D17" i="18"/>
  <c r="L17" i="18" s="1"/>
  <c r="E17" i="18" l="1"/>
  <c r="D9" i="19" s="1"/>
  <c r="E9" i="19" s="1"/>
  <c r="M16" i="18"/>
  <c r="D8" i="19"/>
  <c r="E8" i="19" s="1"/>
  <c r="D18" i="18"/>
  <c r="L18" i="18" s="1"/>
  <c r="M17" i="18" l="1"/>
  <c r="E18" i="18"/>
  <c r="M18" i="18" s="1"/>
  <c r="D19" i="18"/>
  <c r="L19" i="18" s="1"/>
  <c r="D10" i="19" l="1"/>
  <c r="E10" i="19" s="1"/>
  <c r="E19" i="18"/>
  <c r="M19" i="18" s="1"/>
  <c r="D20" i="18"/>
  <c r="C11" i="17"/>
  <c r="D5" i="17"/>
  <c r="E4" i="17"/>
  <c r="F4" i="17" s="1"/>
  <c r="L20" i="18" l="1"/>
  <c r="L24" i="18" s="1"/>
  <c r="E20" i="18"/>
  <c r="D11" i="19"/>
  <c r="E11" i="19" s="1"/>
  <c r="E5" i="17"/>
  <c r="D6" i="17"/>
  <c r="D12" i="19" l="1"/>
  <c r="E12" i="19" s="1"/>
  <c r="E13" i="19" s="1"/>
  <c r="M20" i="18"/>
  <c r="M24" i="18" s="1"/>
  <c r="E6" i="17"/>
  <c r="D7" i="17"/>
  <c r="F5" i="17"/>
  <c r="F6" i="17" s="1"/>
  <c r="D8" i="17" l="1"/>
  <c r="E7" i="17"/>
  <c r="F7" i="17" l="1"/>
  <c r="D9" i="17"/>
  <c r="E8" i="17"/>
  <c r="K9" i="20" s="1"/>
  <c r="E9" i="17" l="1"/>
  <c r="K10" i="20" s="1"/>
  <c r="D10" i="17"/>
  <c r="F8" i="17"/>
  <c r="F9" i="17" s="1"/>
  <c r="M10" i="20" l="1"/>
  <c r="D34" i="13" s="1"/>
  <c r="R10" i="20"/>
  <c r="N10" i="20"/>
  <c r="E34" i="13" s="1"/>
  <c r="S10" i="20"/>
  <c r="E10" i="17"/>
  <c r="D11" i="17"/>
  <c r="B6" i="13"/>
  <c r="B7" i="13" s="1"/>
  <c r="B8" i="13" s="1"/>
  <c r="B9" i="13" s="1"/>
  <c r="B10" i="13" s="1"/>
  <c r="B11" i="13" s="1"/>
  <c r="B12" i="13" s="1"/>
  <c r="F29" i="13"/>
  <c r="F30" i="13"/>
  <c r="F31" i="13"/>
  <c r="F32" i="13"/>
  <c r="F33" i="13"/>
  <c r="B34" i="13"/>
  <c r="F34" i="13"/>
  <c r="F36" i="13"/>
  <c r="K34" i="13" l="1"/>
  <c r="J34" i="13"/>
  <c r="E11" i="17"/>
  <c r="K11" i="20"/>
  <c r="F10" i="17"/>
  <c r="F11" i="17" s="1"/>
  <c r="B36" i="13"/>
  <c r="B39" i="13" l="1"/>
  <c r="K12" i="20"/>
  <c r="R11" i="20"/>
  <c r="M11" i="20"/>
  <c r="D35" i="13" s="1"/>
  <c r="J35" i="13" s="1"/>
  <c r="N11" i="20"/>
  <c r="E35" i="13" s="1"/>
  <c r="K35" i="13" s="1"/>
  <c r="S11" i="20"/>
  <c r="J41" i="11"/>
  <c r="H22" i="11"/>
  <c r="I29" i="11" s="1"/>
  <c r="Q14" i="11"/>
  <c r="T14" i="11" s="1"/>
  <c r="H9" i="11"/>
  <c r="I9" i="11" s="1"/>
  <c r="I7" i="11"/>
  <c r="H7" i="11"/>
  <c r="G14" i="9"/>
  <c r="G13" i="9"/>
  <c r="M1253" i="9"/>
  <c r="N1253" i="9"/>
  <c r="O1253" i="9" s="1"/>
  <c r="I1253" i="9"/>
  <c r="G1253" i="9"/>
  <c r="M1252" i="9"/>
  <c r="N1252" i="9"/>
  <c r="O1252" i="9" s="1"/>
  <c r="I1252" i="9"/>
  <c r="G1252" i="9"/>
  <c r="M1251" i="9"/>
  <c r="N1251" i="9"/>
  <c r="O1251" i="9" s="1"/>
  <c r="I1251" i="9"/>
  <c r="G1251" i="9"/>
  <c r="M1250" i="9"/>
  <c r="N1250" i="9"/>
  <c r="O1250" i="9" s="1"/>
  <c r="I1250" i="9"/>
  <c r="G1250" i="9"/>
  <c r="M1249" i="9"/>
  <c r="N1249" i="9"/>
  <c r="O1249" i="9" s="1"/>
  <c r="I1249" i="9"/>
  <c r="G1249" i="9"/>
  <c r="M1248" i="9"/>
  <c r="N1248" i="9"/>
  <c r="O1248" i="9" s="1"/>
  <c r="I1248" i="9"/>
  <c r="G1248" i="9"/>
  <c r="M1247" i="9"/>
  <c r="N1247" i="9"/>
  <c r="O1247" i="9" s="1"/>
  <c r="I1247" i="9"/>
  <c r="G1247" i="9"/>
  <c r="M1246" i="9"/>
  <c r="N1246" i="9"/>
  <c r="O1246" i="9" s="1"/>
  <c r="I1246" i="9"/>
  <c r="G1246" i="9"/>
  <c r="M1245" i="9"/>
  <c r="N1245" i="9"/>
  <c r="O1245" i="9" s="1"/>
  <c r="I1245" i="9"/>
  <c r="G1245" i="9"/>
  <c r="M1244" i="9"/>
  <c r="I1244" i="9"/>
  <c r="G1244" i="9"/>
  <c r="M1243" i="9"/>
  <c r="N1243" i="9"/>
  <c r="O1243" i="9" s="1"/>
  <c r="I1243" i="9"/>
  <c r="G1243" i="9"/>
  <c r="M1242" i="9"/>
  <c r="N1242" i="9"/>
  <c r="O1242" i="9" s="1"/>
  <c r="I1242" i="9"/>
  <c r="G1242" i="9"/>
  <c r="M1241" i="9"/>
  <c r="I1241" i="9"/>
  <c r="G1241" i="9"/>
  <c r="M1240" i="9"/>
  <c r="I1240" i="9"/>
  <c r="G1240" i="9"/>
  <c r="M1239" i="9"/>
  <c r="I1239" i="9"/>
  <c r="G1239" i="9"/>
  <c r="M1238" i="9"/>
  <c r="N1238" i="9"/>
  <c r="O1238" i="9" s="1"/>
  <c r="I1238" i="9"/>
  <c r="G1238" i="9"/>
  <c r="M1237" i="9"/>
  <c r="N1237" i="9"/>
  <c r="O1237" i="9" s="1"/>
  <c r="I1237" i="9"/>
  <c r="G1237" i="9"/>
  <c r="M1236" i="9"/>
  <c r="N1236" i="9"/>
  <c r="O1236" i="9" s="1"/>
  <c r="I1236" i="9"/>
  <c r="G1236" i="9"/>
  <c r="M1235" i="9"/>
  <c r="N1235" i="9"/>
  <c r="O1235" i="9" s="1"/>
  <c r="I1235" i="9"/>
  <c r="G1235" i="9"/>
  <c r="M1234" i="9"/>
  <c r="N1234" i="9"/>
  <c r="O1234" i="9" s="1"/>
  <c r="I1234" i="9"/>
  <c r="G1234" i="9"/>
  <c r="M1233" i="9"/>
  <c r="N1233" i="9"/>
  <c r="O1233" i="9" s="1"/>
  <c r="I1233" i="9"/>
  <c r="G1233" i="9"/>
  <c r="M1232" i="9"/>
  <c r="N1232" i="9"/>
  <c r="O1232" i="9" s="1"/>
  <c r="I1232" i="9"/>
  <c r="G1232" i="9"/>
  <c r="M1231" i="9"/>
  <c r="N1231" i="9"/>
  <c r="O1231" i="9" s="1"/>
  <c r="I1231" i="9"/>
  <c r="G1231" i="9"/>
  <c r="M1230" i="9"/>
  <c r="N1230" i="9"/>
  <c r="O1230" i="9" s="1"/>
  <c r="I1230" i="9"/>
  <c r="G1230" i="9"/>
  <c r="M1229" i="9"/>
  <c r="N1229" i="9"/>
  <c r="O1229" i="9" s="1"/>
  <c r="I1229" i="9"/>
  <c r="G1229" i="9"/>
  <c r="M1228" i="9"/>
  <c r="N1228" i="9"/>
  <c r="O1228" i="9" s="1"/>
  <c r="I1228" i="9"/>
  <c r="G1228" i="9"/>
  <c r="M1227" i="9"/>
  <c r="N1227" i="9"/>
  <c r="O1227" i="9" s="1"/>
  <c r="I1227" i="9"/>
  <c r="G1227" i="9"/>
  <c r="M1226" i="9"/>
  <c r="N1226" i="9"/>
  <c r="O1226" i="9" s="1"/>
  <c r="I1226" i="9"/>
  <c r="G1226" i="9"/>
  <c r="M1225" i="9"/>
  <c r="N1225" i="9"/>
  <c r="O1225" i="9" s="1"/>
  <c r="I1225" i="9"/>
  <c r="G1225" i="9"/>
  <c r="M1224" i="9"/>
  <c r="N1224" i="9"/>
  <c r="O1224" i="9" s="1"/>
  <c r="I1224" i="9"/>
  <c r="G1224" i="9"/>
  <c r="M1223" i="9"/>
  <c r="N1223" i="9"/>
  <c r="O1223" i="9" s="1"/>
  <c r="I1223" i="9"/>
  <c r="G1223" i="9"/>
  <c r="M1222" i="9"/>
  <c r="N1222" i="9"/>
  <c r="O1222" i="9" s="1"/>
  <c r="I1222" i="9"/>
  <c r="G1222" i="9"/>
  <c r="M1221" i="9"/>
  <c r="N1221" i="9"/>
  <c r="O1221" i="9" s="1"/>
  <c r="I1221" i="9"/>
  <c r="G1221" i="9"/>
  <c r="M1220" i="9"/>
  <c r="N1220" i="9"/>
  <c r="O1220" i="9" s="1"/>
  <c r="I1220" i="9"/>
  <c r="G1220" i="9"/>
  <c r="M1219" i="9"/>
  <c r="N1219" i="9"/>
  <c r="O1219" i="9" s="1"/>
  <c r="I1219" i="9"/>
  <c r="G1219" i="9"/>
  <c r="M1218" i="9"/>
  <c r="N1218" i="9"/>
  <c r="O1218" i="9" s="1"/>
  <c r="I1218" i="9"/>
  <c r="G1218" i="9"/>
  <c r="M1217" i="9"/>
  <c r="N1217" i="9"/>
  <c r="O1217" i="9" s="1"/>
  <c r="I1217" i="9"/>
  <c r="G1217" i="9"/>
  <c r="M1216" i="9"/>
  <c r="N1216" i="9"/>
  <c r="O1216" i="9" s="1"/>
  <c r="I1216" i="9"/>
  <c r="G1216" i="9"/>
  <c r="M1215" i="9"/>
  <c r="I1215" i="9"/>
  <c r="G1215" i="9"/>
  <c r="M1214" i="9"/>
  <c r="N1214" i="9"/>
  <c r="O1214" i="9" s="1"/>
  <c r="I1214" i="9"/>
  <c r="G1214" i="9"/>
  <c r="M1213" i="9"/>
  <c r="N1213" i="9"/>
  <c r="O1213" i="9" s="1"/>
  <c r="I1213" i="9"/>
  <c r="G1213" i="9"/>
  <c r="M1212" i="9"/>
  <c r="N1212" i="9"/>
  <c r="O1212" i="9" s="1"/>
  <c r="I1212" i="9"/>
  <c r="G1212" i="9"/>
  <c r="M1211" i="9"/>
  <c r="N1211" i="9"/>
  <c r="O1211" i="9" s="1"/>
  <c r="I1211" i="9"/>
  <c r="G1211" i="9"/>
  <c r="M1210" i="9"/>
  <c r="N1210" i="9"/>
  <c r="O1210" i="9" s="1"/>
  <c r="I1210" i="9"/>
  <c r="G1210" i="9"/>
  <c r="M1209" i="9"/>
  <c r="N1209" i="9"/>
  <c r="O1209" i="9" s="1"/>
  <c r="I1209" i="9"/>
  <c r="G1209" i="9"/>
  <c r="M1208" i="9"/>
  <c r="N1208" i="9"/>
  <c r="O1208" i="9" s="1"/>
  <c r="I1208" i="9"/>
  <c r="G1208" i="9"/>
  <c r="M1207" i="9"/>
  <c r="N1207" i="9"/>
  <c r="O1207" i="9" s="1"/>
  <c r="I1207" i="9"/>
  <c r="G1207" i="9"/>
  <c r="M1206" i="9"/>
  <c r="N1206" i="9"/>
  <c r="O1206" i="9" s="1"/>
  <c r="I1206" i="9"/>
  <c r="G1206" i="9"/>
  <c r="M1205" i="9"/>
  <c r="N1205" i="9"/>
  <c r="O1205" i="9" s="1"/>
  <c r="I1205" i="9"/>
  <c r="G1205" i="9"/>
  <c r="M1204" i="9"/>
  <c r="N1204" i="9"/>
  <c r="O1204" i="9" s="1"/>
  <c r="I1204" i="9"/>
  <c r="G1204" i="9"/>
  <c r="M1203" i="9"/>
  <c r="N1203" i="9"/>
  <c r="O1203" i="9" s="1"/>
  <c r="I1203" i="9"/>
  <c r="G1203" i="9"/>
  <c r="M1202" i="9"/>
  <c r="N1202" i="9"/>
  <c r="O1202" i="9" s="1"/>
  <c r="I1202" i="9"/>
  <c r="G1202" i="9"/>
  <c r="M1201" i="9"/>
  <c r="N1201" i="9"/>
  <c r="O1201" i="9" s="1"/>
  <c r="I1201" i="9"/>
  <c r="G1201" i="9"/>
  <c r="M1200" i="9"/>
  <c r="N1200" i="9"/>
  <c r="O1200" i="9" s="1"/>
  <c r="I1200" i="9"/>
  <c r="G1200" i="9"/>
  <c r="M1199" i="9"/>
  <c r="N1199" i="9"/>
  <c r="O1199" i="9" s="1"/>
  <c r="I1199" i="9"/>
  <c r="G1199" i="9"/>
  <c r="M1198" i="9"/>
  <c r="N1198" i="9"/>
  <c r="O1198" i="9" s="1"/>
  <c r="I1198" i="9"/>
  <c r="G1198" i="9"/>
  <c r="M1197" i="9"/>
  <c r="N1197" i="9"/>
  <c r="O1197" i="9" s="1"/>
  <c r="I1197" i="9"/>
  <c r="G1197" i="9"/>
  <c r="M1196" i="9"/>
  <c r="N1196" i="9"/>
  <c r="O1196" i="9" s="1"/>
  <c r="I1196" i="9"/>
  <c r="G1196" i="9"/>
  <c r="M1195" i="9"/>
  <c r="N1195" i="9"/>
  <c r="O1195" i="9" s="1"/>
  <c r="I1195" i="9"/>
  <c r="G1195" i="9"/>
  <c r="M1194" i="9"/>
  <c r="N1194" i="9"/>
  <c r="O1194" i="9" s="1"/>
  <c r="I1194" i="9"/>
  <c r="G1194" i="9"/>
  <c r="M1193" i="9"/>
  <c r="N1193" i="9"/>
  <c r="O1193" i="9" s="1"/>
  <c r="I1193" i="9"/>
  <c r="G1193" i="9"/>
  <c r="M1192" i="9"/>
  <c r="N1192" i="9"/>
  <c r="O1192" i="9" s="1"/>
  <c r="I1192" i="9"/>
  <c r="G1192" i="9"/>
  <c r="M1191" i="9"/>
  <c r="N1191" i="9"/>
  <c r="O1191" i="9" s="1"/>
  <c r="I1191" i="9"/>
  <c r="G1191" i="9"/>
  <c r="M1190" i="9"/>
  <c r="N1190" i="9"/>
  <c r="O1190" i="9" s="1"/>
  <c r="I1190" i="9"/>
  <c r="G1190" i="9"/>
  <c r="M1189" i="9"/>
  <c r="I1189" i="9"/>
  <c r="G1189" i="9"/>
  <c r="M1188" i="9"/>
  <c r="N1188" i="9"/>
  <c r="O1188" i="9" s="1"/>
  <c r="I1188" i="9"/>
  <c r="G1188" i="9"/>
  <c r="M1187" i="9"/>
  <c r="N1187" i="9"/>
  <c r="O1187" i="9" s="1"/>
  <c r="I1187" i="9"/>
  <c r="G1187" i="9"/>
  <c r="M1186" i="9"/>
  <c r="N1186" i="9"/>
  <c r="O1186" i="9" s="1"/>
  <c r="I1186" i="9"/>
  <c r="G1186" i="9"/>
  <c r="M1185" i="9"/>
  <c r="N1185" i="9"/>
  <c r="O1185" i="9" s="1"/>
  <c r="I1185" i="9"/>
  <c r="G1185" i="9"/>
  <c r="M1184" i="9"/>
  <c r="N1184" i="9"/>
  <c r="O1184" i="9" s="1"/>
  <c r="I1184" i="9"/>
  <c r="G1184" i="9"/>
  <c r="M1183" i="9"/>
  <c r="N1183" i="9"/>
  <c r="O1183" i="9" s="1"/>
  <c r="I1183" i="9"/>
  <c r="G1183" i="9"/>
  <c r="M1182" i="9"/>
  <c r="N1182" i="9"/>
  <c r="O1182" i="9" s="1"/>
  <c r="I1182" i="9"/>
  <c r="G1182" i="9"/>
  <c r="M1181" i="9"/>
  <c r="N1181" i="9"/>
  <c r="O1181" i="9" s="1"/>
  <c r="I1181" i="9"/>
  <c r="G1181" i="9"/>
  <c r="M1180" i="9"/>
  <c r="N1180" i="9"/>
  <c r="O1180" i="9" s="1"/>
  <c r="I1180" i="9"/>
  <c r="G1180" i="9"/>
  <c r="M1179" i="9"/>
  <c r="N1179" i="9"/>
  <c r="O1179" i="9" s="1"/>
  <c r="I1179" i="9"/>
  <c r="G1179" i="9"/>
  <c r="M1178" i="9"/>
  <c r="I1178" i="9"/>
  <c r="G1178" i="9"/>
  <c r="M1177" i="9"/>
  <c r="N1177" i="9"/>
  <c r="O1177" i="9" s="1"/>
  <c r="I1177" i="9"/>
  <c r="G1177" i="9"/>
  <c r="M1176" i="9"/>
  <c r="N1176" i="9"/>
  <c r="O1176" i="9" s="1"/>
  <c r="I1176" i="9"/>
  <c r="G1176" i="9"/>
  <c r="M1175" i="9"/>
  <c r="N1175" i="9"/>
  <c r="O1175" i="9" s="1"/>
  <c r="I1175" i="9"/>
  <c r="G1175" i="9"/>
  <c r="M1174" i="9"/>
  <c r="N1174" i="9"/>
  <c r="O1174" i="9" s="1"/>
  <c r="I1174" i="9"/>
  <c r="G1174" i="9"/>
  <c r="M1173" i="9"/>
  <c r="N1173" i="9"/>
  <c r="O1173" i="9" s="1"/>
  <c r="I1173" i="9"/>
  <c r="G1173" i="9"/>
  <c r="M1172" i="9"/>
  <c r="N1172" i="9"/>
  <c r="O1172" i="9" s="1"/>
  <c r="I1172" i="9"/>
  <c r="G1172" i="9"/>
  <c r="M1171" i="9"/>
  <c r="N1171" i="9"/>
  <c r="O1171" i="9" s="1"/>
  <c r="I1171" i="9"/>
  <c r="G1171" i="9"/>
  <c r="M1170" i="9"/>
  <c r="N1170" i="9"/>
  <c r="O1170" i="9" s="1"/>
  <c r="I1170" i="9"/>
  <c r="G1170" i="9"/>
  <c r="M1169" i="9"/>
  <c r="N1169" i="9"/>
  <c r="O1169" i="9" s="1"/>
  <c r="I1169" i="9"/>
  <c r="G1169" i="9"/>
  <c r="M1168" i="9"/>
  <c r="N1168" i="9"/>
  <c r="O1168" i="9" s="1"/>
  <c r="I1168" i="9"/>
  <c r="G1168" i="9"/>
  <c r="M1167" i="9"/>
  <c r="N1167" i="9"/>
  <c r="O1167" i="9" s="1"/>
  <c r="I1167" i="9"/>
  <c r="G1167" i="9"/>
  <c r="M1166" i="9"/>
  <c r="N1166" i="9"/>
  <c r="O1166" i="9" s="1"/>
  <c r="I1166" i="9"/>
  <c r="G1166" i="9"/>
  <c r="M1165" i="9"/>
  <c r="I1165" i="9"/>
  <c r="G1165" i="9"/>
  <c r="M1164" i="9"/>
  <c r="N1164" i="9"/>
  <c r="O1164" i="9" s="1"/>
  <c r="I1164" i="9"/>
  <c r="G1164" i="9"/>
  <c r="M1163" i="9"/>
  <c r="N1163" i="9"/>
  <c r="O1163" i="9" s="1"/>
  <c r="I1163" i="9"/>
  <c r="G1163" i="9"/>
  <c r="M1162" i="9"/>
  <c r="N1162" i="9"/>
  <c r="O1162" i="9" s="1"/>
  <c r="I1162" i="9"/>
  <c r="G1162" i="9"/>
  <c r="M1161" i="9"/>
  <c r="N1161" i="9"/>
  <c r="O1161" i="9" s="1"/>
  <c r="I1161" i="9"/>
  <c r="G1161" i="9"/>
  <c r="M1160" i="9"/>
  <c r="N1160" i="9"/>
  <c r="O1160" i="9" s="1"/>
  <c r="I1160" i="9"/>
  <c r="G1160" i="9"/>
  <c r="M1159" i="9"/>
  <c r="N1159" i="9"/>
  <c r="O1159" i="9" s="1"/>
  <c r="I1159" i="9"/>
  <c r="G1159" i="9"/>
  <c r="M1158" i="9"/>
  <c r="N1158" i="9"/>
  <c r="O1158" i="9" s="1"/>
  <c r="I1158" i="9"/>
  <c r="G1158" i="9"/>
  <c r="M1157" i="9"/>
  <c r="N1157" i="9"/>
  <c r="O1157" i="9" s="1"/>
  <c r="I1157" i="9"/>
  <c r="G1157" i="9"/>
  <c r="M1156" i="9"/>
  <c r="N1156" i="9"/>
  <c r="O1156" i="9" s="1"/>
  <c r="I1156" i="9"/>
  <c r="G1156" i="9"/>
  <c r="M1155" i="9"/>
  <c r="N1155" i="9"/>
  <c r="O1155" i="9" s="1"/>
  <c r="I1155" i="9"/>
  <c r="G1155" i="9"/>
  <c r="M1154" i="9"/>
  <c r="N1154" i="9"/>
  <c r="O1154" i="9" s="1"/>
  <c r="I1154" i="9"/>
  <c r="G1154" i="9"/>
  <c r="M1153" i="9"/>
  <c r="N1153" i="9"/>
  <c r="O1153" i="9" s="1"/>
  <c r="I1153" i="9"/>
  <c r="G1153" i="9"/>
  <c r="M1152" i="9"/>
  <c r="N1152" i="9"/>
  <c r="O1152" i="9" s="1"/>
  <c r="I1152" i="9"/>
  <c r="G1152" i="9"/>
  <c r="M1151" i="9"/>
  <c r="I1151" i="9"/>
  <c r="G1151" i="9"/>
  <c r="M1150" i="9"/>
  <c r="N1150" i="9"/>
  <c r="O1150" i="9" s="1"/>
  <c r="I1150" i="9"/>
  <c r="G1150" i="9"/>
  <c r="M1149" i="9"/>
  <c r="N1149" i="9"/>
  <c r="O1149" i="9" s="1"/>
  <c r="I1149" i="9"/>
  <c r="G1149" i="9"/>
  <c r="M1148" i="9"/>
  <c r="N1148" i="9"/>
  <c r="O1148" i="9" s="1"/>
  <c r="I1148" i="9"/>
  <c r="G1148" i="9"/>
  <c r="M1147" i="9"/>
  <c r="N1147" i="9"/>
  <c r="O1147" i="9" s="1"/>
  <c r="I1147" i="9"/>
  <c r="G1147" i="9"/>
  <c r="M1146" i="9"/>
  <c r="I1146" i="9"/>
  <c r="G1146" i="9"/>
  <c r="M1145" i="9"/>
  <c r="N1145" i="9"/>
  <c r="O1145" i="9" s="1"/>
  <c r="I1145" i="9"/>
  <c r="G1145" i="9"/>
  <c r="M1144" i="9"/>
  <c r="N1144" i="9"/>
  <c r="O1144" i="9" s="1"/>
  <c r="I1144" i="9"/>
  <c r="G1144" i="9"/>
  <c r="M1143" i="9"/>
  <c r="N1143" i="9"/>
  <c r="O1143" i="9" s="1"/>
  <c r="I1143" i="9"/>
  <c r="G1143" i="9"/>
  <c r="M1142" i="9"/>
  <c r="N1142" i="9"/>
  <c r="O1142" i="9" s="1"/>
  <c r="I1142" i="9"/>
  <c r="G1142" i="9"/>
  <c r="M1141" i="9"/>
  <c r="N1141" i="9"/>
  <c r="O1141" i="9" s="1"/>
  <c r="I1141" i="9"/>
  <c r="G1141" i="9"/>
  <c r="M1140" i="9"/>
  <c r="N1140" i="9"/>
  <c r="O1140" i="9" s="1"/>
  <c r="I1140" i="9"/>
  <c r="G1140" i="9"/>
  <c r="M1139" i="9"/>
  <c r="N1139" i="9"/>
  <c r="O1139" i="9" s="1"/>
  <c r="I1139" i="9"/>
  <c r="G1139" i="9"/>
  <c r="M1138" i="9"/>
  <c r="N1138" i="9"/>
  <c r="O1138" i="9" s="1"/>
  <c r="I1138" i="9"/>
  <c r="G1138" i="9"/>
  <c r="M1137" i="9"/>
  <c r="N1137" i="9"/>
  <c r="O1137" i="9" s="1"/>
  <c r="I1137" i="9"/>
  <c r="G1137" i="9"/>
  <c r="M1136" i="9"/>
  <c r="N1136" i="9"/>
  <c r="O1136" i="9" s="1"/>
  <c r="I1136" i="9"/>
  <c r="G1136" i="9"/>
  <c r="M1135" i="9"/>
  <c r="N1135" i="9"/>
  <c r="O1135" i="9" s="1"/>
  <c r="I1135" i="9"/>
  <c r="G1135" i="9"/>
  <c r="M1134" i="9"/>
  <c r="N1134" i="9"/>
  <c r="O1134" i="9" s="1"/>
  <c r="I1134" i="9"/>
  <c r="G1134" i="9"/>
  <c r="M1133" i="9"/>
  <c r="N1133" i="9"/>
  <c r="O1133" i="9" s="1"/>
  <c r="I1133" i="9"/>
  <c r="G1133" i="9"/>
  <c r="M1132" i="9"/>
  <c r="N1132" i="9"/>
  <c r="O1132" i="9" s="1"/>
  <c r="I1132" i="9"/>
  <c r="G1132" i="9"/>
  <c r="M1131" i="9"/>
  <c r="N1131" i="9"/>
  <c r="O1131" i="9" s="1"/>
  <c r="I1131" i="9"/>
  <c r="G1131" i="9"/>
  <c r="M1130" i="9"/>
  <c r="N1130" i="9"/>
  <c r="O1130" i="9" s="1"/>
  <c r="I1130" i="9"/>
  <c r="G1130" i="9"/>
  <c r="M1129" i="9"/>
  <c r="I1129" i="9"/>
  <c r="G1129" i="9"/>
  <c r="M1128" i="9"/>
  <c r="N1128" i="9"/>
  <c r="O1128" i="9" s="1"/>
  <c r="I1128" i="9"/>
  <c r="G1128" i="9"/>
  <c r="M1127" i="9"/>
  <c r="N1127" i="9"/>
  <c r="O1127" i="9" s="1"/>
  <c r="I1127" i="9"/>
  <c r="G1127" i="9"/>
  <c r="M1126" i="9"/>
  <c r="N1126" i="9"/>
  <c r="O1126" i="9" s="1"/>
  <c r="I1126" i="9"/>
  <c r="G1126" i="9"/>
  <c r="M1125" i="9"/>
  <c r="N1125" i="9"/>
  <c r="O1125" i="9" s="1"/>
  <c r="I1125" i="9"/>
  <c r="G1125" i="9"/>
  <c r="M1124" i="9"/>
  <c r="N1124" i="9"/>
  <c r="O1124" i="9" s="1"/>
  <c r="I1124" i="9"/>
  <c r="G1124" i="9"/>
  <c r="M1123" i="9"/>
  <c r="N1123" i="9"/>
  <c r="O1123" i="9" s="1"/>
  <c r="I1123" i="9"/>
  <c r="G1123" i="9"/>
  <c r="M1122" i="9"/>
  <c r="N1122" i="9"/>
  <c r="O1122" i="9" s="1"/>
  <c r="I1122" i="9"/>
  <c r="G1122" i="9"/>
  <c r="M1121" i="9"/>
  <c r="N1121" i="9"/>
  <c r="O1121" i="9" s="1"/>
  <c r="I1121" i="9"/>
  <c r="G1121" i="9"/>
  <c r="M1120" i="9"/>
  <c r="N1120" i="9"/>
  <c r="O1120" i="9" s="1"/>
  <c r="I1120" i="9"/>
  <c r="G1120" i="9"/>
  <c r="M1119" i="9"/>
  <c r="N1119" i="9"/>
  <c r="O1119" i="9" s="1"/>
  <c r="I1119" i="9"/>
  <c r="G1119" i="9"/>
  <c r="M1118" i="9"/>
  <c r="N1118" i="9"/>
  <c r="O1118" i="9" s="1"/>
  <c r="I1118" i="9"/>
  <c r="G1118" i="9"/>
  <c r="M1117" i="9"/>
  <c r="N1117" i="9"/>
  <c r="O1117" i="9" s="1"/>
  <c r="I1117" i="9"/>
  <c r="G1117" i="9"/>
  <c r="M1116" i="9"/>
  <c r="N1116" i="9"/>
  <c r="O1116" i="9" s="1"/>
  <c r="I1116" i="9"/>
  <c r="G1116" i="9"/>
  <c r="M1115" i="9"/>
  <c r="N1115" i="9"/>
  <c r="O1115" i="9" s="1"/>
  <c r="I1115" i="9"/>
  <c r="G1115" i="9"/>
  <c r="M1114" i="9"/>
  <c r="N1114" i="9"/>
  <c r="O1114" i="9" s="1"/>
  <c r="I1114" i="9"/>
  <c r="G1114" i="9"/>
  <c r="M1113" i="9"/>
  <c r="N1113" i="9"/>
  <c r="O1113" i="9" s="1"/>
  <c r="I1113" i="9"/>
  <c r="G1113" i="9"/>
  <c r="M1112" i="9"/>
  <c r="N1112" i="9"/>
  <c r="O1112" i="9" s="1"/>
  <c r="I1112" i="9"/>
  <c r="G1112" i="9"/>
  <c r="M1111" i="9"/>
  <c r="N1111" i="9"/>
  <c r="O1111" i="9" s="1"/>
  <c r="I1111" i="9"/>
  <c r="G1111" i="9"/>
  <c r="M1110" i="9"/>
  <c r="N1110" i="9"/>
  <c r="O1110" i="9" s="1"/>
  <c r="I1110" i="9"/>
  <c r="G1110" i="9"/>
  <c r="M1109" i="9"/>
  <c r="N1109" i="9"/>
  <c r="O1109" i="9" s="1"/>
  <c r="I1109" i="9"/>
  <c r="G1109" i="9"/>
  <c r="M1108" i="9"/>
  <c r="N1108" i="9"/>
  <c r="O1108" i="9" s="1"/>
  <c r="I1108" i="9"/>
  <c r="G1108" i="9"/>
  <c r="M1107" i="9"/>
  <c r="N1107" i="9"/>
  <c r="O1107" i="9" s="1"/>
  <c r="I1107" i="9"/>
  <c r="G1107" i="9"/>
  <c r="M1106" i="9"/>
  <c r="N1106" i="9"/>
  <c r="O1106" i="9" s="1"/>
  <c r="I1106" i="9"/>
  <c r="G1106" i="9"/>
  <c r="M1105" i="9"/>
  <c r="N1105" i="9"/>
  <c r="O1105" i="9" s="1"/>
  <c r="I1105" i="9"/>
  <c r="G1105" i="9"/>
  <c r="M1104" i="9"/>
  <c r="N1104" i="9"/>
  <c r="O1104" i="9" s="1"/>
  <c r="I1104" i="9"/>
  <c r="G1104" i="9"/>
  <c r="M1103" i="9"/>
  <c r="N1103" i="9"/>
  <c r="O1103" i="9" s="1"/>
  <c r="I1103" i="9"/>
  <c r="G1103" i="9"/>
  <c r="M1102" i="9"/>
  <c r="N1102" i="9"/>
  <c r="O1102" i="9" s="1"/>
  <c r="I1102" i="9"/>
  <c r="G1102" i="9"/>
  <c r="M1101" i="9"/>
  <c r="N1101" i="9"/>
  <c r="O1101" i="9" s="1"/>
  <c r="I1101" i="9"/>
  <c r="G1101" i="9"/>
  <c r="M1100" i="9"/>
  <c r="I1100" i="9"/>
  <c r="G1100" i="9"/>
  <c r="M1099" i="9"/>
  <c r="I1099" i="9"/>
  <c r="G1099" i="9"/>
  <c r="M1098" i="9"/>
  <c r="I1098" i="9"/>
  <c r="G1098" i="9"/>
  <c r="M1097" i="9"/>
  <c r="I1097" i="9"/>
  <c r="G1097" i="9"/>
  <c r="M1096" i="9"/>
  <c r="I1096" i="9"/>
  <c r="G1096" i="9"/>
  <c r="M1095" i="9"/>
  <c r="I1095" i="9"/>
  <c r="G1095" i="9"/>
  <c r="M1094" i="9"/>
  <c r="N1094" i="9"/>
  <c r="O1094" i="9" s="1"/>
  <c r="I1094" i="9"/>
  <c r="G1094" i="9"/>
  <c r="M1093" i="9"/>
  <c r="N1093" i="9"/>
  <c r="O1093" i="9" s="1"/>
  <c r="I1093" i="9"/>
  <c r="G1093" i="9"/>
  <c r="M1092" i="9"/>
  <c r="N1092" i="9"/>
  <c r="O1092" i="9" s="1"/>
  <c r="I1092" i="9"/>
  <c r="G1092" i="9"/>
  <c r="M1091" i="9"/>
  <c r="N1091" i="9"/>
  <c r="O1091" i="9" s="1"/>
  <c r="I1091" i="9"/>
  <c r="G1091" i="9"/>
  <c r="M1090" i="9"/>
  <c r="N1090" i="9"/>
  <c r="O1090" i="9" s="1"/>
  <c r="I1090" i="9"/>
  <c r="G1090" i="9"/>
  <c r="M1089" i="9"/>
  <c r="N1089" i="9"/>
  <c r="O1089" i="9" s="1"/>
  <c r="I1089" i="9"/>
  <c r="G1089" i="9"/>
  <c r="M1088" i="9"/>
  <c r="N1088" i="9"/>
  <c r="O1088" i="9" s="1"/>
  <c r="I1088" i="9"/>
  <c r="G1088" i="9"/>
  <c r="M1087" i="9"/>
  <c r="N1087" i="9"/>
  <c r="O1087" i="9" s="1"/>
  <c r="I1087" i="9"/>
  <c r="G1087" i="9"/>
  <c r="M1086" i="9"/>
  <c r="N1086" i="9"/>
  <c r="O1086" i="9" s="1"/>
  <c r="I1086" i="9"/>
  <c r="G1086" i="9"/>
  <c r="M1085" i="9"/>
  <c r="N1085" i="9"/>
  <c r="O1085" i="9" s="1"/>
  <c r="I1085" i="9"/>
  <c r="G1085" i="9"/>
  <c r="M1084" i="9"/>
  <c r="N1084" i="9"/>
  <c r="O1084" i="9" s="1"/>
  <c r="I1084" i="9"/>
  <c r="G1084" i="9"/>
  <c r="M1083" i="9"/>
  <c r="N1083" i="9"/>
  <c r="O1083" i="9" s="1"/>
  <c r="I1083" i="9"/>
  <c r="G1083" i="9"/>
  <c r="M1082" i="9"/>
  <c r="N1082" i="9"/>
  <c r="O1082" i="9" s="1"/>
  <c r="I1082" i="9"/>
  <c r="G1082" i="9"/>
  <c r="M1081" i="9"/>
  <c r="N1081" i="9"/>
  <c r="O1081" i="9" s="1"/>
  <c r="I1081" i="9"/>
  <c r="G1081" i="9"/>
  <c r="M1080" i="9"/>
  <c r="N1080" i="9"/>
  <c r="O1080" i="9" s="1"/>
  <c r="I1080" i="9"/>
  <c r="G1080" i="9"/>
  <c r="M1079" i="9"/>
  <c r="N1079" i="9"/>
  <c r="O1079" i="9" s="1"/>
  <c r="I1079" i="9"/>
  <c r="G1079" i="9"/>
  <c r="M1078" i="9"/>
  <c r="N1078" i="9"/>
  <c r="O1078" i="9" s="1"/>
  <c r="I1078" i="9"/>
  <c r="G1078" i="9"/>
  <c r="M1077" i="9"/>
  <c r="N1077" i="9"/>
  <c r="O1077" i="9" s="1"/>
  <c r="I1077" i="9"/>
  <c r="G1077" i="9"/>
  <c r="M1076" i="9"/>
  <c r="N1076" i="9"/>
  <c r="O1076" i="9" s="1"/>
  <c r="I1076" i="9"/>
  <c r="G1076" i="9"/>
  <c r="M1075" i="9"/>
  <c r="N1075" i="9"/>
  <c r="O1075" i="9" s="1"/>
  <c r="I1075" i="9"/>
  <c r="G1075" i="9"/>
  <c r="M1074" i="9"/>
  <c r="N1074" i="9"/>
  <c r="O1074" i="9" s="1"/>
  <c r="I1074" i="9"/>
  <c r="G1074" i="9"/>
  <c r="M1073" i="9"/>
  <c r="N1073" i="9"/>
  <c r="O1073" i="9" s="1"/>
  <c r="I1073" i="9"/>
  <c r="G1073" i="9"/>
  <c r="M1072" i="9"/>
  <c r="N1072" i="9"/>
  <c r="O1072" i="9" s="1"/>
  <c r="I1072" i="9"/>
  <c r="G1072" i="9"/>
  <c r="M1071" i="9"/>
  <c r="N1071" i="9"/>
  <c r="O1071" i="9" s="1"/>
  <c r="I1071" i="9"/>
  <c r="G1071" i="9"/>
  <c r="M1070" i="9"/>
  <c r="N1070" i="9"/>
  <c r="O1070" i="9" s="1"/>
  <c r="I1070" i="9"/>
  <c r="G1070" i="9"/>
  <c r="M1069" i="9"/>
  <c r="N1069" i="9"/>
  <c r="O1069" i="9" s="1"/>
  <c r="I1069" i="9"/>
  <c r="G1069" i="9"/>
  <c r="M1068" i="9"/>
  <c r="N1068" i="9"/>
  <c r="O1068" i="9" s="1"/>
  <c r="I1068" i="9"/>
  <c r="G1068" i="9"/>
  <c r="M1067" i="9"/>
  <c r="N1067" i="9"/>
  <c r="O1067" i="9" s="1"/>
  <c r="I1067" i="9"/>
  <c r="G1067" i="9"/>
  <c r="M1066" i="9"/>
  <c r="N1066" i="9"/>
  <c r="O1066" i="9" s="1"/>
  <c r="I1066" i="9"/>
  <c r="G1066" i="9"/>
  <c r="M1065" i="9"/>
  <c r="N1065" i="9"/>
  <c r="O1065" i="9" s="1"/>
  <c r="I1065" i="9"/>
  <c r="G1065" i="9"/>
  <c r="M1064" i="9"/>
  <c r="N1064" i="9"/>
  <c r="O1064" i="9" s="1"/>
  <c r="I1064" i="9"/>
  <c r="G1064" i="9"/>
  <c r="M1063" i="9"/>
  <c r="I1063" i="9"/>
  <c r="G1063" i="9"/>
  <c r="M1062" i="9"/>
  <c r="I1062" i="9"/>
  <c r="G1062" i="9"/>
  <c r="M1061" i="9"/>
  <c r="I1061" i="9"/>
  <c r="G1061" i="9"/>
  <c r="M1060" i="9"/>
  <c r="N1060" i="9"/>
  <c r="O1060" i="9" s="1"/>
  <c r="I1060" i="9"/>
  <c r="G1060" i="9"/>
  <c r="M1059" i="9"/>
  <c r="N1059" i="9"/>
  <c r="O1059" i="9" s="1"/>
  <c r="I1059" i="9"/>
  <c r="G1059" i="9"/>
  <c r="M1058" i="9"/>
  <c r="N1058" i="9"/>
  <c r="O1058" i="9" s="1"/>
  <c r="I1058" i="9"/>
  <c r="G1058" i="9"/>
  <c r="M1057" i="9"/>
  <c r="N1057" i="9"/>
  <c r="O1057" i="9" s="1"/>
  <c r="I1057" i="9"/>
  <c r="G1057" i="9"/>
  <c r="M1056" i="9"/>
  <c r="N1056" i="9"/>
  <c r="O1056" i="9" s="1"/>
  <c r="I1056" i="9"/>
  <c r="G1056" i="9"/>
  <c r="M1055" i="9"/>
  <c r="N1055" i="9"/>
  <c r="O1055" i="9" s="1"/>
  <c r="I1055" i="9"/>
  <c r="G1055" i="9"/>
  <c r="M1054" i="9"/>
  <c r="N1054" i="9"/>
  <c r="O1054" i="9" s="1"/>
  <c r="I1054" i="9"/>
  <c r="G1054" i="9"/>
  <c r="M1053" i="9"/>
  <c r="N1053" i="9"/>
  <c r="O1053" i="9" s="1"/>
  <c r="I1053" i="9"/>
  <c r="G1053" i="9"/>
  <c r="M1052" i="9"/>
  <c r="N1052" i="9"/>
  <c r="O1052" i="9" s="1"/>
  <c r="I1052" i="9"/>
  <c r="G1052" i="9"/>
  <c r="M1051" i="9"/>
  <c r="N1051" i="9"/>
  <c r="O1051" i="9" s="1"/>
  <c r="I1051" i="9"/>
  <c r="G1051" i="9"/>
  <c r="M1050" i="9"/>
  <c r="N1050" i="9"/>
  <c r="O1050" i="9" s="1"/>
  <c r="I1050" i="9"/>
  <c r="G1050" i="9"/>
  <c r="M1049" i="9"/>
  <c r="I1049" i="9"/>
  <c r="G1049" i="9"/>
  <c r="M1048" i="9"/>
  <c r="I1048" i="9"/>
  <c r="G1048" i="9"/>
  <c r="M1047" i="9"/>
  <c r="I1047" i="9"/>
  <c r="G1047" i="9"/>
  <c r="M1046" i="9"/>
  <c r="N1046" i="9"/>
  <c r="O1046" i="9" s="1"/>
  <c r="I1046" i="9"/>
  <c r="G1046" i="9"/>
  <c r="M1045" i="9"/>
  <c r="N1045" i="9"/>
  <c r="O1045" i="9" s="1"/>
  <c r="I1045" i="9"/>
  <c r="G1045" i="9"/>
  <c r="M1044" i="9"/>
  <c r="N1044" i="9"/>
  <c r="O1044" i="9" s="1"/>
  <c r="I1044" i="9"/>
  <c r="G1044" i="9"/>
  <c r="M1043" i="9"/>
  <c r="N1043" i="9"/>
  <c r="O1043" i="9" s="1"/>
  <c r="I1043" i="9"/>
  <c r="G1043" i="9"/>
  <c r="M1042" i="9"/>
  <c r="N1042" i="9"/>
  <c r="O1042" i="9" s="1"/>
  <c r="I1042" i="9"/>
  <c r="G1042" i="9"/>
  <c r="M1041" i="9"/>
  <c r="I1041" i="9"/>
  <c r="G1041" i="9"/>
  <c r="M1040" i="9"/>
  <c r="N1040" i="9"/>
  <c r="O1040" i="9" s="1"/>
  <c r="I1040" i="9"/>
  <c r="G1040" i="9"/>
  <c r="M1039" i="9"/>
  <c r="N1039" i="9"/>
  <c r="O1039" i="9" s="1"/>
  <c r="I1039" i="9"/>
  <c r="G1039" i="9"/>
  <c r="M1038" i="9"/>
  <c r="N1038" i="9"/>
  <c r="O1038" i="9" s="1"/>
  <c r="I1038" i="9"/>
  <c r="G1038" i="9"/>
  <c r="M1037" i="9"/>
  <c r="N1037" i="9"/>
  <c r="O1037" i="9" s="1"/>
  <c r="I1037" i="9"/>
  <c r="G1037" i="9"/>
  <c r="M1036" i="9"/>
  <c r="N1036" i="9"/>
  <c r="O1036" i="9" s="1"/>
  <c r="I1036" i="9"/>
  <c r="G1036" i="9"/>
  <c r="M1035" i="9"/>
  <c r="N1035" i="9"/>
  <c r="O1035" i="9" s="1"/>
  <c r="I1035" i="9"/>
  <c r="G1035" i="9"/>
  <c r="M1034" i="9"/>
  <c r="N1034" i="9"/>
  <c r="O1034" i="9" s="1"/>
  <c r="I1034" i="9"/>
  <c r="G1034" i="9"/>
  <c r="M1033" i="9"/>
  <c r="N1033" i="9"/>
  <c r="O1033" i="9" s="1"/>
  <c r="I1033" i="9"/>
  <c r="G1033" i="9"/>
  <c r="M1032" i="9"/>
  <c r="N1032" i="9"/>
  <c r="O1032" i="9" s="1"/>
  <c r="I1032" i="9"/>
  <c r="G1032" i="9"/>
  <c r="M1031" i="9"/>
  <c r="N1031" i="9"/>
  <c r="O1031" i="9" s="1"/>
  <c r="I1031" i="9"/>
  <c r="G1031" i="9"/>
  <c r="M1030" i="9"/>
  <c r="N1030" i="9"/>
  <c r="O1030" i="9" s="1"/>
  <c r="I1030" i="9"/>
  <c r="G1030" i="9"/>
  <c r="M1029" i="9"/>
  <c r="N1029" i="9"/>
  <c r="O1029" i="9" s="1"/>
  <c r="I1029" i="9"/>
  <c r="G1029" i="9"/>
  <c r="M1028" i="9"/>
  <c r="N1028" i="9"/>
  <c r="O1028" i="9" s="1"/>
  <c r="I1028" i="9"/>
  <c r="G1028" i="9"/>
  <c r="M1027" i="9"/>
  <c r="N1027" i="9"/>
  <c r="O1027" i="9" s="1"/>
  <c r="I1027" i="9"/>
  <c r="G1027" i="9"/>
  <c r="M1026" i="9"/>
  <c r="N1026" i="9"/>
  <c r="O1026" i="9" s="1"/>
  <c r="I1026" i="9"/>
  <c r="G1026" i="9"/>
  <c r="M1025" i="9"/>
  <c r="N1025" i="9"/>
  <c r="O1025" i="9" s="1"/>
  <c r="I1025" i="9"/>
  <c r="G1025" i="9"/>
  <c r="M1024" i="9"/>
  <c r="N1024" i="9"/>
  <c r="O1024" i="9" s="1"/>
  <c r="I1024" i="9"/>
  <c r="G1024" i="9"/>
  <c r="M1023" i="9"/>
  <c r="N1023" i="9"/>
  <c r="O1023" i="9" s="1"/>
  <c r="I1023" i="9"/>
  <c r="G1023" i="9"/>
  <c r="M1022" i="9"/>
  <c r="N1022" i="9"/>
  <c r="O1022" i="9" s="1"/>
  <c r="I1022" i="9"/>
  <c r="G1022" i="9"/>
  <c r="M1021" i="9"/>
  <c r="N1021" i="9"/>
  <c r="O1021" i="9" s="1"/>
  <c r="I1021" i="9"/>
  <c r="G1021" i="9"/>
  <c r="M1020" i="9"/>
  <c r="I1020" i="9"/>
  <c r="G1020" i="9"/>
  <c r="M1019" i="9"/>
  <c r="I1019" i="9"/>
  <c r="G1019" i="9"/>
  <c r="M1018" i="9"/>
  <c r="N1018" i="9"/>
  <c r="O1018" i="9" s="1"/>
  <c r="I1018" i="9"/>
  <c r="G1018" i="9"/>
  <c r="M1017" i="9"/>
  <c r="N1017" i="9"/>
  <c r="O1017" i="9" s="1"/>
  <c r="I1017" i="9"/>
  <c r="G1017" i="9"/>
  <c r="M1016" i="9"/>
  <c r="N1016" i="9"/>
  <c r="O1016" i="9" s="1"/>
  <c r="I1016" i="9"/>
  <c r="G1016" i="9"/>
  <c r="M1015" i="9"/>
  <c r="I1015" i="9"/>
  <c r="G1015" i="9"/>
  <c r="M1014" i="9"/>
  <c r="I1014" i="9"/>
  <c r="G1014" i="9"/>
  <c r="M1013" i="9"/>
  <c r="I1013" i="9"/>
  <c r="G1013" i="9"/>
  <c r="M1012" i="9"/>
  <c r="N1012" i="9"/>
  <c r="O1012" i="9" s="1"/>
  <c r="I1012" i="9"/>
  <c r="G1012" i="9"/>
  <c r="M1011" i="9"/>
  <c r="N1011" i="9"/>
  <c r="O1011" i="9" s="1"/>
  <c r="I1011" i="9"/>
  <c r="G1011" i="9"/>
  <c r="M1010" i="9"/>
  <c r="N1010" i="9"/>
  <c r="O1010" i="9" s="1"/>
  <c r="I1010" i="9"/>
  <c r="G1010" i="9"/>
  <c r="M1009" i="9"/>
  <c r="N1009" i="9"/>
  <c r="O1009" i="9" s="1"/>
  <c r="I1009" i="9"/>
  <c r="G1009" i="9"/>
  <c r="M1008" i="9"/>
  <c r="N1008" i="9"/>
  <c r="O1008" i="9" s="1"/>
  <c r="I1008" i="9"/>
  <c r="G1008" i="9"/>
  <c r="M1007" i="9"/>
  <c r="N1007" i="9"/>
  <c r="O1007" i="9" s="1"/>
  <c r="I1007" i="9"/>
  <c r="G1007" i="9"/>
  <c r="M1006" i="9"/>
  <c r="N1006" i="9"/>
  <c r="O1006" i="9" s="1"/>
  <c r="I1006" i="9"/>
  <c r="G1006" i="9"/>
  <c r="M1005" i="9"/>
  <c r="I1005" i="9"/>
  <c r="G1005" i="9"/>
  <c r="M1004" i="9"/>
  <c r="I1004" i="9"/>
  <c r="G1004" i="9"/>
  <c r="M1003" i="9"/>
  <c r="I1003" i="9"/>
  <c r="G1003" i="9"/>
  <c r="M1002" i="9"/>
  <c r="N1002" i="9"/>
  <c r="O1002" i="9" s="1"/>
  <c r="I1002" i="9"/>
  <c r="G1002" i="9"/>
  <c r="M1001" i="9"/>
  <c r="N1001" i="9"/>
  <c r="O1001" i="9" s="1"/>
  <c r="I1001" i="9"/>
  <c r="G1001" i="9"/>
  <c r="M1000" i="9"/>
  <c r="N1000" i="9"/>
  <c r="O1000" i="9" s="1"/>
  <c r="I1000" i="9"/>
  <c r="G1000" i="9"/>
  <c r="M999" i="9"/>
  <c r="N999" i="9"/>
  <c r="O999" i="9" s="1"/>
  <c r="I999" i="9"/>
  <c r="G999" i="9"/>
  <c r="M998" i="9"/>
  <c r="N998" i="9"/>
  <c r="O998" i="9" s="1"/>
  <c r="I998" i="9"/>
  <c r="G998" i="9"/>
  <c r="M997" i="9"/>
  <c r="N997" i="9"/>
  <c r="O997" i="9" s="1"/>
  <c r="I997" i="9"/>
  <c r="G997" i="9"/>
  <c r="M996" i="9"/>
  <c r="N996" i="9"/>
  <c r="O996" i="9" s="1"/>
  <c r="I996" i="9"/>
  <c r="G996" i="9"/>
  <c r="M995" i="9"/>
  <c r="N995" i="9"/>
  <c r="O995" i="9" s="1"/>
  <c r="I995" i="9"/>
  <c r="G995" i="9"/>
  <c r="M994" i="9"/>
  <c r="N994" i="9"/>
  <c r="O994" i="9" s="1"/>
  <c r="I994" i="9"/>
  <c r="G994" i="9"/>
  <c r="M993" i="9"/>
  <c r="N993" i="9"/>
  <c r="O993" i="9" s="1"/>
  <c r="I993" i="9"/>
  <c r="G993" i="9"/>
  <c r="M992" i="9"/>
  <c r="N992" i="9"/>
  <c r="O992" i="9" s="1"/>
  <c r="I992" i="9"/>
  <c r="G992" i="9"/>
  <c r="M991" i="9"/>
  <c r="N991" i="9"/>
  <c r="O991" i="9" s="1"/>
  <c r="I991" i="9"/>
  <c r="G991" i="9"/>
  <c r="M990" i="9"/>
  <c r="N990" i="9"/>
  <c r="O990" i="9" s="1"/>
  <c r="I990" i="9"/>
  <c r="G990" i="9"/>
  <c r="M989" i="9"/>
  <c r="N989" i="9"/>
  <c r="O989" i="9" s="1"/>
  <c r="I989" i="9"/>
  <c r="G989" i="9"/>
  <c r="M988" i="9"/>
  <c r="N988" i="9"/>
  <c r="O988" i="9" s="1"/>
  <c r="I988" i="9"/>
  <c r="G988" i="9"/>
  <c r="M987" i="9"/>
  <c r="N987" i="9"/>
  <c r="O987" i="9" s="1"/>
  <c r="I987" i="9"/>
  <c r="G987" i="9"/>
  <c r="M986" i="9"/>
  <c r="N986" i="9"/>
  <c r="O986" i="9" s="1"/>
  <c r="I986" i="9"/>
  <c r="G986" i="9"/>
  <c r="M985" i="9"/>
  <c r="N985" i="9"/>
  <c r="O985" i="9" s="1"/>
  <c r="I985" i="9"/>
  <c r="G985" i="9"/>
  <c r="M984" i="9"/>
  <c r="N984" i="9"/>
  <c r="O984" i="9" s="1"/>
  <c r="I984" i="9"/>
  <c r="G984" i="9"/>
  <c r="M983" i="9"/>
  <c r="N983" i="9"/>
  <c r="O983" i="9" s="1"/>
  <c r="I983" i="9"/>
  <c r="G983" i="9"/>
  <c r="M982" i="9"/>
  <c r="N982" i="9"/>
  <c r="O982" i="9" s="1"/>
  <c r="I982" i="9"/>
  <c r="G982" i="9"/>
  <c r="M981" i="9"/>
  <c r="N981" i="9"/>
  <c r="O981" i="9" s="1"/>
  <c r="I981" i="9"/>
  <c r="G981" i="9"/>
  <c r="M980" i="9"/>
  <c r="N980" i="9"/>
  <c r="O980" i="9" s="1"/>
  <c r="I980" i="9"/>
  <c r="G980" i="9"/>
  <c r="M979" i="9"/>
  <c r="N979" i="9"/>
  <c r="O979" i="9" s="1"/>
  <c r="I979" i="9"/>
  <c r="G979" i="9"/>
  <c r="M978" i="9"/>
  <c r="N978" i="9"/>
  <c r="O978" i="9" s="1"/>
  <c r="I978" i="9"/>
  <c r="G978" i="9"/>
  <c r="M977" i="9"/>
  <c r="N977" i="9"/>
  <c r="O977" i="9" s="1"/>
  <c r="I977" i="9"/>
  <c r="G977" i="9"/>
  <c r="M976" i="9"/>
  <c r="N976" i="9"/>
  <c r="O976" i="9" s="1"/>
  <c r="I976" i="9"/>
  <c r="G976" i="9"/>
  <c r="M975" i="9"/>
  <c r="N975" i="9"/>
  <c r="O975" i="9" s="1"/>
  <c r="I975" i="9"/>
  <c r="G975" i="9"/>
  <c r="M974" i="9"/>
  <c r="N974" i="9"/>
  <c r="O974" i="9" s="1"/>
  <c r="I974" i="9"/>
  <c r="G974" i="9"/>
  <c r="M973" i="9"/>
  <c r="N973" i="9"/>
  <c r="O973" i="9" s="1"/>
  <c r="I973" i="9"/>
  <c r="G973" i="9"/>
  <c r="M972" i="9"/>
  <c r="N972" i="9"/>
  <c r="O972" i="9" s="1"/>
  <c r="I972" i="9"/>
  <c r="G972" i="9"/>
  <c r="M971" i="9"/>
  <c r="N971" i="9"/>
  <c r="O971" i="9" s="1"/>
  <c r="I971" i="9"/>
  <c r="G971" i="9"/>
  <c r="M970" i="9"/>
  <c r="N970" i="9"/>
  <c r="O970" i="9" s="1"/>
  <c r="I970" i="9"/>
  <c r="G970" i="9"/>
  <c r="M969" i="9"/>
  <c r="N969" i="9"/>
  <c r="O969" i="9" s="1"/>
  <c r="I969" i="9"/>
  <c r="G969" i="9"/>
  <c r="M968" i="9"/>
  <c r="N968" i="9"/>
  <c r="O968" i="9" s="1"/>
  <c r="I968" i="9"/>
  <c r="G968" i="9"/>
  <c r="M967" i="9"/>
  <c r="N967" i="9"/>
  <c r="O967" i="9" s="1"/>
  <c r="I967" i="9"/>
  <c r="G967" i="9"/>
  <c r="M966" i="9"/>
  <c r="N966" i="9"/>
  <c r="O966" i="9" s="1"/>
  <c r="I966" i="9"/>
  <c r="G966" i="9"/>
  <c r="M965" i="9"/>
  <c r="N965" i="9"/>
  <c r="O965" i="9" s="1"/>
  <c r="I965" i="9"/>
  <c r="G965" i="9"/>
  <c r="M964" i="9"/>
  <c r="N964" i="9"/>
  <c r="O964" i="9" s="1"/>
  <c r="I964" i="9"/>
  <c r="G964" i="9"/>
  <c r="M963" i="9"/>
  <c r="N963" i="9"/>
  <c r="O963" i="9" s="1"/>
  <c r="I963" i="9"/>
  <c r="G963" i="9"/>
  <c r="M962" i="9"/>
  <c r="N962" i="9"/>
  <c r="O962" i="9" s="1"/>
  <c r="I962" i="9"/>
  <c r="G962" i="9"/>
  <c r="M961" i="9"/>
  <c r="N961" i="9"/>
  <c r="O961" i="9" s="1"/>
  <c r="I961" i="9"/>
  <c r="G961" i="9"/>
  <c r="M960" i="9"/>
  <c r="N960" i="9"/>
  <c r="O960" i="9" s="1"/>
  <c r="I960" i="9"/>
  <c r="G960" i="9"/>
  <c r="M959" i="9"/>
  <c r="N959" i="9"/>
  <c r="O959" i="9" s="1"/>
  <c r="I959" i="9"/>
  <c r="G959" i="9"/>
  <c r="M958" i="9"/>
  <c r="N958" i="9"/>
  <c r="O958" i="9" s="1"/>
  <c r="I958" i="9"/>
  <c r="G958" i="9"/>
  <c r="M957" i="9"/>
  <c r="N957" i="9"/>
  <c r="O957" i="9" s="1"/>
  <c r="I957" i="9"/>
  <c r="G957" i="9"/>
  <c r="M956" i="9"/>
  <c r="N956" i="9"/>
  <c r="O956" i="9" s="1"/>
  <c r="I956" i="9"/>
  <c r="G956" i="9"/>
  <c r="M955" i="9"/>
  <c r="N955" i="9"/>
  <c r="O955" i="9" s="1"/>
  <c r="I955" i="9"/>
  <c r="G955" i="9"/>
  <c r="M954" i="9"/>
  <c r="N954" i="9"/>
  <c r="O954" i="9" s="1"/>
  <c r="I954" i="9"/>
  <c r="G954" i="9"/>
  <c r="M953" i="9"/>
  <c r="N953" i="9"/>
  <c r="O953" i="9" s="1"/>
  <c r="I953" i="9"/>
  <c r="G953" i="9"/>
  <c r="M952" i="9"/>
  <c r="N952" i="9"/>
  <c r="O952" i="9" s="1"/>
  <c r="I952" i="9"/>
  <c r="G952" i="9"/>
  <c r="M951" i="9"/>
  <c r="N951" i="9"/>
  <c r="O951" i="9" s="1"/>
  <c r="I951" i="9"/>
  <c r="G951" i="9"/>
  <c r="M950" i="9"/>
  <c r="N950" i="9"/>
  <c r="O950" i="9" s="1"/>
  <c r="I950" i="9"/>
  <c r="G950" i="9"/>
  <c r="M949" i="9"/>
  <c r="N949" i="9"/>
  <c r="O949" i="9" s="1"/>
  <c r="I949" i="9"/>
  <c r="G949" i="9"/>
  <c r="M948" i="9"/>
  <c r="I948" i="9"/>
  <c r="G948" i="9"/>
  <c r="M947" i="9"/>
  <c r="N947" i="9"/>
  <c r="O947" i="9" s="1"/>
  <c r="I947" i="9"/>
  <c r="G947" i="9"/>
  <c r="M946" i="9"/>
  <c r="N946" i="9"/>
  <c r="O946" i="9" s="1"/>
  <c r="I946" i="9"/>
  <c r="G946" i="9"/>
  <c r="M945" i="9"/>
  <c r="N945" i="9"/>
  <c r="O945" i="9" s="1"/>
  <c r="I945" i="9"/>
  <c r="G945" i="9"/>
  <c r="M944" i="9"/>
  <c r="N944" i="9"/>
  <c r="O944" i="9" s="1"/>
  <c r="I944" i="9"/>
  <c r="G944" i="9"/>
  <c r="M943" i="9"/>
  <c r="N943" i="9"/>
  <c r="O943" i="9" s="1"/>
  <c r="I943" i="9"/>
  <c r="G943" i="9"/>
  <c r="M942" i="9"/>
  <c r="N942" i="9"/>
  <c r="O942" i="9" s="1"/>
  <c r="I942" i="9"/>
  <c r="G942" i="9"/>
  <c r="M941" i="9"/>
  <c r="N941" i="9"/>
  <c r="O941" i="9" s="1"/>
  <c r="I941" i="9"/>
  <c r="G941" i="9"/>
  <c r="M940" i="9"/>
  <c r="N940" i="9"/>
  <c r="O940" i="9" s="1"/>
  <c r="I940" i="9"/>
  <c r="G940" i="9"/>
  <c r="M939" i="9"/>
  <c r="N939" i="9"/>
  <c r="O939" i="9" s="1"/>
  <c r="I939" i="9"/>
  <c r="G939" i="9"/>
  <c r="M938" i="9"/>
  <c r="I938" i="9"/>
  <c r="G938" i="9"/>
  <c r="M937" i="9"/>
  <c r="N937" i="9"/>
  <c r="O937" i="9" s="1"/>
  <c r="I937" i="9"/>
  <c r="G937" i="9"/>
  <c r="M936" i="9"/>
  <c r="N936" i="9"/>
  <c r="O936" i="9" s="1"/>
  <c r="I936" i="9"/>
  <c r="G936" i="9"/>
  <c r="M935" i="9"/>
  <c r="N935" i="9"/>
  <c r="O935" i="9" s="1"/>
  <c r="I935" i="9"/>
  <c r="G935" i="9"/>
  <c r="M934" i="9"/>
  <c r="N934" i="9"/>
  <c r="O934" i="9" s="1"/>
  <c r="I934" i="9"/>
  <c r="G934" i="9"/>
  <c r="M933" i="9"/>
  <c r="N933" i="9"/>
  <c r="O933" i="9" s="1"/>
  <c r="I933" i="9"/>
  <c r="G933" i="9"/>
  <c r="M932" i="9"/>
  <c r="N932" i="9"/>
  <c r="O932" i="9" s="1"/>
  <c r="I932" i="9"/>
  <c r="G932" i="9"/>
  <c r="M931" i="9"/>
  <c r="N931" i="9"/>
  <c r="O931" i="9" s="1"/>
  <c r="I931" i="9"/>
  <c r="G931" i="9"/>
  <c r="M930" i="9"/>
  <c r="N930" i="9"/>
  <c r="O930" i="9" s="1"/>
  <c r="I930" i="9"/>
  <c r="G930" i="9"/>
  <c r="M929" i="9"/>
  <c r="N929" i="9"/>
  <c r="O929" i="9" s="1"/>
  <c r="I929" i="9"/>
  <c r="G929" i="9"/>
  <c r="M928" i="9"/>
  <c r="N928" i="9"/>
  <c r="O928" i="9" s="1"/>
  <c r="I928" i="9"/>
  <c r="G928" i="9"/>
  <c r="M927" i="9"/>
  <c r="N927" i="9"/>
  <c r="O927" i="9" s="1"/>
  <c r="I927" i="9"/>
  <c r="G927" i="9"/>
  <c r="M926" i="9"/>
  <c r="N926" i="9"/>
  <c r="O926" i="9" s="1"/>
  <c r="I926" i="9"/>
  <c r="G926" i="9"/>
  <c r="M925" i="9"/>
  <c r="I925" i="9"/>
  <c r="G925" i="9"/>
  <c r="M924" i="9"/>
  <c r="I924" i="9"/>
  <c r="G924" i="9"/>
  <c r="M923" i="9"/>
  <c r="I923" i="9"/>
  <c r="G923" i="9"/>
  <c r="M922" i="9"/>
  <c r="N922" i="9"/>
  <c r="O922" i="9" s="1"/>
  <c r="I922" i="9"/>
  <c r="G922" i="9"/>
  <c r="M921" i="9"/>
  <c r="N921" i="9"/>
  <c r="O921" i="9" s="1"/>
  <c r="I921" i="9"/>
  <c r="G921" i="9"/>
  <c r="M920" i="9"/>
  <c r="N920" i="9"/>
  <c r="O920" i="9" s="1"/>
  <c r="I920" i="9"/>
  <c r="G920" i="9"/>
  <c r="M919" i="9"/>
  <c r="N919" i="9"/>
  <c r="O919" i="9" s="1"/>
  <c r="I919" i="9"/>
  <c r="G919" i="9"/>
  <c r="M918" i="9"/>
  <c r="N918" i="9"/>
  <c r="O918" i="9" s="1"/>
  <c r="I918" i="9"/>
  <c r="G918" i="9"/>
  <c r="M917" i="9"/>
  <c r="N917" i="9"/>
  <c r="O917" i="9" s="1"/>
  <c r="I917" i="9"/>
  <c r="G917" i="9"/>
  <c r="M916" i="9"/>
  <c r="N916" i="9"/>
  <c r="O916" i="9" s="1"/>
  <c r="I916" i="9"/>
  <c r="G916" i="9"/>
  <c r="M915" i="9"/>
  <c r="N915" i="9"/>
  <c r="O915" i="9" s="1"/>
  <c r="I915" i="9"/>
  <c r="G915" i="9"/>
  <c r="M914" i="9"/>
  <c r="N914" i="9"/>
  <c r="O914" i="9" s="1"/>
  <c r="I914" i="9"/>
  <c r="G914" i="9"/>
  <c r="M913" i="9"/>
  <c r="I913" i="9"/>
  <c r="G913" i="9"/>
  <c r="M912" i="9"/>
  <c r="I912" i="9"/>
  <c r="G912" i="9"/>
  <c r="M911" i="9"/>
  <c r="I911" i="9"/>
  <c r="G911" i="9"/>
  <c r="M910" i="9"/>
  <c r="I910" i="9"/>
  <c r="G910" i="9"/>
  <c r="M909" i="9"/>
  <c r="I909" i="9"/>
  <c r="G909" i="9"/>
  <c r="M908" i="9"/>
  <c r="N908" i="9"/>
  <c r="O908" i="9" s="1"/>
  <c r="I908" i="9"/>
  <c r="G908" i="9"/>
  <c r="M907" i="9"/>
  <c r="N907" i="9"/>
  <c r="O907" i="9" s="1"/>
  <c r="I907" i="9"/>
  <c r="G907" i="9"/>
  <c r="M906" i="9"/>
  <c r="N906" i="9"/>
  <c r="O906" i="9" s="1"/>
  <c r="I906" i="9"/>
  <c r="G906" i="9"/>
  <c r="M905" i="9"/>
  <c r="N905" i="9"/>
  <c r="O905" i="9" s="1"/>
  <c r="I905" i="9"/>
  <c r="G905" i="9"/>
  <c r="M904" i="9"/>
  <c r="N904" i="9"/>
  <c r="O904" i="9" s="1"/>
  <c r="I904" i="9"/>
  <c r="G904" i="9"/>
  <c r="M903" i="9"/>
  <c r="N903" i="9"/>
  <c r="O903" i="9" s="1"/>
  <c r="I903" i="9"/>
  <c r="G903" i="9"/>
  <c r="M902" i="9"/>
  <c r="N902" i="9"/>
  <c r="O902" i="9" s="1"/>
  <c r="I902" i="9"/>
  <c r="G902" i="9"/>
  <c r="M901" i="9"/>
  <c r="N901" i="9"/>
  <c r="O901" i="9" s="1"/>
  <c r="I901" i="9"/>
  <c r="G901" i="9"/>
  <c r="M900" i="9"/>
  <c r="N900" i="9"/>
  <c r="O900" i="9" s="1"/>
  <c r="I900" i="9"/>
  <c r="G900" i="9"/>
  <c r="M899" i="9"/>
  <c r="N899" i="9"/>
  <c r="O899" i="9" s="1"/>
  <c r="I899" i="9"/>
  <c r="G899" i="9"/>
  <c r="M898" i="9"/>
  <c r="N898" i="9"/>
  <c r="O898" i="9" s="1"/>
  <c r="I898" i="9"/>
  <c r="G898" i="9"/>
  <c r="M897" i="9"/>
  <c r="N897" i="9"/>
  <c r="O897" i="9" s="1"/>
  <c r="I897" i="9"/>
  <c r="G897" i="9"/>
  <c r="M896" i="9"/>
  <c r="N896" i="9"/>
  <c r="O896" i="9" s="1"/>
  <c r="I896" i="9"/>
  <c r="G896" i="9"/>
  <c r="M895" i="9"/>
  <c r="N895" i="9"/>
  <c r="O895" i="9" s="1"/>
  <c r="I895" i="9"/>
  <c r="G895" i="9"/>
  <c r="M894" i="9"/>
  <c r="N894" i="9"/>
  <c r="O894" i="9" s="1"/>
  <c r="I894" i="9"/>
  <c r="G894" i="9"/>
  <c r="M893" i="9"/>
  <c r="N893" i="9"/>
  <c r="O893" i="9" s="1"/>
  <c r="I893" i="9"/>
  <c r="G893" i="9"/>
  <c r="M892" i="9"/>
  <c r="N892" i="9"/>
  <c r="O892" i="9" s="1"/>
  <c r="I892" i="9"/>
  <c r="G892" i="9"/>
  <c r="M891" i="9"/>
  <c r="N891" i="9"/>
  <c r="O891" i="9" s="1"/>
  <c r="I891" i="9"/>
  <c r="G891" i="9"/>
  <c r="M890" i="9"/>
  <c r="N890" i="9"/>
  <c r="O890" i="9" s="1"/>
  <c r="I890" i="9"/>
  <c r="G890" i="9"/>
  <c r="M889" i="9"/>
  <c r="N889" i="9"/>
  <c r="O889" i="9" s="1"/>
  <c r="I889" i="9"/>
  <c r="G889" i="9"/>
  <c r="M888" i="9"/>
  <c r="N888" i="9"/>
  <c r="O888" i="9" s="1"/>
  <c r="I888" i="9"/>
  <c r="G888" i="9"/>
  <c r="M887" i="9"/>
  <c r="N887" i="9"/>
  <c r="O887" i="9" s="1"/>
  <c r="I887" i="9"/>
  <c r="G887" i="9"/>
  <c r="M886" i="9"/>
  <c r="N886" i="9"/>
  <c r="O886" i="9" s="1"/>
  <c r="I886" i="9"/>
  <c r="G886" i="9"/>
  <c r="M885" i="9"/>
  <c r="N885" i="9"/>
  <c r="O885" i="9" s="1"/>
  <c r="I885" i="9"/>
  <c r="G885" i="9"/>
  <c r="M884" i="9"/>
  <c r="N884" i="9"/>
  <c r="O884" i="9" s="1"/>
  <c r="I884" i="9"/>
  <c r="G884" i="9"/>
  <c r="M883" i="9"/>
  <c r="N883" i="9"/>
  <c r="O883" i="9" s="1"/>
  <c r="I883" i="9"/>
  <c r="G883" i="9"/>
  <c r="M882" i="9"/>
  <c r="N882" i="9"/>
  <c r="O882" i="9" s="1"/>
  <c r="I882" i="9"/>
  <c r="G882" i="9"/>
  <c r="M881" i="9"/>
  <c r="N881" i="9"/>
  <c r="O881" i="9" s="1"/>
  <c r="I881" i="9"/>
  <c r="G881" i="9"/>
  <c r="M880" i="9"/>
  <c r="N880" i="9"/>
  <c r="O880" i="9" s="1"/>
  <c r="I880" i="9"/>
  <c r="G880" i="9"/>
  <c r="M879" i="9"/>
  <c r="N879" i="9"/>
  <c r="O879" i="9" s="1"/>
  <c r="I879" i="9"/>
  <c r="G879" i="9"/>
  <c r="M878" i="9"/>
  <c r="N878" i="9"/>
  <c r="O878" i="9" s="1"/>
  <c r="I878" i="9"/>
  <c r="G878" i="9"/>
  <c r="M877" i="9"/>
  <c r="N877" i="9"/>
  <c r="O877" i="9" s="1"/>
  <c r="I877" i="9"/>
  <c r="G877" i="9"/>
  <c r="M876" i="9"/>
  <c r="N876" i="9"/>
  <c r="O876" i="9" s="1"/>
  <c r="I876" i="9"/>
  <c r="G876" i="9"/>
  <c r="M875" i="9"/>
  <c r="N875" i="9"/>
  <c r="O875" i="9" s="1"/>
  <c r="I875" i="9"/>
  <c r="G875" i="9"/>
  <c r="M874" i="9"/>
  <c r="N874" i="9"/>
  <c r="O874" i="9" s="1"/>
  <c r="I874" i="9"/>
  <c r="G874" i="9"/>
  <c r="M873" i="9"/>
  <c r="N873" i="9"/>
  <c r="O873" i="9" s="1"/>
  <c r="I873" i="9"/>
  <c r="G873" i="9"/>
  <c r="M872" i="9"/>
  <c r="N872" i="9"/>
  <c r="O872" i="9" s="1"/>
  <c r="I872" i="9"/>
  <c r="G872" i="9"/>
  <c r="M871" i="9"/>
  <c r="N871" i="9"/>
  <c r="O871" i="9" s="1"/>
  <c r="I871" i="9"/>
  <c r="G871" i="9"/>
  <c r="M870" i="9"/>
  <c r="I870" i="9"/>
  <c r="G870" i="9"/>
  <c r="M869" i="9"/>
  <c r="N869" i="9"/>
  <c r="O869" i="9" s="1"/>
  <c r="I869" i="9"/>
  <c r="G869" i="9"/>
  <c r="M868" i="9"/>
  <c r="N868" i="9"/>
  <c r="O868" i="9" s="1"/>
  <c r="I868" i="9"/>
  <c r="G868" i="9"/>
  <c r="M867" i="9"/>
  <c r="N867" i="9"/>
  <c r="O867" i="9" s="1"/>
  <c r="I867" i="9"/>
  <c r="G867" i="9"/>
  <c r="M866" i="9"/>
  <c r="N866" i="9"/>
  <c r="O866" i="9" s="1"/>
  <c r="I866" i="9"/>
  <c r="G866" i="9"/>
  <c r="M865" i="9"/>
  <c r="N865" i="9"/>
  <c r="O865" i="9" s="1"/>
  <c r="I865" i="9"/>
  <c r="G865" i="9"/>
  <c r="M864" i="9"/>
  <c r="I864" i="9"/>
  <c r="G864" i="9"/>
  <c r="M863" i="9"/>
  <c r="N863" i="9"/>
  <c r="O863" i="9" s="1"/>
  <c r="I863" i="9"/>
  <c r="G863" i="9"/>
  <c r="M862" i="9"/>
  <c r="N862" i="9"/>
  <c r="O862" i="9" s="1"/>
  <c r="I862" i="9"/>
  <c r="G862" i="9"/>
  <c r="M861" i="9"/>
  <c r="N861" i="9"/>
  <c r="O861" i="9" s="1"/>
  <c r="I861" i="9"/>
  <c r="G861" i="9"/>
  <c r="M860" i="9"/>
  <c r="N860" i="9"/>
  <c r="O860" i="9" s="1"/>
  <c r="I860" i="9"/>
  <c r="G860" i="9"/>
  <c r="M859" i="9"/>
  <c r="N859" i="9"/>
  <c r="O859" i="9" s="1"/>
  <c r="I859" i="9"/>
  <c r="G859" i="9"/>
  <c r="M858" i="9"/>
  <c r="N858" i="9"/>
  <c r="O858" i="9" s="1"/>
  <c r="I858" i="9"/>
  <c r="G858" i="9"/>
  <c r="M857" i="9"/>
  <c r="N857" i="9"/>
  <c r="O857" i="9" s="1"/>
  <c r="I857" i="9"/>
  <c r="G857" i="9"/>
  <c r="M856" i="9"/>
  <c r="N856" i="9"/>
  <c r="O856" i="9" s="1"/>
  <c r="I856" i="9"/>
  <c r="G856" i="9"/>
  <c r="M855" i="9"/>
  <c r="N855" i="9"/>
  <c r="O855" i="9" s="1"/>
  <c r="I855" i="9"/>
  <c r="G855" i="9"/>
  <c r="M854" i="9"/>
  <c r="N854" i="9"/>
  <c r="O854" i="9" s="1"/>
  <c r="I854" i="9"/>
  <c r="G854" i="9"/>
  <c r="M853" i="9"/>
  <c r="N853" i="9"/>
  <c r="O853" i="9" s="1"/>
  <c r="I853" i="9"/>
  <c r="G853" i="9"/>
  <c r="M852" i="9"/>
  <c r="N852" i="9"/>
  <c r="O852" i="9" s="1"/>
  <c r="I852" i="9"/>
  <c r="G852" i="9"/>
  <c r="M851" i="9"/>
  <c r="N851" i="9"/>
  <c r="O851" i="9" s="1"/>
  <c r="I851" i="9"/>
  <c r="G851" i="9"/>
  <c r="M850" i="9"/>
  <c r="N850" i="9"/>
  <c r="O850" i="9" s="1"/>
  <c r="I850" i="9"/>
  <c r="G850" i="9"/>
  <c r="M849" i="9"/>
  <c r="N849" i="9"/>
  <c r="O849" i="9" s="1"/>
  <c r="I849" i="9"/>
  <c r="G849" i="9"/>
  <c r="M848" i="9"/>
  <c r="N848" i="9"/>
  <c r="O848" i="9" s="1"/>
  <c r="I848" i="9"/>
  <c r="G848" i="9"/>
  <c r="M847" i="9"/>
  <c r="N847" i="9"/>
  <c r="O847" i="9" s="1"/>
  <c r="I847" i="9"/>
  <c r="G847" i="9"/>
  <c r="M846" i="9"/>
  <c r="N846" i="9"/>
  <c r="O846" i="9" s="1"/>
  <c r="I846" i="9"/>
  <c r="G846" i="9"/>
  <c r="M845" i="9"/>
  <c r="N845" i="9"/>
  <c r="O845" i="9" s="1"/>
  <c r="I845" i="9"/>
  <c r="G845" i="9"/>
  <c r="M844" i="9"/>
  <c r="N844" i="9"/>
  <c r="O844" i="9" s="1"/>
  <c r="I844" i="9"/>
  <c r="G844" i="9"/>
  <c r="M843" i="9"/>
  <c r="N843" i="9"/>
  <c r="O843" i="9" s="1"/>
  <c r="I843" i="9"/>
  <c r="G843" i="9"/>
  <c r="M842" i="9"/>
  <c r="N842" i="9"/>
  <c r="O842" i="9" s="1"/>
  <c r="I842" i="9"/>
  <c r="G842" i="9"/>
  <c r="M841" i="9"/>
  <c r="N841" i="9"/>
  <c r="O841" i="9" s="1"/>
  <c r="I841" i="9"/>
  <c r="G841" i="9"/>
  <c r="M840" i="9"/>
  <c r="N840" i="9"/>
  <c r="O840" i="9" s="1"/>
  <c r="I840" i="9"/>
  <c r="G840" i="9"/>
  <c r="M839" i="9"/>
  <c r="N839" i="9"/>
  <c r="O839" i="9" s="1"/>
  <c r="I839" i="9"/>
  <c r="G839" i="9"/>
  <c r="M838" i="9"/>
  <c r="N838" i="9"/>
  <c r="O838" i="9" s="1"/>
  <c r="I838" i="9"/>
  <c r="G838" i="9"/>
  <c r="M837" i="9"/>
  <c r="N837" i="9"/>
  <c r="O837" i="9" s="1"/>
  <c r="I837" i="9"/>
  <c r="G837" i="9"/>
  <c r="M836" i="9"/>
  <c r="N836" i="9"/>
  <c r="O836" i="9" s="1"/>
  <c r="I836" i="9"/>
  <c r="G836" i="9"/>
  <c r="M835" i="9"/>
  <c r="N835" i="9"/>
  <c r="O835" i="9" s="1"/>
  <c r="I835" i="9"/>
  <c r="G835" i="9"/>
  <c r="M834" i="9"/>
  <c r="N834" i="9"/>
  <c r="O834" i="9" s="1"/>
  <c r="I834" i="9"/>
  <c r="G834" i="9"/>
  <c r="M833" i="9"/>
  <c r="N833" i="9"/>
  <c r="O833" i="9" s="1"/>
  <c r="I833" i="9"/>
  <c r="G833" i="9"/>
  <c r="M832" i="9"/>
  <c r="N832" i="9"/>
  <c r="O832" i="9" s="1"/>
  <c r="I832" i="9"/>
  <c r="G832" i="9"/>
  <c r="M831" i="9"/>
  <c r="N831" i="9"/>
  <c r="O831" i="9" s="1"/>
  <c r="I831" i="9"/>
  <c r="G831" i="9"/>
  <c r="M830" i="9"/>
  <c r="N830" i="9"/>
  <c r="O830" i="9" s="1"/>
  <c r="I830" i="9"/>
  <c r="G830" i="9"/>
  <c r="M829" i="9"/>
  <c r="N829" i="9"/>
  <c r="O829" i="9" s="1"/>
  <c r="I829" i="9"/>
  <c r="G829" i="9"/>
  <c r="M828" i="9"/>
  <c r="N828" i="9"/>
  <c r="O828" i="9" s="1"/>
  <c r="I828" i="9"/>
  <c r="G828" i="9"/>
  <c r="M827" i="9"/>
  <c r="N827" i="9"/>
  <c r="O827" i="9" s="1"/>
  <c r="I827" i="9"/>
  <c r="G827" i="9"/>
  <c r="M826" i="9"/>
  <c r="N826" i="9"/>
  <c r="O826" i="9" s="1"/>
  <c r="I826" i="9"/>
  <c r="G826" i="9"/>
  <c r="M825" i="9"/>
  <c r="N825" i="9"/>
  <c r="O825" i="9" s="1"/>
  <c r="I825" i="9"/>
  <c r="G825" i="9"/>
  <c r="M824" i="9"/>
  <c r="N824" i="9"/>
  <c r="O824" i="9" s="1"/>
  <c r="I824" i="9"/>
  <c r="G824" i="9"/>
  <c r="M823" i="9"/>
  <c r="N823" i="9"/>
  <c r="O823" i="9" s="1"/>
  <c r="I823" i="9"/>
  <c r="G823" i="9"/>
  <c r="M822" i="9"/>
  <c r="N822" i="9"/>
  <c r="O822" i="9" s="1"/>
  <c r="I822" i="9"/>
  <c r="G822" i="9"/>
  <c r="M821" i="9"/>
  <c r="N821" i="9"/>
  <c r="O821" i="9" s="1"/>
  <c r="I821" i="9"/>
  <c r="G821" i="9"/>
  <c r="M820" i="9"/>
  <c r="I820" i="9"/>
  <c r="G820" i="9"/>
  <c r="M819" i="9"/>
  <c r="I819" i="9"/>
  <c r="G819" i="9"/>
  <c r="M818" i="9"/>
  <c r="I818" i="9"/>
  <c r="G818" i="9"/>
  <c r="M817" i="9"/>
  <c r="I817" i="9"/>
  <c r="G817" i="9"/>
  <c r="M816" i="9"/>
  <c r="I816" i="9"/>
  <c r="G816" i="9"/>
  <c r="M815" i="9"/>
  <c r="I815" i="9"/>
  <c r="G815" i="9"/>
  <c r="M814" i="9"/>
  <c r="I814" i="9"/>
  <c r="G814" i="9"/>
  <c r="M813" i="9"/>
  <c r="I813" i="9"/>
  <c r="G813" i="9"/>
  <c r="M812" i="9"/>
  <c r="N812" i="9"/>
  <c r="O812" i="9" s="1"/>
  <c r="I812" i="9"/>
  <c r="G812" i="9"/>
  <c r="M811" i="9"/>
  <c r="N811" i="9"/>
  <c r="O811" i="9" s="1"/>
  <c r="I811" i="9"/>
  <c r="G811" i="9"/>
  <c r="M810" i="9"/>
  <c r="N810" i="9"/>
  <c r="O810" i="9" s="1"/>
  <c r="I810" i="9"/>
  <c r="G810" i="9"/>
  <c r="M809" i="9"/>
  <c r="N809" i="9"/>
  <c r="O809" i="9" s="1"/>
  <c r="I809" i="9"/>
  <c r="G809" i="9"/>
  <c r="M808" i="9"/>
  <c r="N808" i="9"/>
  <c r="O808" i="9" s="1"/>
  <c r="I808" i="9"/>
  <c r="G808" i="9"/>
  <c r="M807" i="9"/>
  <c r="N807" i="9"/>
  <c r="O807" i="9" s="1"/>
  <c r="I807" i="9"/>
  <c r="G807" i="9"/>
  <c r="M806" i="9"/>
  <c r="N806" i="9"/>
  <c r="O806" i="9" s="1"/>
  <c r="I806" i="9"/>
  <c r="G806" i="9"/>
  <c r="M805" i="9"/>
  <c r="N805" i="9"/>
  <c r="O805" i="9" s="1"/>
  <c r="I805" i="9"/>
  <c r="G805" i="9"/>
  <c r="M804" i="9"/>
  <c r="N804" i="9"/>
  <c r="O804" i="9" s="1"/>
  <c r="I804" i="9"/>
  <c r="G804" i="9"/>
  <c r="M803" i="9"/>
  <c r="N803" i="9"/>
  <c r="O803" i="9" s="1"/>
  <c r="I803" i="9"/>
  <c r="G803" i="9"/>
  <c r="M802" i="9"/>
  <c r="N802" i="9"/>
  <c r="O802" i="9" s="1"/>
  <c r="I802" i="9"/>
  <c r="G802" i="9"/>
  <c r="M801" i="9"/>
  <c r="N801" i="9"/>
  <c r="O801" i="9" s="1"/>
  <c r="I801" i="9"/>
  <c r="G801" i="9"/>
  <c r="M800" i="9"/>
  <c r="N800" i="9"/>
  <c r="O800" i="9" s="1"/>
  <c r="I800" i="9"/>
  <c r="G800" i="9"/>
  <c r="M799" i="9"/>
  <c r="N799" i="9"/>
  <c r="O799" i="9" s="1"/>
  <c r="I799" i="9"/>
  <c r="G799" i="9"/>
  <c r="M798" i="9"/>
  <c r="N798" i="9"/>
  <c r="O798" i="9" s="1"/>
  <c r="I798" i="9"/>
  <c r="G798" i="9"/>
  <c r="M797" i="9"/>
  <c r="N797" i="9"/>
  <c r="O797" i="9" s="1"/>
  <c r="I797" i="9"/>
  <c r="G797" i="9"/>
  <c r="M796" i="9"/>
  <c r="N796" i="9"/>
  <c r="O796" i="9" s="1"/>
  <c r="I796" i="9"/>
  <c r="G796" i="9"/>
  <c r="M795" i="9"/>
  <c r="N795" i="9"/>
  <c r="O795" i="9" s="1"/>
  <c r="I795" i="9"/>
  <c r="G795" i="9"/>
  <c r="M794" i="9"/>
  <c r="N794" i="9"/>
  <c r="O794" i="9" s="1"/>
  <c r="I794" i="9"/>
  <c r="G794" i="9"/>
  <c r="M793" i="9"/>
  <c r="N793" i="9"/>
  <c r="O793" i="9" s="1"/>
  <c r="I793" i="9"/>
  <c r="G793" i="9"/>
  <c r="M792" i="9"/>
  <c r="N792" i="9"/>
  <c r="O792" i="9" s="1"/>
  <c r="I792" i="9"/>
  <c r="G792" i="9"/>
  <c r="M791" i="9"/>
  <c r="N791" i="9"/>
  <c r="O791" i="9" s="1"/>
  <c r="I791" i="9"/>
  <c r="G791" i="9"/>
  <c r="M790" i="9"/>
  <c r="N790" i="9"/>
  <c r="O790" i="9" s="1"/>
  <c r="I790" i="9"/>
  <c r="G790" i="9"/>
  <c r="M789" i="9"/>
  <c r="N789" i="9"/>
  <c r="O789" i="9" s="1"/>
  <c r="I789" i="9"/>
  <c r="G789" i="9"/>
  <c r="M788" i="9"/>
  <c r="N788" i="9"/>
  <c r="O788" i="9" s="1"/>
  <c r="I788" i="9"/>
  <c r="G788" i="9"/>
  <c r="M787" i="9"/>
  <c r="N787" i="9"/>
  <c r="O787" i="9" s="1"/>
  <c r="I787" i="9"/>
  <c r="G787" i="9"/>
  <c r="M786" i="9"/>
  <c r="N786" i="9"/>
  <c r="O786" i="9" s="1"/>
  <c r="I786" i="9"/>
  <c r="G786" i="9"/>
  <c r="M785" i="9"/>
  <c r="N785" i="9"/>
  <c r="O785" i="9" s="1"/>
  <c r="I785" i="9"/>
  <c r="G785" i="9"/>
  <c r="M784" i="9"/>
  <c r="N784" i="9"/>
  <c r="O784" i="9" s="1"/>
  <c r="I784" i="9"/>
  <c r="G784" i="9"/>
  <c r="M783" i="9"/>
  <c r="N783" i="9"/>
  <c r="O783" i="9" s="1"/>
  <c r="I783" i="9"/>
  <c r="G783" i="9"/>
  <c r="M782" i="9"/>
  <c r="N782" i="9"/>
  <c r="O782" i="9" s="1"/>
  <c r="I782" i="9"/>
  <c r="G782" i="9"/>
  <c r="M781" i="9"/>
  <c r="N781" i="9"/>
  <c r="O781" i="9" s="1"/>
  <c r="I781" i="9"/>
  <c r="G781" i="9"/>
  <c r="M780" i="9"/>
  <c r="N780" i="9"/>
  <c r="O780" i="9" s="1"/>
  <c r="I780" i="9"/>
  <c r="G780" i="9"/>
  <c r="M779" i="9"/>
  <c r="N779" i="9"/>
  <c r="O779" i="9" s="1"/>
  <c r="I779" i="9"/>
  <c r="G779" i="9"/>
  <c r="M778" i="9"/>
  <c r="N778" i="9"/>
  <c r="O778" i="9" s="1"/>
  <c r="I778" i="9"/>
  <c r="G778" i="9"/>
  <c r="M777" i="9"/>
  <c r="N777" i="9"/>
  <c r="O777" i="9" s="1"/>
  <c r="I777" i="9"/>
  <c r="G777" i="9"/>
  <c r="M776" i="9"/>
  <c r="N776" i="9"/>
  <c r="O776" i="9" s="1"/>
  <c r="I776" i="9"/>
  <c r="G776" i="9"/>
  <c r="M775" i="9"/>
  <c r="N775" i="9"/>
  <c r="O775" i="9" s="1"/>
  <c r="I775" i="9"/>
  <c r="G775" i="9"/>
  <c r="M774" i="9"/>
  <c r="N774" i="9"/>
  <c r="O774" i="9" s="1"/>
  <c r="I774" i="9"/>
  <c r="G774" i="9"/>
  <c r="M773" i="9"/>
  <c r="N773" i="9"/>
  <c r="O773" i="9" s="1"/>
  <c r="I773" i="9"/>
  <c r="G773" i="9"/>
  <c r="M772" i="9"/>
  <c r="N772" i="9"/>
  <c r="O772" i="9" s="1"/>
  <c r="I772" i="9"/>
  <c r="G772" i="9"/>
  <c r="M771" i="9"/>
  <c r="N771" i="9"/>
  <c r="O771" i="9" s="1"/>
  <c r="I771" i="9"/>
  <c r="G771" i="9"/>
  <c r="M770" i="9"/>
  <c r="N770" i="9"/>
  <c r="O770" i="9" s="1"/>
  <c r="I770" i="9"/>
  <c r="G770" i="9"/>
  <c r="M769" i="9"/>
  <c r="N769" i="9"/>
  <c r="O769" i="9" s="1"/>
  <c r="I769" i="9"/>
  <c r="G769" i="9"/>
  <c r="M768" i="9"/>
  <c r="N768" i="9"/>
  <c r="O768" i="9" s="1"/>
  <c r="I768" i="9"/>
  <c r="G768" i="9"/>
  <c r="M767" i="9"/>
  <c r="N767" i="9"/>
  <c r="O767" i="9" s="1"/>
  <c r="I767" i="9"/>
  <c r="G767" i="9"/>
  <c r="M766" i="9"/>
  <c r="N766" i="9"/>
  <c r="O766" i="9" s="1"/>
  <c r="I766" i="9"/>
  <c r="G766" i="9"/>
  <c r="M765" i="9"/>
  <c r="N765" i="9"/>
  <c r="O765" i="9" s="1"/>
  <c r="I765" i="9"/>
  <c r="G765" i="9"/>
  <c r="M764" i="9"/>
  <c r="N764" i="9"/>
  <c r="O764" i="9" s="1"/>
  <c r="I764" i="9"/>
  <c r="G764" i="9"/>
  <c r="M763" i="9"/>
  <c r="N763" i="9"/>
  <c r="O763" i="9" s="1"/>
  <c r="I763" i="9"/>
  <c r="G763" i="9"/>
  <c r="M762" i="9"/>
  <c r="N762" i="9"/>
  <c r="O762" i="9" s="1"/>
  <c r="I762" i="9"/>
  <c r="G762" i="9"/>
  <c r="M761" i="9"/>
  <c r="N761" i="9"/>
  <c r="O761" i="9" s="1"/>
  <c r="I761" i="9"/>
  <c r="G761" i="9"/>
  <c r="M760" i="9"/>
  <c r="N760" i="9"/>
  <c r="O760" i="9" s="1"/>
  <c r="I760" i="9"/>
  <c r="G760" i="9"/>
  <c r="M759" i="9"/>
  <c r="N759" i="9"/>
  <c r="O759" i="9" s="1"/>
  <c r="I759" i="9"/>
  <c r="G759" i="9"/>
  <c r="M758" i="9"/>
  <c r="N758" i="9"/>
  <c r="O758" i="9" s="1"/>
  <c r="I758" i="9"/>
  <c r="G758" i="9"/>
  <c r="M757" i="9"/>
  <c r="N757" i="9"/>
  <c r="O757" i="9" s="1"/>
  <c r="I757" i="9"/>
  <c r="G757" i="9"/>
  <c r="M756" i="9"/>
  <c r="N756" i="9"/>
  <c r="O756" i="9" s="1"/>
  <c r="I756" i="9"/>
  <c r="G756" i="9"/>
  <c r="M755" i="9"/>
  <c r="N755" i="9"/>
  <c r="O755" i="9" s="1"/>
  <c r="I755" i="9"/>
  <c r="G755" i="9"/>
  <c r="M754" i="9"/>
  <c r="N754" i="9"/>
  <c r="O754" i="9" s="1"/>
  <c r="I754" i="9"/>
  <c r="G754" i="9"/>
  <c r="M753" i="9"/>
  <c r="N753" i="9"/>
  <c r="O753" i="9" s="1"/>
  <c r="I753" i="9"/>
  <c r="G753" i="9"/>
  <c r="M752" i="9"/>
  <c r="N752" i="9"/>
  <c r="O752" i="9" s="1"/>
  <c r="I752" i="9"/>
  <c r="G752" i="9"/>
  <c r="M751" i="9"/>
  <c r="N751" i="9"/>
  <c r="O751" i="9" s="1"/>
  <c r="I751" i="9"/>
  <c r="G751" i="9"/>
  <c r="M750" i="9"/>
  <c r="N750" i="9"/>
  <c r="O750" i="9" s="1"/>
  <c r="I750" i="9"/>
  <c r="G750" i="9"/>
  <c r="M749" i="9"/>
  <c r="N749" i="9"/>
  <c r="O749" i="9" s="1"/>
  <c r="I749" i="9"/>
  <c r="G749" i="9"/>
  <c r="M748" i="9"/>
  <c r="N748" i="9"/>
  <c r="O748" i="9" s="1"/>
  <c r="I748" i="9"/>
  <c r="G748" i="9"/>
  <c r="M747" i="9"/>
  <c r="N747" i="9"/>
  <c r="O747" i="9" s="1"/>
  <c r="I747" i="9"/>
  <c r="G747" i="9"/>
  <c r="M746" i="9"/>
  <c r="N746" i="9"/>
  <c r="O746" i="9" s="1"/>
  <c r="I746" i="9"/>
  <c r="G746" i="9"/>
  <c r="M745" i="9"/>
  <c r="N745" i="9"/>
  <c r="O745" i="9" s="1"/>
  <c r="I745" i="9"/>
  <c r="G745" i="9"/>
  <c r="M744" i="9"/>
  <c r="N744" i="9"/>
  <c r="O744" i="9" s="1"/>
  <c r="I744" i="9"/>
  <c r="G744" i="9"/>
  <c r="M743" i="9"/>
  <c r="N743" i="9"/>
  <c r="O743" i="9" s="1"/>
  <c r="I743" i="9"/>
  <c r="G743" i="9"/>
  <c r="M742" i="9"/>
  <c r="N742" i="9"/>
  <c r="O742" i="9" s="1"/>
  <c r="I742" i="9"/>
  <c r="G742" i="9"/>
  <c r="M741" i="9"/>
  <c r="N741" i="9"/>
  <c r="O741" i="9" s="1"/>
  <c r="I741" i="9"/>
  <c r="G741" i="9"/>
  <c r="M740" i="9"/>
  <c r="N740" i="9"/>
  <c r="O740" i="9" s="1"/>
  <c r="I740" i="9"/>
  <c r="G740" i="9"/>
  <c r="M739" i="9"/>
  <c r="N739" i="9"/>
  <c r="O739" i="9" s="1"/>
  <c r="I739" i="9"/>
  <c r="G739" i="9"/>
  <c r="M738" i="9"/>
  <c r="N738" i="9"/>
  <c r="O738" i="9" s="1"/>
  <c r="I738" i="9"/>
  <c r="G738" i="9"/>
  <c r="M737" i="9"/>
  <c r="N737" i="9"/>
  <c r="O737" i="9" s="1"/>
  <c r="I737" i="9"/>
  <c r="G737" i="9"/>
  <c r="M736" i="9"/>
  <c r="N736" i="9"/>
  <c r="O736" i="9" s="1"/>
  <c r="I736" i="9"/>
  <c r="G736" i="9"/>
  <c r="M735" i="9"/>
  <c r="N735" i="9"/>
  <c r="O735" i="9" s="1"/>
  <c r="I735" i="9"/>
  <c r="G735" i="9"/>
  <c r="M734" i="9"/>
  <c r="N734" i="9"/>
  <c r="O734" i="9" s="1"/>
  <c r="I734" i="9"/>
  <c r="G734" i="9"/>
  <c r="M733" i="9"/>
  <c r="N733" i="9"/>
  <c r="O733" i="9" s="1"/>
  <c r="I733" i="9"/>
  <c r="G733" i="9"/>
  <c r="M732" i="9"/>
  <c r="N732" i="9"/>
  <c r="O732" i="9" s="1"/>
  <c r="I732" i="9"/>
  <c r="G732" i="9"/>
  <c r="M731" i="9"/>
  <c r="N731" i="9"/>
  <c r="O731" i="9" s="1"/>
  <c r="I731" i="9"/>
  <c r="G731" i="9"/>
  <c r="M730" i="9"/>
  <c r="N730" i="9"/>
  <c r="O730" i="9" s="1"/>
  <c r="I730" i="9"/>
  <c r="G730" i="9"/>
  <c r="M729" i="9"/>
  <c r="N729" i="9"/>
  <c r="O729" i="9" s="1"/>
  <c r="I729" i="9"/>
  <c r="G729" i="9"/>
  <c r="M728" i="9"/>
  <c r="N728" i="9"/>
  <c r="O728" i="9" s="1"/>
  <c r="I728" i="9"/>
  <c r="G728" i="9"/>
  <c r="M727" i="9"/>
  <c r="N727" i="9"/>
  <c r="O727" i="9" s="1"/>
  <c r="I727" i="9"/>
  <c r="G727" i="9"/>
  <c r="M726" i="9"/>
  <c r="N726" i="9"/>
  <c r="O726" i="9" s="1"/>
  <c r="I726" i="9"/>
  <c r="G726" i="9"/>
  <c r="M725" i="9"/>
  <c r="N725" i="9"/>
  <c r="O725" i="9" s="1"/>
  <c r="I725" i="9"/>
  <c r="G725" i="9"/>
  <c r="M724" i="9"/>
  <c r="N724" i="9"/>
  <c r="O724" i="9" s="1"/>
  <c r="I724" i="9"/>
  <c r="G724" i="9"/>
  <c r="M723" i="9"/>
  <c r="N723" i="9"/>
  <c r="O723" i="9" s="1"/>
  <c r="I723" i="9"/>
  <c r="G723" i="9"/>
  <c r="M722" i="9"/>
  <c r="N722" i="9"/>
  <c r="O722" i="9" s="1"/>
  <c r="I722" i="9"/>
  <c r="G722" i="9"/>
  <c r="M721" i="9"/>
  <c r="N721" i="9"/>
  <c r="O721" i="9" s="1"/>
  <c r="I721" i="9"/>
  <c r="G721" i="9"/>
  <c r="M720" i="9"/>
  <c r="N720" i="9"/>
  <c r="O720" i="9" s="1"/>
  <c r="I720" i="9"/>
  <c r="G720" i="9"/>
  <c r="M719" i="9"/>
  <c r="N719" i="9"/>
  <c r="O719" i="9" s="1"/>
  <c r="I719" i="9"/>
  <c r="G719" i="9"/>
  <c r="M718" i="9"/>
  <c r="N718" i="9"/>
  <c r="O718" i="9" s="1"/>
  <c r="I718" i="9"/>
  <c r="G718" i="9"/>
  <c r="M717" i="9"/>
  <c r="N717" i="9"/>
  <c r="O717" i="9" s="1"/>
  <c r="I717" i="9"/>
  <c r="G717" i="9"/>
  <c r="M716" i="9"/>
  <c r="N716" i="9"/>
  <c r="O716" i="9" s="1"/>
  <c r="I716" i="9"/>
  <c r="G716" i="9"/>
  <c r="M715" i="9"/>
  <c r="N715" i="9"/>
  <c r="O715" i="9" s="1"/>
  <c r="I715" i="9"/>
  <c r="G715" i="9"/>
  <c r="M714" i="9"/>
  <c r="N714" i="9"/>
  <c r="O714" i="9" s="1"/>
  <c r="I714" i="9"/>
  <c r="G714" i="9"/>
  <c r="M713" i="9"/>
  <c r="N713" i="9"/>
  <c r="O713" i="9" s="1"/>
  <c r="I713" i="9"/>
  <c r="G713" i="9"/>
  <c r="M712" i="9"/>
  <c r="N712" i="9"/>
  <c r="O712" i="9" s="1"/>
  <c r="I712" i="9"/>
  <c r="G712" i="9"/>
  <c r="M711" i="9"/>
  <c r="N711" i="9"/>
  <c r="O711" i="9" s="1"/>
  <c r="I711" i="9"/>
  <c r="G711" i="9"/>
  <c r="M710" i="9"/>
  <c r="N710" i="9"/>
  <c r="O710" i="9" s="1"/>
  <c r="I710" i="9"/>
  <c r="G710" i="9"/>
  <c r="M709" i="9"/>
  <c r="N709" i="9"/>
  <c r="O709" i="9" s="1"/>
  <c r="I709" i="9"/>
  <c r="G709" i="9"/>
  <c r="M708" i="9"/>
  <c r="N708" i="9"/>
  <c r="O708" i="9" s="1"/>
  <c r="I708" i="9"/>
  <c r="G708" i="9"/>
  <c r="M707" i="9"/>
  <c r="N707" i="9"/>
  <c r="O707" i="9" s="1"/>
  <c r="I707" i="9"/>
  <c r="G707" i="9"/>
  <c r="M706" i="9"/>
  <c r="N706" i="9"/>
  <c r="O706" i="9" s="1"/>
  <c r="I706" i="9"/>
  <c r="G706" i="9"/>
  <c r="M705" i="9"/>
  <c r="N705" i="9"/>
  <c r="O705" i="9" s="1"/>
  <c r="I705" i="9"/>
  <c r="G705" i="9"/>
  <c r="M704" i="9"/>
  <c r="N704" i="9"/>
  <c r="O704" i="9" s="1"/>
  <c r="I704" i="9"/>
  <c r="G704" i="9"/>
  <c r="M703" i="9"/>
  <c r="N703" i="9"/>
  <c r="O703" i="9" s="1"/>
  <c r="I703" i="9"/>
  <c r="G703" i="9"/>
  <c r="M702" i="9"/>
  <c r="N702" i="9"/>
  <c r="O702" i="9" s="1"/>
  <c r="I702" i="9"/>
  <c r="G702" i="9"/>
  <c r="M701" i="9"/>
  <c r="N701" i="9"/>
  <c r="O701" i="9" s="1"/>
  <c r="I701" i="9"/>
  <c r="G701" i="9"/>
  <c r="M700" i="9"/>
  <c r="N700" i="9"/>
  <c r="O700" i="9" s="1"/>
  <c r="I700" i="9"/>
  <c r="G700" i="9"/>
  <c r="M699" i="9"/>
  <c r="N699" i="9"/>
  <c r="O699" i="9" s="1"/>
  <c r="I699" i="9"/>
  <c r="G699" i="9"/>
  <c r="M698" i="9"/>
  <c r="N698" i="9"/>
  <c r="O698" i="9" s="1"/>
  <c r="I698" i="9"/>
  <c r="G698" i="9"/>
  <c r="M697" i="9"/>
  <c r="N697" i="9"/>
  <c r="O697" i="9" s="1"/>
  <c r="I697" i="9"/>
  <c r="G697" i="9"/>
  <c r="M696" i="9"/>
  <c r="N696" i="9"/>
  <c r="O696" i="9" s="1"/>
  <c r="I696" i="9"/>
  <c r="G696" i="9"/>
  <c r="M695" i="9"/>
  <c r="N695" i="9"/>
  <c r="O695" i="9" s="1"/>
  <c r="I695" i="9"/>
  <c r="G695" i="9"/>
  <c r="M694" i="9"/>
  <c r="N694" i="9"/>
  <c r="O694" i="9" s="1"/>
  <c r="I694" i="9"/>
  <c r="G694" i="9"/>
  <c r="M693" i="9"/>
  <c r="N693" i="9"/>
  <c r="O693" i="9" s="1"/>
  <c r="I693" i="9"/>
  <c r="G693" i="9"/>
  <c r="M692" i="9"/>
  <c r="N692" i="9"/>
  <c r="O692" i="9" s="1"/>
  <c r="I692" i="9"/>
  <c r="G692" i="9"/>
  <c r="M691" i="9"/>
  <c r="N691" i="9"/>
  <c r="O691" i="9" s="1"/>
  <c r="I691" i="9"/>
  <c r="G691" i="9"/>
  <c r="M690" i="9"/>
  <c r="N690" i="9"/>
  <c r="O690" i="9" s="1"/>
  <c r="I690" i="9"/>
  <c r="G690" i="9"/>
  <c r="M689" i="9"/>
  <c r="N689" i="9"/>
  <c r="O689" i="9" s="1"/>
  <c r="I689" i="9"/>
  <c r="G689" i="9"/>
  <c r="M688" i="9"/>
  <c r="N688" i="9"/>
  <c r="O688" i="9" s="1"/>
  <c r="I688" i="9"/>
  <c r="G688" i="9"/>
  <c r="M687" i="9"/>
  <c r="N687" i="9"/>
  <c r="O687" i="9" s="1"/>
  <c r="I687" i="9"/>
  <c r="G687" i="9"/>
  <c r="M686" i="9"/>
  <c r="N686" i="9"/>
  <c r="O686" i="9" s="1"/>
  <c r="I686" i="9"/>
  <c r="G686" i="9"/>
  <c r="M685" i="9"/>
  <c r="N685" i="9"/>
  <c r="O685" i="9" s="1"/>
  <c r="I685" i="9"/>
  <c r="G685" i="9"/>
  <c r="M684" i="9"/>
  <c r="N684" i="9"/>
  <c r="O684" i="9" s="1"/>
  <c r="I684" i="9"/>
  <c r="G684" i="9"/>
  <c r="M683" i="9"/>
  <c r="N683" i="9"/>
  <c r="O683" i="9" s="1"/>
  <c r="I683" i="9"/>
  <c r="G683" i="9"/>
  <c r="M682" i="9"/>
  <c r="N682" i="9"/>
  <c r="O682" i="9" s="1"/>
  <c r="I682" i="9"/>
  <c r="G682" i="9"/>
  <c r="M681" i="9"/>
  <c r="N681" i="9"/>
  <c r="O681" i="9" s="1"/>
  <c r="I681" i="9"/>
  <c r="G681" i="9"/>
  <c r="M680" i="9"/>
  <c r="N680" i="9"/>
  <c r="O680" i="9" s="1"/>
  <c r="I680" i="9"/>
  <c r="G680" i="9"/>
  <c r="M679" i="9"/>
  <c r="I679" i="9"/>
  <c r="G679" i="9"/>
  <c r="M678" i="9"/>
  <c r="I678" i="9"/>
  <c r="G678" i="9"/>
  <c r="M677" i="9"/>
  <c r="I677" i="9"/>
  <c r="G677" i="9"/>
  <c r="M676" i="9"/>
  <c r="I676" i="9"/>
  <c r="G676" i="9"/>
  <c r="M675" i="9"/>
  <c r="N675" i="9"/>
  <c r="O675" i="9" s="1"/>
  <c r="I675" i="9"/>
  <c r="G675" i="9"/>
  <c r="M674" i="9"/>
  <c r="N674" i="9"/>
  <c r="O674" i="9" s="1"/>
  <c r="I674" i="9"/>
  <c r="G674" i="9"/>
  <c r="M673" i="9"/>
  <c r="N673" i="9"/>
  <c r="O673" i="9" s="1"/>
  <c r="I673" i="9"/>
  <c r="G673" i="9"/>
  <c r="M672" i="9"/>
  <c r="N672" i="9"/>
  <c r="O672" i="9" s="1"/>
  <c r="I672" i="9"/>
  <c r="G672" i="9"/>
  <c r="M671" i="9"/>
  <c r="N671" i="9"/>
  <c r="O671" i="9" s="1"/>
  <c r="I671" i="9"/>
  <c r="G671" i="9"/>
  <c r="M670" i="9"/>
  <c r="N670" i="9"/>
  <c r="O670" i="9" s="1"/>
  <c r="I670" i="9"/>
  <c r="G670" i="9"/>
  <c r="M669" i="9"/>
  <c r="N669" i="9"/>
  <c r="O669" i="9" s="1"/>
  <c r="I669" i="9"/>
  <c r="G669" i="9"/>
  <c r="M668" i="9"/>
  <c r="N668" i="9"/>
  <c r="O668" i="9" s="1"/>
  <c r="I668" i="9"/>
  <c r="G668" i="9"/>
  <c r="M667" i="9"/>
  <c r="N667" i="9"/>
  <c r="O667" i="9" s="1"/>
  <c r="I667" i="9"/>
  <c r="G667" i="9"/>
  <c r="M666" i="9"/>
  <c r="N666" i="9"/>
  <c r="O666" i="9" s="1"/>
  <c r="I666" i="9"/>
  <c r="G666" i="9"/>
  <c r="M665" i="9"/>
  <c r="N665" i="9"/>
  <c r="O665" i="9" s="1"/>
  <c r="I665" i="9"/>
  <c r="G665" i="9"/>
  <c r="M664" i="9"/>
  <c r="N664" i="9"/>
  <c r="O664" i="9" s="1"/>
  <c r="I664" i="9"/>
  <c r="G664" i="9"/>
  <c r="M663" i="9"/>
  <c r="N663" i="9"/>
  <c r="O663" i="9" s="1"/>
  <c r="I663" i="9"/>
  <c r="G663" i="9"/>
  <c r="M662" i="9"/>
  <c r="N662" i="9"/>
  <c r="O662" i="9" s="1"/>
  <c r="I662" i="9"/>
  <c r="G662" i="9"/>
  <c r="M661" i="9"/>
  <c r="N661" i="9"/>
  <c r="O661" i="9" s="1"/>
  <c r="I661" i="9"/>
  <c r="G661" i="9"/>
  <c r="M660" i="9"/>
  <c r="N660" i="9"/>
  <c r="O660" i="9" s="1"/>
  <c r="I660" i="9"/>
  <c r="G660" i="9"/>
  <c r="M659" i="9"/>
  <c r="N659" i="9"/>
  <c r="O659" i="9" s="1"/>
  <c r="I659" i="9"/>
  <c r="G659" i="9"/>
  <c r="M658" i="9"/>
  <c r="N658" i="9"/>
  <c r="O658" i="9" s="1"/>
  <c r="I658" i="9"/>
  <c r="G658" i="9"/>
  <c r="M657" i="9"/>
  <c r="N657" i="9"/>
  <c r="O657" i="9" s="1"/>
  <c r="I657" i="9"/>
  <c r="G657" i="9"/>
  <c r="M656" i="9"/>
  <c r="N656" i="9"/>
  <c r="O656" i="9" s="1"/>
  <c r="I656" i="9"/>
  <c r="G656" i="9"/>
  <c r="M655" i="9"/>
  <c r="N655" i="9"/>
  <c r="O655" i="9" s="1"/>
  <c r="I655" i="9"/>
  <c r="G655" i="9"/>
  <c r="M654" i="9"/>
  <c r="N654" i="9"/>
  <c r="O654" i="9" s="1"/>
  <c r="I654" i="9"/>
  <c r="G654" i="9"/>
  <c r="M653" i="9"/>
  <c r="N653" i="9"/>
  <c r="O653" i="9" s="1"/>
  <c r="I653" i="9"/>
  <c r="G653" i="9"/>
  <c r="M652" i="9"/>
  <c r="N652" i="9"/>
  <c r="O652" i="9" s="1"/>
  <c r="I652" i="9"/>
  <c r="G652" i="9"/>
  <c r="M651" i="9"/>
  <c r="N651" i="9"/>
  <c r="O651" i="9" s="1"/>
  <c r="I651" i="9"/>
  <c r="G651" i="9"/>
  <c r="M650" i="9"/>
  <c r="N650" i="9"/>
  <c r="O650" i="9" s="1"/>
  <c r="I650" i="9"/>
  <c r="G650" i="9"/>
  <c r="M649" i="9"/>
  <c r="N649" i="9"/>
  <c r="O649" i="9" s="1"/>
  <c r="I649" i="9"/>
  <c r="G649" i="9"/>
  <c r="M648" i="9"/>
  <c r="N648" i="9"/>
  <c r="O648" i="9" s="1"/>
  <c r="I648" i="9"/>
  <c r="G648" i="9"/>
  <c r="M647" i="9"/>
  <c r="N647" i="9"/>
  <c r="O647" i="9" s="1"/>
  <c r="I647" i="9"/>
  <c r="G647" i="9"/>
  <c r="M646" i="9"/>
  <c r="N646" i="9"/>
  <c r="O646" i="9" s="1"/>
  <c r="I646" i="9"/>
  <c r="G646" i="9"/>
  <c r="M645" i="9"/>
  <c r="N645" i="9"/>
  <c r="O645" i="9" s="1"/>
  <c r="I645" i="9"/>
  <c r="G645" i="9"/>
  <c r="M644" i="9"/>
  <c r="N644" i="9"/>
  <c r="O644" i="9" s="1"/>
  <c r="I644" i="9"/>
  <c r="G644" i="9"/>
  <c r="M643" i="9"/>
  <c r="N643" i="9"/>
  <c r="O643" i="9" s="1"/>
  <c r="I643" i="9"/>
  <c r="G643" i="9"/>
  <c r="M642" i="9"/>
  <c r="N642" i="9"/>
  <c r="O642" i="9" s="1"/>
  <c r="I642" i="9"/>
  <c r="G642" i="9"/>
  <c r="M641" i="9"/>
  <c r="N641" i="9"/>
  <c r="O641" i="9" s="1"/>
  <c r="I641" i="9"/>
  <c r="G641" i="9"/>
  <c r="M640" i="9"/>
  <c r="N640" i="9"/>
  <c r="O640" i="9" s="1"/>
  <c r="I640" i="9"/>
  <c r="G640" i="9"/>
  <c r="M639" i="9"/>
  <c r="N639" i="9"/>
  <c r="O639" i="9" s="1"/>
  <c r="I639" i="9"/>
  <c r="G639" i="9"/>
  <c r="M638" i="9"/>
  <c r="N638" i="9"/>
  <c r="O638" i="9" s="1"/>
  <c r="I638" i="9"/>
  <c r="G638" i="9"/>
  <c r="M637" i="9"/>
  <c r="N637" i="9"/>
  <c r="O637" i="9" s="1"/>
  <c r="I637" i="9"/>
  <c r="G637" i="9"/>
  <c r="M636" i="9"/>
  <c r="N636" i="9"/>
  <c r="O636" i="9" s="1"/>
  <c r="I636" i="9"/>
  <c r="G636" i="9"/>
  <c r="M635" i="9"/>
  <c r="N635" i="9"/>
  <c r="O635" i="9" s="1"/>
  <c r="I635" i="9"/>
  <c r="G635" i="9"/>
  <c r="M634" i="9"/>
  <c r="N634" i="9"/>
  <c r="O634" i="9" s="1"/>
  <c r="I634" i="9"/>
  <c r="G634" i="9"/>
  <c r="M633" i="9"/>
  <c r="N633" i="9"/>
  <c r="O633" i="9" s="1"/>
  <c r="I633" i="9"/>
  <c r="G633" i="9"/>
  <c r="M632" i="9"/>
  <c r="N632" i="9"/>
  <c r="O632" i="9" s="1"/>
  <c r="I632" i="9"/>
  <c r="G632" i="9"/>
  <c r="M631" i="9"/>
  <c r="N631" i="9"/>
  <c r="O631" i="9" s="1"/>
  <c r="I631" i="9"/>
  <c r="G631" i="9"/>
  <c r="M630" i="9"/>
  <c r="N630" i="9"/>
  <c r="O630" i="9" s="1"/>
  <c r="I630" i="9"/>
  <c r="G630" i="9"/>
  <c r="M629" i="9"/>
  <c r="N629" i="9"/>
  <c r="O629" i="9" s="1"/>
  <c r="I629" i="9"/>
  <c r="G629" i="9"/>
  <c r="M628" i="9"/>
  <c r="N628" i="9"/>
  <c r="O628" i="9" s="1"/>
  <c r="I628" i="9"/>
  <c r="G628" i="9"/>
  <c r="M627" i="9"/>
  <c r="N627" i="9"/>
  <c r="O627" i="9" s="1"/>
  <c r="I627" i="9"/>
  <c r="G627" i="9"/>
  <c r="M626" i="9"/>
  <c r="N626" i="9"/>
  <c r="O626" i="9" s="1"/>
  <c r="I626" i="9"/>
  <c r="G626" i="9"/>
  <c r="M625" i="9"/>
  <c r="N625" i="9"/>
  <c r="O625" i="9" s="1"/>
  <c r="I625" i="9"/>
  <c r="G625" i="9"/>
  <c r="M624" i="9"/>
  <c r="N624" i="9"/>
  <c r="O624" i="9" s="1"/>
  <c r="I624" i="9"/>
  <c r="G624" i="9"/>
  <c r="M623" i="9"/>
  <c r="N623" i="9"/>
  <c r="O623" i="9" s="1"/>
  <c r="I623" i="9"/>
  <c r="G623" i="9"/>
  <c r="M622" i="9"/>
  <c r="N622" i="9"/>
  <c r="O622" i="9" s="1"/>
  <c r="I622" i="9"/>
  <c r="G622" i="9"/>
  <c r="M621" i="9"/>
  <c r="N621" i="9"/>
  <c r="O621" i="9" s="1"/>
  <c r="I621" i="9"/>
  <c r="G621" i="9"/>
  <c r="M620" i="9"/>
  <c r="N620" i="9"/>
  <c r="O620" i="9" s="1"/>
  <c r="I620" i="9"/>
  <c r="G620" i="9"/>
  <c r="M619" i="9"/>
  <c r="N619" i="9"/>
  <c r="O619" i="9" s="1"/>
  <c r="I619" i="9"/>
  <c r="G619" i="9"/>
  <c r="M618" i="9"/>
  <c r="N618" i="9"/>
  <c r="O618" i="9" s="1"/>
  <c r="I618" i="9"/>
  <c r="G618" i="9"/>
  <c r="M617" i="9"/>
  <c r="N617" i="9"/>
  <c r="O617" i="9" s="1"/>
  <c r="I617" i="9"/>
  <c r="G617" i="9"/>
  <c r="M616" i="9"/>
  <c r="N616" i="9"/>
  <c r="O616" i="9" s="1"/>
  <c r="I616" i="9"/>
  <c r="G616" i="9"/>
  <c r="M615" i="9"/>
  <c r="N615" i="9"/>
  <c r="O615" i="9" s="1"/>
  <c r="I615" i="9"/>
  <c r="G615" i="9"/>
  <c r="M614" i="9"/>
  <c r="N614" i="9"/>
  <c r="O614" i="9" s="1"/>
  <c r="I614" i="9"/>
  <c r="G614" i="9"/>
  <c r="M613" i="9"/>
  <c r="N613" i="9"/>
  <c r="O613" i="9" s="1"/>
  <c r="I613" i="9"/>
  <c r="G613" i="9"/>
  <c r="M612" i="9"/>
  <c r="N612" i="9"/>
  <c r="O612" i="9" s="1"/>
  <c r="I612" i="9"/>
  <c r="G612" i="9"/>
  <c r="M611" i="9"/>
  <c r="N611" i="9"/>
  <c r="O611" i="9" s="1"/>
  <c r="I611" i="9"/>
  <c r="G611" i="9"/>
  <c r="M610" i="9"/>
  <c r="N610" i="9"/>
  <c r="O610" i="9" s="1"/>
  <c r="I610" i="9"/>
  <c r="G610" i="9"/>
  <c r="M609" i="9"/>
  <c r="N609" i="9"/>
  <c r="O609" i="9" s="1"/>
  <c r="I609" i="9"/>
  <c r="G609" i="9"/>
  <c r="M608" i="9"/>
  <c r="N608" i="9"/>
  <c r="O608" i="9" s="1"/>
  <c r="I608" i="9"/>
  <c r="G608" i="9"/>
  <c r="M607" i="9"/>
  <c r="N607" i="9"/>
  <c r="O607" i="9" s="1"/>
  <c r="I607" i="9"/>
  <c r="G607" i="9"/>
  <c r="M606" i="9"/>
  <c r="N606" i="9"/>
  <c r="O606" i="9" s="1"/>
  <c r="I606" i="9"/>
  <c r="G606" i="9"/>
  <c r="M605" i="9"/>
  <c r="N605" i="9"/>
  <c r="O605" i="9" s="1"/>
  <c r="I605" i="9"/>
  <c r="G605" i="9"/>
  <c r="M604" i="9"/>
  <c r="N604" i="9"/>
  <c r="O604" i="9" s="1"/>
  <c r="I604" i="9"/>
  <c r="G604" i="9"/>
  <c r="M603" i="9"/>
  <c r="N603" i="9"/>
  <c r="O603" i="9" s="1"/>
  <c r="I603" i="9"/>
  <c r="G603" i="9"/>
  <c r="M602" i="9"/>
  <c r="N602" i="9"/>
  <c r="O602" i="9" s="1"/>
  <c r="I602" i="9"/>
  <c r="G602" i="9"/>
  <c r="M601" i="9"/>
  <c r="N601" i="9"/>
  <c r="O601" i="9" s="1"/>
  <c r="I601" i="9"/>
  <c r="G601" i="9"/>
  <c r="M600" i="9"/>
  <c r="N600" i="9"/>
  <c r="O600" i="9" s="1"/>
  <c r="I600" i="9"/>
  <c r="G600" i="9"/>
  <c r="M599" i="9"/>
  <c r="N599" i="9"/>
  <c r="O599" i="9" s="1"/>
  <c r="I599" i="9"/>
  <c r="G599" i="9"/>
  <c r="M598" i="9"/>
  <c r="N598" i="9"/>
  <c r="O598" i="9" s="1"/>
  <c r="I598" i="9"/>
  <c r="G598" i="9"/>
  <c r="M597" i="9"/>
  <c r="N597" i="9"/>
  <c r="O597" i="9" s="1"/>
  <c r="I597" i="9"/>
  <c r="G597" i="9"/>
  <c r="M596" i="9"/>
  <c r="N596" i="9"/>
  <c r="O596" i="9" s="1"/>
  <c r="I596" i="9"/>
  <c r="G596" i="9"/>
  <c r="M595" i="9"/>
  <c r="N595" i="9"/>
  <c r="O595" i="9" s="1"/>
  <c r="I595" i="9"/>
  <c r="G595" i="9"/>
  <c r="M594" i="9"/>
  <c r="N594" i="9"/>
  <c r="O594" i="9" s="1"/>
  <c r="I594" i="9"/>
  <c r="G594" i="9"/>
  <c r="M593" i="9"/>
  <c r="N593" i="9"/>
  <c r="O593" i="9" s="1"/>
  <c r="I593" i="9"/>
  <c r="G593" i="9"/>
  <c r="M592" i="9"/>
  <c r="N592" i="9"/>
  <c r="O592" i="9" s="1"/>
  <c r="I592" i="9"/>
  <c r="G592" i="9"/>
  <c r="M591" i="9"/>
  <c r="N591" i="9"/>
  <c r="O591" i="9" s="1"/>
  <c r="I591" i="9"/>
  <c r="G591" i="9"/>
  <c r="M590" i="9"/>
  <c r="N590" i="9"/>
  <c r="O590" i="9" s="1"/>
  <c r="I590" i="9"/>
  <c r="G590" i="9"/>
  <c r="M589" i="9"/>
  <c r="N589" i="9"/>
  <c r="O589" i="9" s="1"/>
  <c r="I589" i="9"/>
  <c r="G589" i="9"/>
  <c r="M588" i="9"/>
  <c r="N588" i="9"/>
  <c r="O588" i="9" s="1"/>
  <c r="I588" i="9"/>
  <c r="G588" i="9"/>
  <c r="M587" i="9"/>
  <c r="N587" i="9"/>
  <c r="O587" i="9" s="1"/>
  <c r="I587" i="9"/>
  <c r="G587" i="9"/>
  <c r="M586" i="9"/>
  <c r="N586" i="9"/>
  <c r="O586" i="9" s="1"/>
  <c r="I586" i="9"/>
  <c r="G586" i="9"/>
  <c r="M585" i="9"/>
  <c r="N585" i="9"/>
  <c r="O585" i="9" s="1"/>
  <c r="I585" i="9"/>
  <c r="G585" i="9"/>
  <c r="M584" i="9"/>
  <c r="N584" i="9"/>
  <c r="O584" i="9" s="1"/>
  <c r="I584" i="9"/>
  <c r="G584" i="9"/>
  <c r="M583" i="9"/>
  <c r="N583" i="9"/>
  <c r="O583" i="9" s="1"/>
  <c r="I583" i="9"/>
  <c r="G583" i="9"/>
  <c r="M582" i="9"/>
  <c r="N582" i="9"/>
  <c r="O582" i="9" s="1"/>
  <c r="I582" i="9"/>
  <c r="G582" i="9"/>
  <c r="M581" i="9"/>
  <c r="N581" i="9"/>
  <c r="O581" i="9" s="1"/>
  <c r="I581" i="9"/>
  <c r="G581" i="9"/>
  <c r="M580" i="9"/>
  <c r="N580" i="9"/>
  <c r="O580" i="9" s="1"/>
  <c r="I580" i="9"/>
  <c r="G580" i="9"/>
  <c r="M579" i="9"/>
  <c r="N579" i="9"/>
  <c r="O579" i="9" s="1"/>
  <c r="I579" i="9"/>
  <c r="G579" i="9"/>
  <c r="M578" i="9"/>
  <c r="N578" i="9"/>
  <c r="O578" i="9" s="1"/>
  <c r="I578" i="9"/>
  <c r="G578" i="9"/>
  <c r="M577" i="9"/>
  <c r="N577" i="9"/>
  <c r="O577" i="9" s="1"/>
  <c r="I577" i="9"/>
  <c r="G577" i="9"/>
  <c r="M576" i="9"/>
  <c r="N576" i="9"/>
  <c r="O576" i="9" s="1"/>
  <c r="I576" i="9"/>
  <c r="G576" i="9"/>
  <c r="M575" i="9"/>
  <c r="N575" i="9"/>
  <c r="O575" i="9" s="1"/>
  <c r="I575" i="9"/>
  <c r="G575" i="9"/>
  <c r="M574" i="9"/>
  <c r="N574" i="9"/>
  <c r="O574" i="9" s="1"/>
  <c r="I574" i="9"/>
  <c r="G574" i="9"/>
  <c r="M573" i="9"/>
  <c r="N573" i="9"/>
  <c r="O573" i="9" s="1"/>
  <c r="I573" i="9"/>
  <c r="G573" i="9"/>
  <c r="M572" i="9"/>
  <c r="N572" i="9"/>
  <c r="O572" i="9" s="1"/>
  <c r="I572" i="9"/>
  <c r="G572" i="9"/>
  <c r="M571" i="9"/>
  <c r="N571" i="9"/>
  <c r="O571" i="9" s="1"/>
  <c r="I571" i="9"/>
  <c r="G571" i="9"/>
  <c r="M570" i="9"/>
  <c r="N570" i="9"/>
  <c r="O570" i="9" s="1"/>
  <c r="I570" i="9"/>
  <c r="G570" i="9"/>
  <c r="M569" i="9"/>
  <c r="N569" i="9"/>
  <c r="O569" i="9" s="1"/>
  <c r="I569" i="9"/>
  <c r="G569" i="9"/>
  <c r="M568" i="9"/>
  <c r="N568" i="9"/>
  <c r="O568" i="9" s="1"/>
  <c r="I568" i="9"/>
  <c r="G568" i="9"/>
  <c r="M517" i="9"/>
  <c r="N517" i="9"/>
  <c r="O517" i="9" s="1"/>
  <c r="I517" i="9"/>
  <c r="G517" i="9"/>
  <c r="M516" i="9"/>
  <c r="N516" i="9"/>
  <c r="O516" i="9" s="1"/>
  <c r="I516" i="9"/>
  <c r="G516" i="9"/>
  <c r="M464" i="9"/>
  <c r="N464" i="9"/>
  <c r="O464" i="9" s="1"/>
  <c r="I464" i="9"/>
  <c r="G464" i="9"/>
  <c r="M416" i="9"/>
  <c r="N416" i="9"/>
  <c r="O416" i="9" s="1"/>
  <c r="I416" i="9"/>
  <c r="G416" i="9"/>
  <c r="M404" i="9"/>
  <c r="N404" i="9"/>
  <c r="O404" i="9" s="1"/>
  <c r="I404" i="9"/>
  <c r="G404" i="9"/>
  <c r="M403" i="9"/>
  <c r="N403" i="9"/>
  <c r="O403" i="9" s="1"/>
  <c r="I403" i="9"/>
  <c r="G403" i="9"/>
  <c r="M402" i="9"/>
  <c r="N402" i="9"/>
  <c r="O402" i="9" s="1"/>
  <c r="I402" i="9"/>
  <c r="G402" i="9"/>
  <c r="M401" i="9"/>
  <c r="N401" i="9"/>
  <c r="O401" i="9" s="1"/>
  <c r="I401" i="9"/>
  <c r="G401" i="9"/>
  <c r="M400" i="9"/>
  <c r="N400" i="9"/>
  <c r="O400" i="9" s="1"/>
  <c r="I400" i="9"/>
  <c r="G400" i="9"/>
  <c r="M399" i="9"/>
  <c r="I399" i="9"/>
  <c r="G399" i="9"/>
  <c r="M398" i="9"/>
  <c r="N398" i="9"/>
  <c r="O398" i="9" s="1"/>
  <c r="I398" i="9"/>
  <c r="G398" i="9"/>
  <c r="M397" i="9"/>
  <c r="N397" i="9"/>
  <c r="O397" i="9" s="1"/>
  <c r="I397" i="9"/>
  <c r="G397" i="9"/>
  <c r="M396" i="9"/>
  <c r="N396" i="9"/>
  <c r="O396" i="9" s="1"/>
  <c r="I396" i="9"/>
  <c r="G396" i="9"/>
  <c r="M395" i="9"/>
  <c r="N395" i="9"/>
  <c r="O395" i="9" s="1"/>
  <c r="I395" i="9"/>
  <c r="G395" i="9"/>
  <c r="M394" i="9"/>
  <c r="N394" i="9"/>
  <c r="O394" i="9" s="1"/>
  <c r="I394" i="9"/>
  <c r="G394" i="9"/>
  <c r="M393" i="9"/>
  <c r="N393" i="9"/>
  <c r="O393" i="9" s="1"/>
  <c r="I393" i="9"/>
  <c r="G393" i="9"/>
  <c r="M392" i="9"/>
  <c r="N392" i="9"/>
  <c r="O392" i="9" s="1"/>
  <c r="I392" i="9"/>
  <c r="G392" i="9"/>
  <c r="M391" i="9"/>
  <c r="N391" i="9"/>
  <c r="O391" i="9" s="1"/>
  <c r="I391" i="9"/>
  <c r="G391" i="9"/>
  <c r="M390" i="9"/>
  <c r="N390" i="9"/>
  <c r="O390" i="9" s="1"/>
  <c r="I390" i="9"/>
  <c r="G390" i="9"/>
  <c r="M389" i="9"/>
  <c r="N389" i="9"/>
  <c r="O389" i="9" s="1"/>
  <c r="I389" i="9"/>
  <c r="G389" i="9"/>
  <c r="M388" i="9"/>
  <c r="N388" i="9"/>
  <c r="O388" i="9" s="1"/>
  <c r="I388" i="9"/>
  <c r="G388" i="9"/>
  <c r="M387" i="9"/>
  <c r="N387" i="9"/>
  <c r="O387" i="9" s="1"/>
  <c r="I387" i="9"/>
  <c r="G387" i="9"/>
  <c r="M386" i="9"/>
  <c r="N386" i="9"/>
  <c r="O386" i="9" s="1"/>
  <c r="I386" i="9"/>
  <c r="G386" i="9"/>
  <c r="M385" i="9"/>
  <c r="N385" i="9"/>
  <c r="O385" i="9" s="1"/>
  <c r="I385" i="9"/>
  <c r="G385" i="9"/>
  <c r="M384" i="9"/>
  <c r="N384" i="9"/>
  <c r="O384" i="9" s="1"/>
  <c r="I384" i="9"/>
  <c r="G384" i="9"/>
  <c r="M383" i="9"/>
  <c r="N383" i="9"/>
  <c r="O383" i="9" s="1"/>
  <c r="I383" i="9"/>
  <c r="G383" i="9"/>
  <c r="M382" i="9"/>
  <c r="N382" i="9"/>
  <c r="O382" i="9" s="1"/>
  <c r="I382" i="9"/>
  <c r="G382" i="9"/>
  <c r="M381" i="9"/>
  <c r="N381" i="9"/>
  <c r="O381" i="9" s="1"/>
  <c r="I381" i="9"/>
  <c r="G381" i="9"/>
  <c r="M380" i="9"/>
  <c r="N380" i="9"/>
  <c r="O380" i="9" s="1"/>
  <c r="I380" i="9"/>
  <c r="G380" i="9"/>
  <c r="M379" i="9"/>
  <c r="N379" i="9"/>
  <c r="O379" i="9" s="1"/>
  <c r="I379" i="9"/>
  <c r="G379" i="9"/>
  <c r="M378" i="9"/>
  <c r="N378" i="9"/>
  <c r="O378" i="9" s="1"/>
  <c r="I378" i="9"/>
  <c r="G378" i="9"/>
  <c r="M377" i="9"/>
  <c r="N377" i="9"/>
  <c r="O377" i="9" s="1"/>
  <c r="I377" i="9"/>
  <c r="G377" i="9"/>
  <c r="M376" i="9"/>
  <c r="N376" i="9"/>
  <c r="O376" i="9" s="1"/>
  <c r="I376" i="9"/>
  <c r="G376" i="9"/>
  <c r="M375" i="9"/>
  <c r="N375" i="9"/>
  <c r="O375" i="9" s="1"/>
  <c r="I375" i="9"/>
  <c r="G375" i="9"/>
  <c r="M374" i="9"/>
  <c r="N374" i="9"/>
  <c r="O374" i="9" s="1"/>
  <c r="I374" i="9"/>
  <c r="G374" i="9"/>
  <c r="M373" i="9"/>
  <c r="N373" i="9"/>
  <c r="O373" i="9" s="1"/>
  <c r="I373" i="9"/>
  <c r="G373" i="9"/>
  <c r="M372" i="9"/>
  <c r="N372" i="9"/>
  <c r="O372" i="9" s="1"/>
  <c r="I372" i="9"/>
  <c r="G372" i="9"/>
  <c r="M371" i="9"/>
  <c r="N371" i="9"/>
  <c r="O371" i="9" s="1"/>
  <c r="I371" i="9"/>
  <c r="G371" i="9"/>
  <c r="M370" i="9"/>
  <c r="N370" i="9"/>
  <c r="O370" i="9" s="1"/>
  <c r="I370" i="9"/>
  <c r="G370" i="9"/>
  <c r="M369" i="9"/>
  <c r="N369" i="9"/>
  <c r="O369" i="9" s="1"/>
  <c r="I369" i="9"/>
  <c r="G369" i="9"/>
  <c r="M368" i="9"/>
  <c r="N368" i="9"/>
  <c r="O368" i="9" s="1"/>
  <c r="I368" i="9"/>
  <c r="G368" i="9"/>
  <c r="M367" i="9"/>
  <c r="N367" i="9"/>
  <c r="O367" i="9" s="1"/>
  <c r="I367" i="9"/>
  <c r="G367" i="9"/>
  <c r="M366" i="9"/>
  <c r="N366" i="9"/>
  <c r="O366" i="9" s="1"/>
  <c r="I366" i="9"/>
  <c r="G366" i="9"/>
  <c r="M365" i="9"/>
  <c r="N365" i="9"/>
  <c r="O365" i="9" s="1"/>
  <c r="I365" i="9"/>
  <c r="G365" i="9"/>
  <c r="M364" i="9"/>
  <c r="N364" i="9"/>
  <c r="O364" i="9" s="1"/>
  <c r="I364" i="9"/>
  <c r="G364" i="9"/>
  <c r="M363" i="9"/>
  <c r="N363" i="9"/>
  <c r="O363" i="9" s="1"/>
  <c r="I363" i="9"/>
  <c r="G363" i="9"/>
  <c r="M362" i="9"/>
  <c r="N362" i="9"/>
  <c r="O362" i="9" s="1"/>
  <c r="I362" i="9"/>
  <c r="G362" i="9"/>
  <c r="M361" i="9"/>
  <c r="N361" i="9"/>
  <c r="O361" i="9" s="1"/>
  <c r="I361" i="9"/>
  <c r="G361" i="9"/>
  <c r="M360" i="9"/>
  <c r="N360" i="9"/>
  <c r="O360" i="9" s="1"/>
  <c r="I360" i="9"/>
  <c r="G360" i="9"/>
  <c r="M359" i="9"/>
  <c r="N359" i="9"/>
  <c r="O359" i="9" s="1"/>
  <c r="I359" i="9"/>
  <c r="G359" i="9"/>
  <c r="M358" i="9"/>
  <c r="N358" i="9"/>
  <c r="O358" i="9" s="1"/>
  <c r="I358" i="9"/>
  <c r="G358" i="9"/>
  <c r="M357" i="9"/>
  <c r="N357" i="9"/>
  <c r="O357" i="9" s="1"/>
  <c r="I357" i="9"/>
  <c r="G357" i="9"/>
  <c r="M356" i="9"/>
  <c r="N356" i="9"/>
  <c r="O356" i="9" s="1"/>
  <c r="I356" i="9"/>
  <c r="G356" i="9"/>
  <c r="M355" i="9"/>
  <c r="N355" i="9"/>
  <c r="O355" i="9" s="1"/>
  <c r="I355" i="9"/>
  <c r="G355" i="9"/>
  <c r="M354" i="9"/>
  <c r="N354" i="9"/>
  <c r="O354" i="9" s="1"/>
  <c r="I354" i="9"/>
  <c r="G354" i="9"/>
  <c r="M353" i="9"/>
  <c r="N353" i="9"/>
  <c r="O353" i="9" s="1"/>
  <c r="I353" i="9"/>
  <c r="G353" i="9"/>
  <c r="M352" i="9"/>
  <c r="N352" i="9"/>
  <c r="O352" i="9" s="1"/>
  <c r="I352" i="9"/>
  <c r="G352" i="9"/>
  <c r="M351" i="9"/>
  <c r="N351" i="9"/>
  <c r="O351" i="9" s="1"/>
  <c r="I351" i="9"/>
  <c r="G351" i="9"/>
  <c r="M350" i="9"/>
  <c r="N350" i="9"/>
  <c r="O350" i="9" s="1"/>
  <c r="I350" i="9"/>
  <c r="G350" i="9"/>
  <c r="M349" i="9"/>
  <c r="N349" i="9"/>
  <c r="O349" i="9" s="1"/>
  <c r="I349" i="9"/>
  <c r="G349" i="9"/>
  <c r="M348" i="9"/>
  <c r="N348" i="9"/>
  <c r="O348" i="9" s="1"/>
  <c r="I348" i="9"/>
  <c r="G348" i="9"/>
  <c r="M347" i="9"/>
  <c r="N347" i="9"/>
  <c r="O347" i="9" s="1"/>
  <c r="I347" i="9"/>
  <c r="G347" i="9"/>
  <c r="M346" i="9"/>
  <c r="N346" i="9"/>
  <c r="O346" i="9" s="1"/>
  <c r="I346" i="9"/>
  <c r="G346" i="9"/>
  <c r="M345" i="9"/>
  <c r="N345" i="9"/>
  <c r="O345" i="9" s="1"/>
  <c r="I345" i="9"/>
  <c r="G345" i="9"/>
  <c r="M344" i="9"/>
  <c r="N344" i="9"/>
  <c r="O344" i="9" s="1"/>
  <c r="I344" i="9"/>
  <c r="G344" i="9"/>
  <c r="M343" i="9"/>
  <c r="N343" i="9"/>
  <c r="O343" i="9" s="1"/>
  <c r="I343" i="9"/>
  <c r="G343" i="9"/>
  <c r="M342" i="9"/>
  <c r="N342" i="9"/>
  <c r="O342" i="9" s="1"/>
  <c r="I342" i="9"/>
  <c r="G342" i="9"/>
  <c r="M341" i="9"/>
  <c r="N341" i="9"/>
  <c r="O341" i="9" s="1"/>
  <c r="I341" i="9"/>
  <c r="G341" i="9"/>
  <c r="M340" i="9"/>
  <c r="N340" i="9"/>
  <c r="O340" i="9" s="1"/>
  <c r="I340" i="9"/>
  <c r="G340" i="9"/>
  <c r="M339" i="9"/>
  <c r="N339" i="9"/>
  <c r="O339" i="9" s="1"/>
  <c r="I339" i="9"/>
  <c r="G339" i="9"/>
  <c r="M338" i="9"/>
  <c r="N338" i="9"/>
  <c r="O338" i="9" s="1"/>
  <c r="I338" i="9"/>
  <c r="G338" i="9"/>
  <c r="M337" i="9"/>
  <c r="N337" i="9"/>
  <c r="O337" i="9" s="1"/>
  <c r="I337" i="9"/>
  <c r="G337" i="9"/>
  <c r="M336" i="9"/>
  <c r="N336" i="9"/>
  <c r="O336" i="9" s="1"/>
  <c r="I336" i="9"/>
  <c r="G336" i="9"/>
  <c r="M335" i="9"/>
  <c r="N335" i="9"/>
  <c r="O335" i="9" s="1"/>
  <c r="I335" i="9"/>
  <c r="G335" i="9"/>
  <c r="M334" i="9"/>
  <c r="N334" i="9"/>
  <c r="O334" i="9" s="1"/>
  <c r="I334" i="9"/>
  <c r="G334" i="9"/>
  <c r="M333" i="9"/>
  <c r="N333" i="9"/>
  <c r="O333" i="9" s="1"/>
  <c r="I333" i="9"/>
  <c r="G333" i="9"/>
  <c r="M332" i="9"/>
  <c r="N332" i="9"/>
  <c r="O332" i="9" s="1"/>
  <c r="I332" i="9"/>
  <c r="G332" i="9"/>
  <c r="M331" i="9"/>
  <c r="N331" i="9"/>
  <c r="O331" i="9" s="1"/>
  <c r="I331" i="9"/>
  <c r="G331" i="9"/>
  <c r="M330" i="9"/>
  <c r="N330" i="9"/>
  <c r="O330" i="9" s="1"/>
  <c r="I330" i="9"/>
  <c r="G330" i="9"/>
  <c r="M329" i="9"/>
  <c r="N329" i="9"/>
  <c r="O329" i="9" s="1"/>
  <c r="I329" i="9"/>
  <c r="G329" i="9"/>
  <c r="M328" i="9"/>
  <c r="N328" i="9"/>
  <c r="O328" i="9" s="1"/>
  <c r="I328" i="9"/>
  <c r="G328" i="9"/>
  <c r="M327" i="9"/>
  <c r="N327" i="9"/>
  <c r="O327" i="9" s="1"/>
  <c r="I327" i="9"/>
  <c r="G327" i="9"/>
  <c r="M326" i="9"/>
  <c r="N326" i="9"/>
  <c r="O326" i="9" s="1"/>
  <c r="I326" i="9"/>
  <c r="G326" i="9"/>
  <c r="M325" i="9"/>
  <c r="N325" i="9"/>
  <c r="O325" i="9" s="1"/>
  <c r="I325" i="9"/>
  <c r="G325" i="9"/>
  <c r="M324" i="9"/>
  <c r="N324" i="9"/>
  <c r="O324" i="9" s="1"/>
  <c r="I324" i="9"/>
  <c r="G324" i="9"/>
  <c r="M323" i="9"/>
  <c r="N323" i="9"/>
  <c r="O323" i="9" s="1"/>
  <c r="I323" i="9"/>
  <c r="G323" i="9"/>
  <c r="M322" i="9"/>
  <c r="N322" i="9"/>
  <c r="O322" i="9" s="1"/>
  <c r="I322" i="9"/>
  <c r="G322" i="9"/>
  <c r="M321" i="9"/>
  <c r="N321" i="9"/>
  <c r="O321" i="9" s="1"/>
  <c r="I321" i="9"/>
  <c r="G321" i="9"/>
  <c r="M320" i="9"/>
  <c r="N320" i="9"/>
  <c r="O320" i="9" s="1"/>
  <c r="I320" i="9"/>
  <c r="G320" i="9"/>
  <c r="M319" i="9"/>
  <c r="N319" i="9"/>
  <c r="O319" i="9" s="1"/>
  <c r="I319" i="9"/>
  <c r="G319" i="9"/>
  <c r="M318" i="9"/>
  <c r="N318" i="9"/>
  <c r="O318" i="9" s="1"/>
  <c r="I318" i="9"/>
  <c r="G318" i="9"/>
  <c r="M317" i="9"/>
  <c r="N317" i="9"/>
  <c r="O317" i="9" s="1"/>
  <c r="I317" i="9"/>
  <c r="G317" i="9"/>
  <c r="M316" i="9"/>
  <c r="N316" i="9"/>
  <c r="O316" i="9" s="1"/>
  <c r="I316" i="9"/>
  <c r="G316" i="9"/>
  <c r="M315" i="9"/>
  <c r="N315" i="9"/>
  <c r="O315" i="9" s="1"/>
  <c r="I315" i="9"/>
  <c r="G315" i="9"/>
  <c r="M314" i="9"/>
  <c r="N314" i="9"/>
  <c r="O314" i="9" s="1"/>
  <c r="I314" i="9"/>
  <c r="G314" i="9"/>
  <c r="M313" i="9"/>
  <c r="N313" i="9"/>
  <c r="O313" i="9" s="1"/>
  <c r="I313" i="9"/>
  <c r="G313" i="9"/>
  <c r="M312" i="9"/>
  <c r="N312" i="9"/>
  <c r="O312" i="9" s="1"/>
  <c r="I312" i="9"/>
  <c r="G312" i="9"/>
  <c r="M311" i="9"/>
  <c r="N311" i="9"/>
  <c r="O311" i="9" s="1"/>
  <c r="I311" i="9"/>
  <c r="G311" i="9"/>
  <c r="M310" i="9"/>
  <c r="N310" i="9"/>
  <c r="O310" i="9" s="1"/>
  <c r="I310" i="9"/>
  <c r="G310" i="9"/>
  <c r="M309" i="9"/>
  <c r="N309" i="9"/>
  <c r="O309" i="9" s="1"/>
  <c r="I309" i="9"/>
  <c r="G309" i="9"/>
  <c r="M308" i="9"/>
  <c r="N308" i="9"/>
  <c r="O308" i="9" s="1"/>
  <c r="I308" i="9"/>
  <c r="G308" i="9"/>
  <c r="M307" i="9"/>
  <c r="N307" i="9"/>
  <c r="O307" i="9" s="1"/>
  <c r="I307" i="9"/>
  <c r="G307" i="9"/>
  <c r="M306" i="9"/>
  <c r="N306" i="9"/>
  <c r="O306" i="9" s="1"/>
  <c r="I306" i="9"/>
  <c r="G306" i="9"/>
  <c r="M305" i="9"/>
  <c r="N305" i="9"/>
  <c r="O305" i="9" s="1"/>
  <c r="I305" i="9"/>
  <c r="G305" i="9"/>
  <c r="M304" i="9"/>
  <c r="N304" i="9"/>
  <c r="O304" i="9" s="1"/>
  <c r="I304" i="9"/>
  <c r="G304" i="9"/>
  <c r="M303" i="9"/>
  <c r="N303" i="9"/>
  <c r="O303" i="9" s="1"/>
  <c r="I303" i="9"/>
  <c r="G303" i="9"/>
  <c r="M302" i="9"/>
  <c r="N302" i="9"/>
  <c r="O302" i="9" s="1"/>
  <c r="I302" i="9"/>
  <c r="G302" i="9"/>
  <c r="M301" i="9"/>
  <c r="N301" i="9"/>
  <c r="O301" i="9" s="1"/>
  <c r="I301" i="9"/>
  <c r="G301" i="9"/>
  <c r="M300" i="9"/>
  <c r="N300" i="9"/>
  <c r="O300" i="9" s="1"/>
  <c r="I300" i="9"/>
  <c r="G300" i="9"/>
  <c r="M299" i="9"/>
  <c r="N299" i="9"/>
  <c r="O299" i="9" s="1"/>
  <c r="I299" i="9"/>
  <c r="G299" i="9"/>
  <c r="M298" i="9"/>
  <c r="N298" i="9"/>
  <c r="O298" i="9" s="1"/>
  <c r="I298" i="9"/>
  <c r="G298" i="9"/>
  <c r="M297" i="9"/>
  <c r="N297" i="9"/>
  <c r="O297" i="9" s="1"/>
  <c r="I297" i="9"/>
  <c r="G297" i="9"/>
  <c r="M296" i="9"/>
  <c r="N296" i="9"/>
  <c r="O296" i="9" s="1"/>
  <c r="I296" i="9"/>
  <c r="G296" i="9"/>
  <c r="M295" i="9"/>
  <c r="N295" i="9"/>
  <c r="O295" i="9" s="1"/>
  <c r="I295" i="9"/>
  <c r="G295" i="9"/>
  <c r="M294" i="9"/>
  <c r="N294" i="9"/>
  <c r="O294" i="9" s="1"/>
  <c r="I294" i="9"/>
  <c r="G294" i="9"/>
  <c r="M293" i="9"/>
  <c r="N293" i="9"/>
  <c r="O293" i="9" s="1"/>
  <c r="I293" i="9"/>
  <c r="G293" i="9"/>
  <c r="M292" i="9"/>
  <c r="N292" i="9"/>
  <c r="O292" i="9" s="1"/>
  <c r="I292" i="9"/>
  <c r="G292" i="9"/>
  <c r="M291" i="9"/>
  <c r="N291" i="9"/>
  <c r="O291" i="9" s="1"/>
  <c r="I291" i="9"/>
  <c r="G291" i="9"/>
  <c r="M290" i="9"/>
  <c r="N290" i="9"/>
  <c r="O290" i="9" s="1"/>
  <c r="I290" i="9"/>
  <c r="G290" i="9"/>
  <c r="M289" i="9"/>
  <c r="N289" i="9"/>
  <c r="O289" i="9" s="1"/>
  <c r="I289" i="9"/>
  <c r="G289" i="9"/>
  <c r="M288" i="9"/>
  <c r="I288" i="9"/>
  <c r="G288" i="9"/>
  <c r="M287" i="9"/>
  <c r="N287" i="9"/>
  <c r="O287" i="9" s="1"/>
  <c r="I287" i="9"/>
  <c r="G287" i="9"/>
  <c r="M286" i="9"/>
  <c r="N286" i="9"/>
  <c r="O286" i="9" s="1"/>
  <c r="I286" i="9"/>
  <c r="G286" i="9"/>
  <c r="M285" i="9"/>
  <c r="N285" i="9"/>
  <c r="O285" i="9" s="1"/>
  <c r="I285" i="9"/>
  <c r="G285" i="9"/>
  <c r="M284" i="9"/>
  <c r="I284" i="9"/>
  <c r="G284" i="9"/>
  <c r="M283" i="9"/>
  <c r="I283" i="9"/>
  <c r="G283" i="9"/>
  <c r="M282" i="9"/>
  <c r="I282" i="9"/>
  <c r="G282" i="9"/>
  <c r="M281" i="9"/>
  <c r="N281" i="9"/>
  <c r="O281" i="9" s="1"/>
  <c r="I281" i="9"/>
  <c r="G281" i="9"/>
  <c r="M280" i="9"/>
  <c r="N280" i="9"/>
  <c r="O280" i="9" s="1"/>
  <c r="I280" i="9"/>
  <c r="G280" i="9"/>
  <c r="M279" i="9"/>
  <c r="I279" i="9"/>
  <c r="G279" i="9"/>
  <c r="M278" i="9"/>
  <c r="N278" i="9"/>
  <c r="O278" i="9" s="1"/>
  <c r="I278" i="9"/>
  <c r="G278" i="9"/>
  <c r="M277" i="9"/>
  <c r="N277" i="9"/>
  <c r="O277" i="9" s="1"/>
  <c r="I277" i="9"/>
  <c r="G277" i="9"/>
  <c r="M276" i="9"/>
  <c r="N276" i="9"/>
  <c r="O276" i="9" s="1"/>
  <c r="I276" i="9"/>
  <c r="G276" i="9"/>
  <c r="M275" i="9"/>
  <c r="I275" i="9"/>
  <c r="G275" i="9"/>
  <c r="M274" i="9"/>
  <c r="N274" i="9"/>
  <c r="O274" i="9" s="1"/>
  <c r="I274" i="9"/>
  <c r="G274" i="9"/>
  <c r="M273" i="9"/>
  <c r="I273" i="9"/>
  <c r="G273" i="9"/>
  <c r="M272" i="9"/>
  <c r="I272" i="9"/>
  <c r="G272" i="9"/>
  <c r="M271" i="9"/>
  <c r="I271" i="9"/>
  <c r="G271" i="9"/>
  <c r="M270" i="9"/>
  <c r="N270" i="9"/>
  <c r="O270" i="9" s="1"/>
  <c r="I270" i="9"/>
  <c r="G270" i="9"/>
  <c r="M269" i="9"/>
  <c r="I269" i="9"/>
  <c r="G269" i="9"/>
  <c r="M268" i="9"/>
  <c r="I268" i="9"/>
  <c r="G268" i="9"/>
  <c r="M267" i="9"/>
  <c r="N267" i="9"/>
  <c r="O267" i="9" s="1"/>
  <c r="I267" i="9"/>
  <c r="G267" i="9"/>
  <c r="M266" i="9"/>
  <c r="N266" i="9"/>
  <c r="O266" i="9" s="1"/>
  <c r="I266" i="9"/>
  <c r="G266" i="9"/>
  <c r="M265" i="9"/>
  <c r="N265" i="9"/>
  <c r="O265" i="9" s="1"/>
  <c r="I265" i="9"/>
  <c r="G265" i="9"/>
  <c r="M264" i="9"/>
  <c r="N264" i="9"/>
  <c r="O264" i="9" s="1"/>
  <c r="I264" i="9"/>
  <c r="G264" i="9"/>
  <c r="M263" i="9"/>
  <c r="N263" i="9"/>
  <c r="O263" i="9" s="1"/>
  <c r="I263" i="9"/>
  <c r="G263" i="9"/>
  <c r="M262" i="9"/>
  <c r="I262" i="9"/>
  <c r="G262" i="9"/>
  <c r="M261" i="9"/>
  <c r="N261" i="9"/>
  <c r="O261" i="9" s="1"/>
  <c r="I261" i="9"/>
  <c r="G261" i="9"/>
  <c r="M260" i="9"/>
  <c r="N260" i="9"/>
  <c r="O260" i="9" s="1"/>
  <c r="I260" i="9"/>
  <c r="G260" i="9"/>
  <c r="M259" i="9"/>
  <c r="N259" i="9"/>
  <c r="O259" i="9" s="1"/>
  <c r="I259" i="9"/>
  <c r="G259" i="9"/>
  <c r="M258" i="9"/>
  <c r="N258" i="9"/>
  <c r="O258" i="9" s="1"/>
  <c r="I258" i="9"/>
  <c r="G258" i="9"/>
  <c r="M257" i="9"/>
  <c r="N257" i="9"/>
  <c r="O257" i="9" s="1"/>
  <c r="I257" i="9"/>
  <c r="G257" i="9"/>
  <c r="M256" i="9"/>
  <c r="N256" i="9"/>
  <c r="O256" i="9" s="1"/>
  <c r="I256" i="9"/>
  <c r="G256" i="9"/>
  <c r="M255" i="9"/>
  <c r="N255" i="9"/>
  <c r="O255" i="9" s="1"/>
  <c r="I255" i="9"/>
  <c r="G255" i="9"/>
  <c r="M254" i="9"/>
  <c r="N254" i="9"/>
  <c r="O254" i="9" s="1"/>
  <c r="I254" i="9"/>
  <c r="G254" i="9"/>
  <c r="M253" i="9"/>
  <c r="N253" i="9"/>
  <c r="O253" i="9" s="1"/>
  <c r="I253" i="9"/>
  <c r="G253" i="9"/>
  <c r="M252" i="9"/>
  <c r="N252" i="9"/>
  <c r="O252" i="9" s="1"/>
  <c r="I252" i="9"/>
  <c r="G252" i="9"/>
  <c r="M251" i="9"/>
  <c r="N251" i="9"/>
  <c r="O251" i="9" s="1"/>
  <c r="I251" i="9"/>
  <c r="G251" i="9"/>
  <c r="M250" i="9"/>
  <c r="N250" i="9"/>
  <c r="O250" i="9" s="1"/>
  <c r="I250" i="9"/>
  <c r="G250" i="9"/>
  <c r="M249" i="9"/>
  <c r="N249" i="9"/>
  <c r="O249" i="9" s="1"/>
  <c r="I249" i="9"/>
  <c r="G249" i="9"/>
  <c r="M248" i="9"/>
  <c r="N248" i="9"/>
  <c r="O248" i="9" s="1"/>
  <c r="I248" i="9"/>
  <c r="G248" i="9"/>
  <c r="M247" i="9"/>
  <c r="N247" i="9"/>
  <c r="O247" i="9" s="1"/>
  <c r="I247" i="9"/>
  <c r="G247" i="9"/>
  <c r="M246" i="9"/>
  <c r="N246" i="9"/>
  <c r="O246" i="9" s="1"/>
  <c r="I246" i="9"/>
  <c r="G246" i="9"/>
  <c r="M245" i="9"/>
  <c r="N245" i="9"/>
  <c r="O245" i="9" s="1"/>
  <c r="I245" i="9"/>
  <c r="G245" i="9"/>
  <c r="M244" i="9"/>
  <c r="N244" i="9"/>
  <c r="O244" i="9" s="1"/>
  <c r="I244" i="9"/>
  <c r="G244" i="9"/>
  <c r="M243" i="9"/>
  <c r="N243" i="9"/>
  <c r="O243" i="9" s="1"/>
  <c r="I243" i="9"/>
  <c r="G243" i="9"/>
  <c r="M242" i="9"/>
  <c r="N242" i="9"/>
  <c r="O242" i="9" s="1"/>
  <c r="I242" i="9"/>
  <c r="G242" i="9"/>
  <c r="M241" i="9"/>
  <c r="N241" i="9"/>
  <c r="O241" i="9" s="1"/>
  <c r="I241" i="9"/>
  <c r="G241" i="9"/>
  <c r="M240" i="9"/>
  <c r="N240" i="9"/>
  <c r="O240" i="9" s="1"/>
  <c r="I240" i="9"/>
  <c r="G240" i="9"/>
  <c r="M239" i="9"/>
  <c r="N239" i="9"/>
  <c r="O239" i="9" s="1"/>
  <c r="I239" i="9"/>
  <c r="G239" i="9"/>
  <c r="M238" i="9"/>
  <c r="N238" i="9"/>
  <c r="O238" i="9" s="1"/>
  <c r="I238" i="9"/>
  <c r="G238" i="9"/>
  <c r="M237" i="9"/>
  <c r="N237" i="9"/>
  <c r="O237" i="9" s="1"/>
  <c r="I237" i="9"/>
  <c r="G237" i="9"/>
  <c r="M236" i="9"/>
  <c r="N236" i="9"/>
  <c r="O236" i="9" s="1"/>
  <c r="I236" i="9"/>
  <c r="G236" i="9"/>
  <c r="M235" i="9"/>
  <c r="N235" i="9"/>
  <c r="O235" i="9" s="1"/>
  <c r="I235" i="9"/>
  <c r="G235" i="9"/>
  <c r="M234" i="9"/>
  <c r="N234" i="9"/>
  <c r="O234" i="9" s="1"/>
  <c r="I234" i="9"/>
  <c r="G234" i="9"/>
  <c r="M233" i="9"/>
  <c r="N233" i="9"/>
  <c r="O233" i="9" s="1"/>
  <c r="I233" i="9"/>
  <c r="G233" i="9"/>
  <c r="M232" i="9"/>
  <c r="N232" i="9"/>
  <c r="O232" i="9" s="1"/>
  <c r="I232" i="9"/>
  <c r="G232" i="9"/>
  <c r="M231" i="9"/>
  <c r="N231" i="9"/>
  <c r="O231" i="9" s="1"/>
  <c r="I231" i="9"/>
  <c r="G231" i="9"/>
  <c r="M230" i="9"/>
  <c r="N230" i="9"/>
  <c r="O230" i="9" s="1"/>
  <c r="I230" i="9"/>
  <c r="G230" i="9"/>
  <c r="M229" i="9"/>
  <c r="N229" i="9"/>
  <c r="O229" i="9" s="1"/>
  <c r="I229" i="9"/>
  <c r="G229" i="9"/>
  <c r="M228" i="9"/>
  <c r="N228" i="9"/>
  <c r="O228" i="9" s="1"/>
  <c r="I228" i="9"/>
  <c r="G228" i="9"/>
  <c r="M227" i="9"/>
  <c r="N227" i="9"/>
  <c r="O227" i="9" s="1"/>
  <c r="I227" i="9"/>
  <c r="G227" i="9"/>
  <c r="M226" i="9"/>
  <c r="N226" i="9"/>
  <c r="O226" i="9" s="1"/>
  <c r="I226" i="9"/>
  <c r="G226" i="9"/>
  <c r="M225" i="9"/>
  <c r="N225" i="9"/>
  <c r="O225" i="9" s="1"/>
  <c r="I225" i="9"/>
  <c r="G225" i="9"/>
  <c r="M224" i="9"/>
  <c r="N224" i="9"/>
  <c r="O224" i="9" s="1"/>
  <c r="I224" i="9"/>
  <c r="G224" i="9"/>
  <c r="M223" i="9"/>
  <c r="N223" i="9"/>
  <c r="O223" i="9" s="1"/>
  <c r="I223" i="9"/>
  <c r="G223" i="9"/>
  <c r="M222" i="9"/>
  <c r="N222" i="9"/>
  <c r="O222" i="9" s="1"/>
  <c r="I222" i="9"/>
  <c r="G222" i="9"/>
  <c r="M221" i="9"/>
  <c r="N221" i="9"/>
  <c r="O221" i="9" s="1"/>
  <c r="I221" i="9"/>
  <c r="G221" i="9"/>
  <c r="M220" i="9"/>
  <c r="N220" i="9"/>
  <c r="O220" i="9" s="1"/>
  <c r="I220" i="9"/>
  <c r="G220" i="9"/>
  <c r="M219" i="9"/>
  <c r="N219" i="9"/>
  <c r="O219" i="9" s="1"/>
  <c r="I219" i="9"/>
  <c r="G219" i="9"/>
  <c r="M218" i="9"/>
  <c r="N218" i="9"/>
  <c r="O218" i="9" s="1"/>
  <c r="I218" i="9"/>
  <c r="G218" i="9"/>
  <c r="M217" i="9"/>
  <c r="N217" i="9"/>
  <c r="O217" i="9" s="1"/>
  <c r="I217" i="9"/>
  <c r="G217" i="9"/>
  <c r="L8" i="9"/>
  <c r="B42" i="13" l="1"/>
  <c r="J20" i="18"/>
  <c r="S100" i="9"/>
  <c r="S679" i="9"/>
  <c r="S1620" i="9"/>
  <c r="S1020" i="9"/>
  <c r="S269" i="9"/>
  <c r="S911" i="9"/>
  <c r="S1100" i="9"/>
  <c r="S1642" i="9"/>
  <c r="S170" i="9"/>
  <c r="S191" i="9"/>
  <c r="S20" i="9"/>
  <c r="S165" i="9"/>
  <c r="S207" i="9"/>
  <c r="S14" i="9"/>
  <c r="S288" i="9"/>
  <c r="S59" i="9"/>
  <c r="S1015" i="9"/>
  <c r="S135" i="9"/>
  <c r="S193" i="9"/>
  <c r="S200" i="9"/>
  <c r="S203" i="9"/>
  <c r="S99" i="9"/>
  <c r="S173" i="9"/>
  <c r="S21" i="9"/>
  <c r="S114" i="9"/>
  <c r="S137" i="9"/>
  <c r="S910" i="9"/>
  <c r="S813" i="9"/>
  <c r="S1244" i="9"/>
  <c r="S183" i="9"/>
  <c r="S1618" i="9"/>
  <c r="S204" i="9"/>
  <c r="S181" i="9"/>
  <c r="S198" i="9"/>
  <c r="S44" i="9"/>
  <c r="S112" i="9"/>
  <c r="S201" i="9"/>
  <c r="S136" i="9"/>
  <c r="S96" i="9"/>
  <c r="S142" i="9"/>
  <c r="S12" i="9"/>
  <c r="S126" i="9"/>
  <c r="S61" i="9"/>
  <c r="S46" i="9"/>
  <c r="S1004" i="9"/>
  <c r="S98" i="9"/>
  <c r="S1062" i="9"/>
  <c r="S925" i="9"/>
  <c r="S70" i="9"/>
  <c r="S120" i="9"/>
  <c r="S58" i="9"/>
  <c r="S110" i="9"/>
  <c r="S174" i="9"/>
  <c r="S1240" i="9"/>
  <c r="S205" i="9"/>
  <c r="S45" i="9"/>
  <c r="S66" i="9"/>
  <c r="S138" i="9"/>
  <c r="S180" i="9"/>
  <c r="S40" i="9"/>
  <c r="S108" i="9"/>
  <c r="S188" i="9"/>
  <c r="S216" i="9"/>
  <c r="S818" i="9"/>
  <c r="S123" i="9"/>
  <c r="S37" i="9"/>
  <c r="S147" i="9"/>
  <c r="S94" i="9"/>
  <c r="S132" i="9"/>
  <c r="S817" i="9"/>
  <c r="S1098" i="9"/>
  <c r="S214" i="9"/>
  <c r="S125" i="9"/>
  <c r="S129" i="9"/>
  <c r="S676" i="9"/>
  <c r="S144" i="9"/>
  <c r="S1014" i="9"/>
  <c r="S84" i="9"/>
  <c r="S31" i="9"/>
  <c r="S102" i="9"/>
  <c r="S157" i="9"/>
  <c r="S166" i="9"/>
  <c r="S33" i="9"/>
  <c r="S18" i="9"/>
  <c r="S678" i="9"/>
  <c r="S83" i="9"/>
  <c r="S148" i="9"/>
  <c r="S150" i="9"/>
  <c r="S1616" i="9"/>
  <c r="S30" i="9"/>
  <c r="S38" i="9"/>
  <c r="S121" i="9"/>
  <c r="S48" i="9"/>
  <c r="S1019" i="9"/>
  <c r="S815" i="9"/>
  <c r="S81" i="9"/>
  <c r="S79" i="9"/>
  <c r="S212" i="9"/>
  <c r="S97" i="9"/>
  <c r="S145" i="9"/>
  <c r="S1049" i="9"/>
  <c r="S151" i="9"/>
  <c r="S49" i="9"/>
  <c r="S178" i="9"/>
  <c r="S127" i="9"/>
  <c r="S184" i="9"/>
  <c r="S816" i="9"/>
  <c r="S176" i="9"/>
  <c r="S90" i="9"/>
  <c r="S196" i="9"/>
  <c r="S820" i="9"/>
  <c r="S19" i="9"/>
  <c r="S74" i="9"/>
  <c r="S194" i="9"/>
  <c r="S122" i="9"/>
  <c r="S1096" i="9"/>
  <c r="S68" i="9"/>
  <c r="S15" i="9"/>
  <c r="S1165" i="9"/>
  <c r="S195" i="9"/>
  <c r="S67" i="9"/>
  <c r="S91" i="9"/>
  <c r="S1241" i="9"/>
  <c r="S923" i="9"/>
  <c r="S130" i="9"/>
  <c r="S28" i="9"/>
  <c r="S86" i="9"/>
  <c r="S275" i="9"/>
  <c r="S209" i="9"/>
  <c r="S185" i="9"/>
  <c r="S55" i="9"/>
  <c r="S284" i="9"/>
  <c r="S32" i="9"/>
  <c r="S143" i="9"/>
  <c r="S189" i="9"/>
  <c r="S1047" i="9"/>
  <c r="S172" i="9"/>
  <c r="S177" i="9"/>
  <c r="S1638" i="9"/>
  <c r="S206" i="9"/>
  <c r="S146" i="9"/>
  <c r="S78" i="9"/>
  <c r="S149" i="9"/>
  <c r="S39" i="9"/>
  <c r="S73" i="9"/>
  <c r="S1619" i="9"/>
  <c r="S1617" i="9"/>
  <c r="S160" i="9"/>
  <c r="S76" i="9"/>
  <c r="S179" i="9"/>
  <c r="S29" i="9"/>
  <c r="S1215" i="9"/>
  <c r="S72" i="9"/>
  <c r="S153" i="9"/>
  <c r="S159" i="9"/>
  <c r="S282" i="9"/>
  <c r="S62" i="9"/>
  <c r="S162" i="9"/>
  <c r="S92" i="9"/>
  <c r="S399" i="9"/>
  <c r="S104" i="9"/>
  <c r="S80" i="9"/>
  <c r="S186" i="9"/>
  <c r="S87" i="9"/>
  <c r="S1614" i="9"/>
  <c r="S1099" i="9"/>
  <c r="S56" i="9"/>
  <c r="S279" i="9"/>
  <c r="S24" i="9"/>
  <c r="S187" i="9"/>
  <c r="S814" i="9"/>
  <c r="S77" i="9"/>
  <c r="S103" i="9"/>
  <c r="S210" i="9"/>
  <c r="S89" i="9"/>
  <c r="S134" i="9"/>
  <c r="S119" i="9"/>
  <c r="S111" i="9"/>
  <c r="S115" i="9"/>
  <c r="S1636" i="9"/>
  <c r="S51" i="9"/>
  <c r="S131" i="9"/>
  <c r="S182" i="9"/>
  <c r="S105" i="9"/>
  <c r="S124" i="9"/>
  <c r="S71" i="9"/>
  <c r="S41" i="9"/>
  <c r="S117" i="9"/>
  <c r="S47" i="9"/>
  <c r="S268" i="9"/>
  <c r="S63" i="9"/>
  <c r="S864" i="9"/>
  <c r="S50" i="9"/>
  <c r="S1003" i="9"/>
  <c r="S65" i="9"/>
  <c r="S156" i="9"/>
  <c r="S1048" i="9"/>
  <c r="S168" i="9"/>
  <c r="S116" i="9"/>
  <c r="S52" i="9"/>
  <c r="S85" i="9"/>
  <c r="S199" i="9"/>
  <c r="S82" i="9"/>
  <c r="S152" i="9"/>
  <c r="S13" i="9"/>
  <c r="S101" i="9"/>
  <c r="S1097" i="9"/>
  <c r="S11" i="9"/>
  <c r="S141" i="9"/>
  <c r="S163" i="9"/>
  <c r="S175" i="9"/>
  <c r="S118" i="9"/>
  <c r="S133" i="9"/>
  <c r="S211" i="9"/>
  <c r="S25" i="9"/>
  <c r="S93" i="9"/>
  <c r="S88" i="9"/>
  <c r="S107" i="9"/>
  <c r="S154" i="9"/>
  <c r="S1063" i="9"/>
  <c r="S912" i="9"/>
  <c r="S1005" i="9"/>
  <c r="S190" i="9"/>
  <c r="S215" i="9"/>
  <c r="S64" i="9"/>
  <c r="S167" i="9"/>
  <c r="S169" i="9"/>
  <c r="S1239" i="9"/>
  <c r="S27" i="9"/>
  <c r="S43" i="9"/>
  <c r="S171" i="9"/>
  <c r="S109" i="9"/>
  <c r="S34" i="9"/>
  <c r="S208" i="9"/>
  <c r="S57" i="9"/>
  <c r="S283" i="9"/>
  <c r="S272" i="9"/>
  <c r="S161" i="9"/>
  <c r="S128" i="9"/>
  <c r="S95" i="9"/>
  <c r="S1061" i="9"/>
  <c r="S1013" i="9"/>
  <c r="S155" i="9"/>
  <c r="S22" i="9"/>
  <c r="S42" i="9"/>
  <c r="S75" i="9"/>
  <c r="S106" i="9"/>
  <c r="S17" i="9"/>
  <c r="S60" i="9"/>
  <c r="S197" i="9"/>
  <c r="S164" i="9"/>
  <c r="S1095" i="9"/>
  <c r="S113" i="9"/>
  <c r="S53" i="9"/>
  <c r="S924" i="9"/>
  <c r="S54" i="9"/>
  <c r="S23" i="9"/>
  <c r="S69" i="9"/>
  <c r="S140" i="9"/>
  <c r="S909" i="9"/>
  <c r="S213" i="9"/>
  <c r="S26" i="9"/>
  <c r="S819" i="9"/>
  <c r="S192" i="9"/>
  <c r="S158" i="9"/>
  <c r="S677" i="9"/>
  <c r="S139" i="9"/>
  <c r="S35" i="9"/>
  <c r="S16" i="9"/>
  <c r="S202" i="9"/>
  <c r="S36" i="9"/>
  <c r="S405" i="9"/>
  <c r="S1333" i="9"/>
  <c r="S1661" i="9"/>
  <c r="S1274" i="9"/>
  <c r="S554" i="9"/>
  <c r="S443" i="9"/>
  <c r="S1263" i="9"/>
  <c r="S1273" i="9"/>
  <c r="S503" i="9"/>
  <c r="S1311" i="9"/>
  <c r="S465" i="9"/>
  <c r="S435" i="9"/>
  <c r="S1262" i="9"/>
  <c r="S1310" i="9"/>
  <c r="S1426" i="9"/>
  <c r="S1448" i="9"/>
  <c r="S1359" i="9"/>
  <c r="S472" i="9"/>
  <c r="S1397" i="9"/>
  <c r="S1496" i="9"/>
  <c r="S1612" i="9"/>
  <c r="S1312" i="9"/>
  <c r="S1475" i="9"/>
  <c r="S1518" i="9"/>
  <c r="S406" i="9"/>
  <c r="S1282" i="9"/>
  <c r="S1412" i="9"/>
  <c r="S515" i="9"/>
  <c r="S1374" i="9"/>
  <c r="S1478" i="9"/>
  <c r="S1548" i="9"/>
  <c r="S1353" i="9"/>
  <c r="S1506" i="9"/>
  <c r="S1294" i="9"/>
  <c r="S1390" i="9"/>
  <c r="S1314" i="9"/>
  <c r="S543" i="9"/>
  <c r="S531" i="9"/>
  <c r="S1323" i="9"/>
  <c r="S1497" i="9"/>
  <c r="S1557" i="9"/>
  <c r="S1381" i="9"/>
  <c r="S567" i="9"/>
  <c r="S1645" i="9"/>
  <c r="S510" i="9"/>
  <c r="S1513" i="9"/>
  <c r="S1572" i="9"/>
  <c r="S1415" i="9"/>
  <c r="S409" i="9"/>
  <c r="S1582" i="9"/>
  <c r="S1422" i="9"/>
  <c r="S1500" i="9"/>
  <c r="S1640" i="9"/>
  <c r="S433" i="9"/>
  <c r="S481" i="9"/>
  <c r="S1521" i="9"/>
  <c r="S1543" i="9"/>
  <c r="S1563" i="9"/>
  <c r="S1534" i="9"/>
  <c r="S456" i="9"/>
  <c r="S1403" i="9"/>
  <c r="S512" i="9"/>
  <c r="S1356" i="9"/>
  <c r="S1300" i="9"/>
  <c r="S478" i="9"/>
  <c r="S1508" i="9"/>
  <c r="S1670" i="9"/>
  <c r="S1516" i="9"/>
  <c r="S1365" i="9"/>
  <c r="S1561" i="9"/>
  <c r="S1352" i="9"/>
  <c r="S414" i="9"/>
  <c r="S1439" i="9"/>
  <c r="S1596" i="9"/>
  <c r="S1480" i="9"/>
  <c r="S1660" i="9"/>
  <c r="S548" i="9"/>
  <c r="S1559" i="9"/>
  <c r="S480" i="9"/>
  <c r="S446" i="9"/>
  <c r="S1633" i="9"/>
  <c r="S1635" i="9"/>
  <c r="S1402" i="9"/>
  <c r="S500" i="9"/>
  <c r="S1362" i="9"/>
  <c r="S1603" i="9"/>
  <c r="S422" i="9"/>
  <c r="S428" i="9"/>
  <c r="S1669" i="9"/>
  <c r="S1292" i="9"/>
  <c r="S1503" i="9"/>
  <c r="S559" i="9"/>
  <c r="S1281" i="9"/>
  <c r="S1641" i="9"/>
  <c r="S482" i="9"/>
  <c r="S1651" i="9"/>
  <c r="S1452" i="9"/>
  <c r="S1331" i="9"/>
  <c r="S525" i="9"/>
  <c r="S1488" i="9"/>
  <c r="S1433" i="9"/>
  <c r="S448" i="9"/>
  <c r="S1545" i="9"/>
  <c r="S549" i="9"/>
  <c r="S457" i="9"/>
  <c r="S1375" i="9"/>
  <c r="S1626" i="9"/>
  <c r="S1455" i="9"/>
  <c r="S1606" i="9"/>
  <c r="S499" i="9"/>
  <c r="S1256" i="9"/>
  <c r="S1621" i="9"/>
  <c r="S1418" i="9"/>
  <c r="S1446" i="9"/>
  <c r="S565" i="9"/>
  <c r="S1269" i="9"/>
  <c r="S1539" i="9"/>
  <c r="S1340" i="9"/>
  <c r="S1517" i="9"/>
  <c r="S1358" i="9"/>
  <c r="S461" i="9"/>
  <c r="S1287" i="9"/>
  <c r="S1429" i="9"/>
  <c r="S1351" i="9"/>
  <c r="S1259" i="9"/>
  <c r="S1386" i="9"/>
  <c r="S1602" i="9"/>
  <c r="S1535" i="9"/>
  <c r="S1318" i="9"/>
  <c r="S1667" i="9"/>
  <c r="S551" i="9"/>
  <c r="S1556" i="9"/>
  <c r="S1277" i="9"/>
  <c r="S1315" i="9"/>
  <c r="S1284" i="9"/>
  <c r="S1637" i="9"/>
  <c r="S1501" i="9"/>
  <c r="S436" i="9"/>
  <c r="S1540" i="9"/>
  <c r="S1580" i="9"/>
  <c r="S1587" i="9"/>
  <c r="S1398" i="9"/>
  <c r="S1430" i="9"/>
  <c r="S1468" i="9"/>
  <c r="S418" i="9"/>
  <c r="S1293" i="9"/>
  <c r="S1632" i="9"/>
  <c r="S475" i="9"/>
  <c r="S489" i="9"/>
  <c r="S1473" i="9"/>
  <c r="S1427" i="9"/>
  <c r="S1560" i="9"/>
  <c r="S1674" i="9"/>
  <c r="S1376" i="9"/>
  <c r="S1254" i="9"/>
  <c r="S1400" i="9"/>
  <c r="S1378" i="9"/>
  <c r="S1440" i="9"/>
  <c r="S1341" i="9"/>
  <c r="S1370" i="9"/>
  <c r="S563" i="9"/>
  <c r="S1424" i="9"/>
  <c r="S1458" i="9"/>
  <c r="S542" i="9"/>
  <c r="S1498" i="9"/>
  <c r="S1367" i="9"/>
  <c r="S1268" i="9"/>
  <c r="S1647" i="9"/>
  <c r="S1595" i="9"/>
  <c r="S1610" i="9"/>
  <c r="S1270" i="9"/>
  <c r="S1438" i="9"/>
  <c r="S553" i="9"/>
  <c r="S1591" i="9"/>
  <c r="S1482" i="9"/>
  <c r="S1627" i="9"/>
  <c r="S1329" i="9"/>
  <c r="S1395" i="9"/>
  <c r="S1466" i="9"/>
  <c r="S1499" i="9"/>
  <c r="S1600" i="9"/>
  <c r="S558" i="9"/>
  <c r="S1593" i="9"/>
  <c r="S1408" i="9"/>
  <c r="S532" i="9"/>
  <c r="S1491" i="9"/>
  <c r="S1529" i="9"/>
  <c r="S1664" i="9"/>
  <c r="S423" i="9"/>
  <c r="S1487" i="9"/>
  <c r="S527" i="9"/>
  <c r="S1477" i="9"/>
  <c r="S419" i="9"/>
  <c r="S1662" i="9"/>
  <c r="S434" i="9"/>
  <c r="S1364" i="9"/>
  <c r="S1339" i="9"/>
  <c r="S1443" i="9"/>
  <c r="S1541" i="9"/>
  <c r="S454" i="9"/>
  <c r="S1453" i="9"/>
  <c r="S1266" i="9"/>
  <c r="S1522" i="9"/>
  <c r="S1519" i="9"/>
  <c r="S1523" i="9"/>
  <c r="S1425" i="9"/>
  <c r="S452" i="9"/>
  <c r="S1255" i="9"/>
  <c r="S1327" i="9"/>
  <c r="S1495" i="9"/>
  <c r="S426" i="9"/>
  <c r="S438" i="9"/>
  <c r="S1342" i="9"/>
  <c r="S1280" i="9"/>
  <c r="S1442" i="9"/>
  <c r="S1406" i="9"/>
  <c r="S439" i="9"/>
  <c r="S1567" i="9"/>
  <c r="S1419" i="9"/>
  <c r="S477" i="9"/>
  <c r="S547" i="9"/>
  <c r="S1338" i="9"/>
  <c r="S1416" i="9"/>
  <c r="S1578" i="9"/>
  <c r="S526" i="9"/>
  <c r="S540" i="9"/>
  <c r="S469" i="9"/>
  <c r="S1566" i="9"/>
  <c r="S1407" i="9"/>
  <c r="S1630" i="9"/>
  <c r="S1646" i="9"/>
  <c r="S1544" i="9"/>
  <c r="S1615" i="9"/>
  <c r="S1308" i="9"/>
  <c r="S420" i="9"/>
  <c r="S1459" i="9"/>
  <c r="S1470" i="9"/>
  <c r="S1257" i="9"/>
  <c r="S1317" i="9"/>
  <c r="S1350" i="9"/>
  <c r="S1369" i="9"/>
  <c r="S1286" i="9"/>
  <c r="S1307" i="9"/>
  <c r="S1405" i="9"/>
  <c r="S1673" i="9"/>
  <c r="S506" i="9"/>
  <c r="S1328" i="9"/>
  <c r="S1313" i="9"/>
  <c r="S1562" i="9"/>
  <c r="S1490" i="9"/>
  <c r="S1505" i="9"/>
  <c r="S450" i="9"/>
  <c r="S1326" i="9"/>
  <c r="S1476" i="9"/>
  <c r="S451" i="9"/>
  <c r="S505" i="9"/>
  <c r="S1404" i="9"/>
  <c r="S1332" i="9"/>
  <c r="S490" i="9"/>
  <c r="S1447" i="9"/>
  <c r="S1564" i="9"/>
  <c r="S1371" i="9"/>
  <c r="S1584" i="9"/>
  <c r="S497" i="9"/>
  <c r="S444" i="9"/>
  <c r="S1542" i="9"/>
  <c r="S474" i="9"/>
  <c r="S1536" i="9"/>
  <c r="S1514" i="9"/>
  <c r="S1678" i="9"/>
  <c r="S1512" i="9"/>
  <c r="S479" i="9"/>
  <c r="S425" i="9"/>
  <c r="S1392" i="9"/>
  <c r="S520" i="9"/>
  <c r="S1609" i="9"/>
  <c r="S537" i="9"/>
  <c r="S476" i="9"/>
  <c r="S1389" i="9"/>
  <c r="S1592" i="9"/>
  <c r="S1604" i="9"/>
  <c r="S1330" i="9"/>
  <c r="S1461" i="9"/>
  <c r="S1363" i="9"/>
  <c r="S1483" i="9"/>
  <c r="S1409" i="9"/>
  <c r="S1451" i="9"/>
  <c r="S1576" i="9"/>
  <c r="S502" i="9"/>
  <c r="S1388" i="9"/>
  <c r="S1321" i="9"/>
  <c r="S1449" i="9"/>
  <c r="S1507" i="9"/>
  <c r="S463" i="9"/>
  <c r="S1289" i="9"/>
  <c r="S1515" i="9"/>
  <c r="S1524" i="9"/>
  <c r="S1347" i="9"/>
  <c r="S560" i="9"/>
  <c r="S1335" i="9"/>
  <c r="S501" i="9"/>
  <c r="S1444" i="9"/>
  <c r="S483" i="9"/>
  <c r="S1396" i="9"/>
  <c r="S1552" i="9"/>
  <c r="S522" i="9"/>
  <c r="S1305" i="9"/>
  <c r="S1654" i="9"/>
  <c r="S445" i="9"/>
  <c r="S1441" i="9"/>
  <c r="S530" i="9"/>
  <c r="S1384" i="9"/>
  <c r="S1377" i="9"/>
  <c r="S1481" i="9"/>
  <c r="S440" i="9"/>
  <c r="S460" i="9"/>
  <c r="S1583" i="9"/>
  <c r="S1502" i="9"/>
  <c r="S1336" i="9"/>
  <c r="S1656" i="9"/>
  <c r="S1479" i="9"/>
  <c r="S462" i="9"/>
  <c r="S1533" i="9"/>
  <c r="S1360" i="9"/>
  <c r="S1316" i="9"/>
  <c r="S407" i="9"/>
  <c r="S1267" i="9"/>
  <c r="S1462" i="9"/>
  <c r="S1357" i="9"/>
  <c r="S538" i="9"/>
  <c r="S1586" i="9"/>
  <c r="S1672" i="9"/>
  <c r="S412" i="9"/>
  <c r="S514" i="9"/>
  <c r="S1526" i="9"/>
  <c r="S1456" i="9"/>
  <c r="S1585" i="9"/>
  <c r="S441" i="9"/>
  <c r="S1417" i="9"/>
  <c r="S1628" i="9"/>
  <c r="S1428" i="9"/>
  <c r="S1659" i="9"/>
  <c r="S1677" i="9"/>
  <c r="S470" i="9"/>
  <c r="S1290" i="9"/>
  <c r="S1577" i="9"/>
  <c r="S1382" i="9"/>
  <c r="S521" i="9"/>
  <c r="S523" i="9"/>
  <c r="S528" i="9"/>
  <c r="S1322" i="9"/>
  <c r="S1571" i="9"/>
  <c r="S1391" i="9"/>
  <c r="S519" i="9"/>
  <c r="S539" i="9"/>
  <c r="S415" i="9"/>
  <c r="S541" i="9"/>
  <c r="S1648" i="9"/>
  <c r="S1531" i="9"/>
  <c r="S1601" i="9"/>
  <c r="S1525" i="9"/>
  <c r="S1650" i="9"/>
  <c r="S1573" i="9"/>
  <c r="S1437" i="9"/>
  <c r="S1288" i="9"/>
  <c r="S1532" i="9"/>
  <c r="S1325" i="9"/>
  <c r="S455" i="9"/>
  <c r="S1472" i="9"/>
  <c r="S1301" i="9"/>
  <c r="S1554" i="9"/>
  <c r="S1450" i="9"/>
  <c r="S413" i="9"/>
  <c r="S1484" i="9"/>
  <c r="S1657" i="9"/>
  <c r="S1469" i="9"/>
  <c r="S1387" i="9"/>
  <c r="S1549" i="9"/>
  <c r="S488" i="9"/>
  <c r="S431" i="9"/>
  <c r="S1474" i="9"/>
  <c r="S1663" i="9"/>
  <c r="S1599" i="9"/>
  <c r="S544" i="9"/>
  <c r="S1608" i="9"/>
  <c r="S1385" i="9"/>
  <c r="S1623" i="9"/>
  <c r="S471" i="9"/>
  <c r="S1569" i="9"/>
  <c r="S1383" i="9"/>
  <c r="S509" i="9"/>
  <c r="S1464" i="9"/>
  <c r="S534" i="9"/>
  <c r="S495" i="9"/>
  <c r="S1598" i="9"/>
  <c r="S1676" i="9"/>
  <c r="S1291" i="9"/>
  <c r="S1570" i="9"/>
  <c r="S458" i="9"/>
  <c r="S552" i="9"/>
  <c r="S1298" i="9"/>
  <c r="S1588" i="9"/>
  <c r="S524" i="9"/>
  <c r="S1485" i="9"/>
  <c r="S550" i="9"/>
  <c r="S504" i="9"/>
  <c r="S566" i="9"/>
  <c r="S1445" i="9"/>
  <c r="S1434" i="9"/>
  <c r="S1302" i="9"/>
  <c r="S1581" i="9"/>
  <c r="S1260" i="9"/>
  <c r="S1550" i="9"/>
  <c r="S1399" i="9"/>
  <c r="S1435" i="9"/>
  <c r="S494" i="9"/>
  <c r="S1509" i="9"/>
  <c r="S1436" i="9"/>
  <c r="S491" i="9"/>
  <c r="S1355" i="9"/>
  <c r="S459" i="9"/>
  <c r="S1354" i="9"/>
  <c r="S430" i="9"/>
  <c r="S557" i="9"/>
  <c r="S1460" i="9"/>
  <c r="S1511" i="9"/>
  <c r="S467" i="9"/>
  <c r="S535" i="9"/>
  <c r="S1413" i="9"/>
  <c r="S1345" i="9"/>
  <c r="S487" i="9"/>
  <c r="S1547" i="9"/>
  <c r="S555" i="9"/>
  <c r="S442" i="9"/>
  <c r="S1394" i="9"/>
  <c r="S411" i="9"/>
  <c r="S561" i="9"/>
  <c r="S1401" i="9"/>
  <c r="S556" i="9"/>
  <c r="S485" i="9"/>
  <c r="S1393" i="9"/>
  <c r="S1372" i="9"/>
  <c r="S1349" i="9"/>
  <c r="S1666" i="9"/>
  <c r="S1625" i="9"/>
  <c r="S408" i="9"/>
  <c r="S1348" i="9"/>
  <c r="S1414" i="9"/>
  <c r="S466" i="9"/>
  <c r="S429" i="9"/>
  <c r="S1607" i="9"/>
  <c r="S1271" i="9"/>
  <c r="S562" i="9"/>
  <c r="S1510" i="9"/>
  <c r="S1494" i="9"/>
  <c r="S1489" i="9"/>
  <c r="S1296" i="9"/>
  <c r="S437" i="9"/>
  <c r="S1605" i="9"/>
  <c r="S1579" i="9"/>
  <c r="S1306" i="9"/>
  <c r="S529" i="9"/>
  <c r="S1594" i="9"/>
  <c r="S1258" i="9"/>
  <c r="S1553" i="9"/>
  <c r="S1465" i="9"/>
  <c r="S1568" i="9"/>
  <c r="S492" i="9"/>
  <c r="S1299" i="9"/>
  <c r="S1265" i="9"/>
  <c r="S1644" i="9"/>
  <c r="S1285" i="9"/>
  <c r="S1343" i="9"/>
  <c r="S1555" i="9"/>
  <c r="S1297" i="9"/>
  <c r="S1565" i="9"/>
  <c r="S1261" i="9"/>
  <c r="S1432" i="9"/>
  <c r="S410" i="9"/>
  <c r="S484" i="9"/>
  <c r="S1276" i="9"/>
  <c r="S1304" i="9"/>
  <c r="S1471" i="9"/>
  <c r="S1303" i="9"/>
  <c r="S1665" i="9"/>
  <c r="S1337" i="9"/>
  <c r="S1411" i="9"/>
  <c r="S1309" i="9"/>
  <c r="S424" i="9"/>
  <c r="S1527" i="9"/>
  <c r="S518" i="9"/>
  <c r="S1597" i="9"/>
  <c r="S1410" i="9"/>
  <c r="S1671" i="9"/>
  <c r="S1279" i="9"/>
  <c r="S1344" i="9"/>
  <c r="S1467" i="9"/>
  <c r="S1380" i="9"/>
  <c r="S1611" i="9"/>
  <c r="S533" i="9"/>
  <c r="S1420" i="9"/>
  <c r="S1590" i="9"/>
  <c r="S1613" i="9"/>
  <c r="S511" i="9"/>
  <c r="S447" i="9"/>
  <c r="S493" i="9"/>
  <c r="S546" i="9"/>
  <c r="S1379" i="9"/>
  <c r="S1278" i="9"/>
  <c r="S1346" i="9"/>
  <c r="S536" i="9"/>
  <c r="S1504" i="9"/>
  <c r="S449" i="9"/>
  <c r="S1319" i="9"/>
  <c r="S1320" i="9"/>
  <c r="S432" i="9"/>
  <c r="S1520" i="9"/>
  <c r="S1457" i="9"/>
  <c r="S1675" i="9"/>
  <c r="S1575" i="9"/>
  <c r="S1634" i="9"/>
  <c r="S496" i="9"/>
  <c r="S1631" i="9"/>
  <c r="S1361" i="9"/>
  <c r="S421" i="9"/>
  <c r="S564" i="9"/>
  <c r="S1324" i="9"/>
  <c r="S508" i="9"/>
  <c r="S1264" i="9"/>
  <c r="S1652" i="9"/>
  <c r="S1643" i="9"/>
  <c r="S1492" i="9"/>
  <c r="S1272" i="9"/>
  <c r="S1463" i="9"/>
  <c r="S498" i="9"/>
  <c r="S1275" i="9"/>
  <c r="S453" i="9"/>
  <c r="S1530" i="9"/>
  <c r="S545" i="9"/>
  <c r="S507" i="9"/>
  <c r="S417" i="9"/>
  <c r="S1366" i="9"/>
  <c r="S1658" i="9"/>
  <c r="S1421" i="9"/>
  <c r="S1373" i="9"/>
  <c r="S1574" i="9"/>
  <c r="S1551" i="9"/>
  <c r="S1528" i="9"/>
  <c r="S1283" i="9"/>
  <c r="S1368" i="9"/>
  <c r="S486" i="9"/>
  <c r="S1493" i="9"/>
  <c r="S1334" i="9"/>
  <c r="S1558" i="9"/>
  <c r="S1655" i="9"/>
  <c r="S1629" i="9"/>
  <c r="S468" i="9"/>
  <c r="S1653" i="9"/>
  <c r="S1639" i="9"/>
  <c r="S427" i="9"/>
  <c r="S1538" i="9"/>
  <c r="S1486" i="9"/>
  <c r="S1454" i="9"/>
  <c r="S1295" i="9"/>
  <c r="S1423" i="9"/>
  <c r="S513" i="9"/>
  <c r="S1622" i="9"/>
  <c r="S473" i="9"/>
  <c r="S1431" i="9"/>
  <c r="S1546" i="9"/>
  <c r="S1668" i="9"/>
  <c r="S1537" i="9"/>
  <c r="I13" i="11"/>
  <c r="I14" i="11"/>
  <c r="I12" i="11"/>
  <c r="P895" i="9"/>
  <c r="Q895" i="9" s="1"/>
  <c r="R895" i="9" s="1"/>
  <c r="S895" i="9" s="1"/>
  <c r="P1134" i="9"/>
  <c r="Q1134" i="9" s="1"/>
  <c r="R1134" i="9" s="1"/>
  <c r="S1134" i="9" s="1"/>
  <c r="P1186" i="9"/>
  <c r="Q1186" i="9" s="1"/>
  <c r="R1186" i="9" s="1"/>
  <c r="S1186" i="9" s="1"/>
  <c r="P1107" i="9"/>
  <c r="Q1107" i="9" s="1"/>
  <c r="R1107" i="9" s="1"/>
  <c r="S1107" i="9" s="1"/>
  <c r="P1122" i="9"/>
  <c r="Q1122" i="9" s="1"/>
  <c r="R1122" i="9" s="1"/>
  <c r="S1122" i="9" s="1"/>
  <c r="P403" i="9"/>
  <c r="Q403" i="9" s="1"/>
  <c r="R403" i="9" s="1"/>
  <c r="S403" i="9" s="1"/>
  <c r="P589" i="9"/>
  <c r="Q589" i="9" s="1"/>
  <c r="R589" i="9" s="1"/>
  <c r="S589" i="9" s="1"/>
  <c r="P616" i="9"/>
  <c r="Q616" i="9" s="1"/>
  <c r="R616" i="9" s="1"/>
  <c r="S616" i="9" s="1"/>
  <c r="P649" i="9"/>
  <c r="Q649" i="9" s="1"/>
  <c r="R649" i="9" s="1"/>
  <c r="S649" i="9" s="1"/>
  <c r="P686" i="9"/>
  <c r="Q686" i="9" s="1"/>
  <c r="R686" i="9" s="1"/>
  <c r="S686" i="9" s="1"/>
  <c r="P734" i="9"/>
  <c r="Q734" i="9" s="1"/>
  <c r="R734" i="9" s="1"/>
  <c r="S734" i="9" s="1"/>
  <c r="P800" i="9"/>
  <c r="Q800" i="9" s="1"/>
  <c r="R800" i="9" s="1"/>
  <c r="S800" i="9" s="1"/>
  <c r="P1057" i="9"/>
  <c r="Q1057" i="9" s="1"/>
  <c r="R1057" i="9" s="1"/>
  <c r="S1057" i="9" s="1"/>
  <c r="P874" i="9"/>
  <c r="Q874" i="9" s="1"/>
  <c r="R874" i="9" s="1"/>
  <c r="S874" i="9" s="1"/>
  <c r="P889" i="9"/>
  <c r="Q889" i="9" s="1"/>
  <c r="R889" i="9" s="1"/>
  <c r="S889" i="9" s="1"/>
  <c r="P904" i="9"/>
  <c r="Q904" i="9" s="1"/>
  <c r="R904" i="9" s="1"/>
  <c r="S904" i="9" s="1"/>
  <c r="P927" i="9"/>
  <c r="Q927" i="9" s="1"/>
  <c r="R927" i="9" s="1"/>
  <c r="S927" i="9" s="1"/>
  <c r="P1104" i="9"/>
  <c r="Q1104" i="9" s="1"/>
  <c r="R1104" i="9" s="1"/>
  <c r="S1104" i="9" s="1"/>
  <c r="P1128" i="9"/>
  <c r="Q1128" i="9" s="1"/>
  <c r="R1128" i="9" s="1"/>
  <c r="S1128" i="9" s="1"/>
  <c r="P571" i="9"/>
  <c r="Q571" i="9" s="1"/>
  <c r="R571" i="9" s="1"/>
  <c r="S571" i="9" s="1"/>
  <c r="P598" i="9"/>
  <c r="Q598" i="9" s="1"/>
  <c r="R598" i="9" s="1"/>
  <c r="S598" i="9" s="1"/>
  <c r="P631" i="9"/>
  <c r="Q631" i="9" s="1"/>
  <c r="R631" i="9" s="1"/>
  <c r="S631" i="9" s="1"/>
  <c r="P658" i="9"/>
  <c r="Q658" i="9" s="1"/>
  <c r="R658" i="9" s="1"/>
  <c r="S658" i="9" s="1"/>
  <c r="P692" i="9"/>
  <c r="Q692" i="9" s="1"/>
  <c r="R692" i="9" s="1"/>
  <c r="S692" i="9" s="1"/>
  <c r="P722" i="9"/>
  <c r="Q722" i="9" s="1"/>
  <c r="R722" i="9" s="1"/>
  <c r="S722" i="9" s="1"/>
  <c r="P752" i="9"/>
  <c r="Q752" i="9" s="1"/>
  <c r="R752" i="9" s="1"/>
  <c r="S752" i="9" s="1"/>
  <c r="P785" i="9"/>
  <c r="Q785" i="9" s="1"/>
  <c r="R785" i="9" s="1"/>
  <c r="S785" i="9" s="1"/>
  <c r="P832" i="9"/>
  <c r="Q832" i="9" s="1"/>
  <c r="R832" i="9" s="1"/>
  <c r="S832" i="9" s="1"/>
  <c r="P841" i="9"/>
  <c r="Q841" i="9" s="1"/>
  <c r="R841" i="9" s="1"/>
  <c r="S841" i="9" s="1"/>
  <c r="P850" i="9"/>
  <c r="Q850" i="9" s="1"/>
  <c r="R850" i="9" s="1"/>
  <c r="S850" i="9" s="1"/>
  <c r="P862" i="9"/>
  <c r="Q862" i="9" s="1"/>
  <c r="R862" i="9" s="1"/>
  <c r="S862" i="9" s="1"/>
  <c r="P955" i="9"/>
  <c r="Q955" i="9" s="1"/>
  <c r="R955" i="9" s="1"/>
  <c r="S955" i="9" s="1"/>
  <c r="P964" i="9"/>
  <c r="Q964" i="9" s="1"/>
  <c r="R964" i="9" s="1"/>
  <c r="S964" i="9" s="1"/>
  <c r="P973" i="9"/>
  <c r="Q973" i="9" s="1"/>
  <c r="R973" i="9" s="1"/>
  <c r="S973" i="9" s="1"/>
  <c r="P982" i="9"/>
  <c r="Q982" i="9" s="1"/>
  <c r="R982" i="9" s="1"/>
  <c r="S982" i="9" s="1"/>
  <c r="P988" i="9"/>
  <c r="Q988" i="9" s="1"/>
  <c r="R988" i="9" s="1"/>
  <c r="S988" i="9" s="1"/>
  <c r="P997" i="9"/>
  <c r="Q997" i="9" s="1"/>
  <c r="R997" i="9" s="1"/>
  <c r="S997" i="9" s="1"/>
  <c r="P1026" i="9"/>
  <c r="Q1026" i="9" s="1"/>
  <c r="R1026" i="9" s="1"/>
  <c r="S1026" i="9" s="1"/>
  <c r="P1060" i="9"/>
  <c r="Q1060" i="9" s="1"/>
  <c r="R1060" i="9" s="1"/>
  <c r="S1060" i="9" s="1"/>
  <c r="P1159" i="9"/>
  <c r="Q1159" i="9" s="1"/>
  <c r="R1159" i="9" s="1"/>
  <c r="S1159" i="9" s="1"/>
  <c r="P1248" i="9"/>
  <c r="Q1248" i="9" s="1"/>
  <c r="R1248" i="9" s="1"/>
  <c r="S1248" i="9" s="1"/>
  <c r="P220" i="9"/>
  <c r="Q220" i="9" s="1"/>
  <c r="R220" i="9" s="1"/>
  <c r="S220" i="9" s="1"/>
  <c r="P232" i="9"/>
  <c r="Q232" i="9" s="1"/>
  <c r="R232" i="9" s="1"/>
  <c r="S232" i="9" s="1"/>
  <c r="P241" i="9"/>
  <c r="Q241" i="9" s="1"/>
  <c r="R241" i="9" s="1"/>
  <c r="S241" i="9" s="1"/>
  <c r="P250" i="9"/>
  <c r="Q250" i="9" s="1"/>
  <c r="R250" i="9" s="1"/>
  <c r="S250" i="9" s="1"/>
  <c r="P259" i="9"/>
  <c r="Q259" i="9" s="1"/>
  <c r="R259" i="9" s="1"/>
  <c r="S259" i="9" s="1"/>
  <c r="P292" i="9"/>
  <c r="Q292" i="9" s="1"/>
  <c r="R292" i="9" s="1"/>
  <c r="S292" i="9" s="1"/>
  <c r="P301" i="9"/>
  <c r="Q301" i="9" s="1"/>
  <c r="R301" i="9" s="1"/>
  <c r="S301" i="9" s="1"/>
  <c r="P310" i="9"/>
  <c r="Q310" i="9" s="1"/>
  <c r="R310" i="9" s="1"/>
  <c r="S310" i="9" s="1"/>
  <c r="P319" i="9"/>
  <c r="Q319" i="9" s="1"/>
  <c r="R319" i="9" s="1"/>
  <c r="S319" i="9" s="1"/>
  <c r="P328" i="9"/>
  <c r="Q328" i="9" s="1"/>
  <c r="R328" i="9" s="1"/>
  <c r="S328" i="9" s="1"/>
  <c r="P337" i="9"/>
  <c r="Q337" i="9" s="1"/>
  <c r="R337" i="9" s="1"/>
  <c r="S337" i="9" s="1"/>
  <c r="P346" i="9"/>
  <c r="Q346" i="9" s="1"/>
  <c r="R346" i="9" s="1"/>
  <c r="S346" i="9" s="1"/>
  <c r="P352" i="9"/>
  <c r="Q352" i="9" s="1"/>
  <c r="R352" i="9" s="1"/>
  <c r="S352" i="9" s="1"/>
  <c r="P361" i="9"/>
  <c r="Q361" i="9" s="1"/>
  <c r="R361" i="9" s="1"/>
  <c r="S361" i="9" s="1"/>
  <c r="P370" i="9"/>
  <c r="Q370" i="9" s="1"/>
  <c r="R370" i="9" s="1"/>
  <c r="S370" i="9" s="1"/>
  <c r="P379" i="9"/>
  <c r="Q379" i="9" s="1"/>
  <c r="R379" i="9" s="1"/>
  <c r="S379" i="9" s="1"/>
  <c r="P388" i="9"/>
  <c r="Q388" i="9" s="1"/>
  <c r="R388" i="9" s="1"/>
  <c r="S388" i="9" s="1"/>
  <c r="P397" i="9"/>
  <c r="Q397" i="9" s="1"/>
  <c r="R397" i="9" s="1"/>
  <c r="S397" i="9" s="1"/>
  <c r="P1079" i="9"/>
  <c r="Q1079" i="9" s="1"/>
  <c r="R1079" i="9" s="1"/>
  <c r="S1079" i="9" s="1"/>
  <c r="P1199" i="9"/>
  <c r="Q1199" i="9" s="1"/>
  <c r="R1199" i="9" s="1"/>
  <c r="S1199" i="9" s="1"/>
  <c r="P1214" i="9"/>
  <c r="Q1214" i="9" s="1"/>
  <c r="R1214" i="9" s="1"/>
  <c r="S1214" i="9" s="1"/>
  <c r="P887" i="9"/>
  <c r="Q887" i="9" s="1"/>
  <c r="R887" i="9" s="1"/>
  <c r="S887" i="9" s="1"/>
  <c r="P899" i="9"/>
  <c r="Q899" i="9" s="1"/>
  <c r="R899" i="9" s="1"/>
  <c r="S899" i="9" s="1"/>
  <c r="P937" i="9"/>
  <c r="Q937" i="9" s="1"/>
  <c r="R937" i="9" s="1"/>
  <c r="S937" i="9" s="1"/>
  <c r="P1138" i="9"/>
  <c r="Q1138" i="9" s="1"/>
  <c r="R1138" i="9" s="1"/>
  <c r="S1138" i="9" s="1"/>
  <c r="P1144" i="9"/>
  <c r="Q1144" i="9" s="1"/>
  <c r="R1144" i="9" s="1"/>
  <c r="S1144" i="9" s="1"/>
  <c r="P1181" i="9"/>
  <c r="Q1181" i="9" s="1"/>
  <c r="R1181" i="9" s="1"/>
  <c r="S1181" i="9" s="1"/>
  <c r="P866" i="9"/>
  <c r="Q866" i="9" s="1"/>
  <c r="R866" i="9" s="1"/>
  <c r="S866" i="9" s="1"/>
  <c r="P869" i="9"/>
  <c r="Q869" i="9" s="1"/>
  <c r="R869" i="9" s="1"/>
  <c r="S869" i="9" s="1"/>
  <c r="P1042" i="9"/>
  <c r="Q1042" i="9" s="1"/>
  <c r="R1042" i="9" s="1"/>
  <c r="S1042" i="9" s="1"/>
  <c r="P1045" i="9"/>
  <c r="Q1045" i="9" s="1"/>
  <c r="R1045" i="9" s="1"/>
  <c r="S1045" i="9" s="1"/>
  <c r="P1102" i="9"/>
  <c r="Q1102" i="9" s="1"/>
  <c r="R1102" i="9" s="1"/>
  <c r="S1102" i="9" s="1"/>
  <c r="P1105" i="9"/>
  <c r="Q1105" i="9" s="1"/>
  <c r="R1105" i="9" s="1"/>
  <c r="S1105" i="9" s="1"/>
  <c r="P1108" i="9"/>
  <c r="Q1108" i="9" s="1"/>
  <c r="R1108" i="9" s="1"/>
  <c r="S1108" i="9" s="1"/>
  <c r="P1111" i="9"/>
  <c r="Q1111" i="9" s="1"/>
  <c r="R1111" i="9" s="1"/>
  <c r="S1111" i="9" s="1"/>
  <c r="P1114" i="9"/>
  <c r="Q1114" i="9" s="1"/>
  <c r="R1114" i="9" s="1"/>
  <c r="S1114" i="9" s="1"/>
  <c r="P1117" i="9"/>
  <c r="Q1117" i="9" s="1"/>
  <c r="R1117" i="9" s="1"/>
  <c r="S1117" i="9" s="1"/>
  <c r="P1120" i="9"/>
  <c r="Q1120" i="9" s="1"/>
  <c r="R1120" i="9" s="1"/>
  <c r="S1120" i="9" s="1"/>
  <c r="P1123" i="9"/>
  <c r="Q1123" i="9" s="1"/>
  <c r="R1123" i="9" s="1"/>
  <c r="S1123" i="9" s="1"/>
  <c r="P1126" i="9"/>
  <c r="Q1126" i="9" s="1"/>
  <c r="R1126" i="9" s="1"/>
  <c r="S1126" i="9" s="1"/>
  <c r="P1166" i="9"/>
  <c r="Q1166" i="9" s="1"/>
  <c r="R1166" i="9" s="1"/>
  <c r="S1166" i="9" s="1"/>
  <c r="P1169" i="9"/>
  <c r="Q1169" i="9" s="1"/>
  <c r="R1169" i="9" s="1"/>
  <c r="S1169" i="9" s="1"/>
  <c r="P1172" i="9"/>
  <c r="Q1172" i="9" s="1"/>
  <c r="R1172" i="9" s="1"/>
  <c r="S1172" i="9" s="1"/>
  <c r="P1175" i="9"/>
  <c r="Q1175" i="9" s="1"/>
  <c r="R1175" i="9" s="1"/>
  <c r="S1175" i="9" s="1"/>
  <c r="P278" i="9"/>
  <c r="Q278" i="9" s="1"/>
  <c r="R278" i="9" s="1"/>
  <c r="S278" i="9" s="1"/>
  <c r="P883" i="9"/>
  <c r="Q883" i="9" s="1"/>
  <c r="R883" i="9" s="1"/>
  <c r="S883" i="9" s="1"/>
  <c r="P1131" i="9"/>
  <c r="Q1131" i="9" s="1"/>
  <c r="R1131" i="9" s="1"/>
  <c r="S1131" i="9" s="1"/>
  <c r="P1140" i="9"/>
  <c r="Q1140" i="9" s="1"/>
  <c r="R1140" i="9" s="1"/>
  <c r="S1140" i="9" s="1"/>
  <c r="P1143" i="9"/>
  <c r="Q1143" i="9" s="1"/>
  <c r="R1143" i="9" s="1"/>
  <c r="S1143" i="9" s="1"/>
  <c r="P1183" i="9"/>
  <c r="Q1183" i="9" s="1"/>
  <c r="R1183" i="9" s="1"/>
  <c r="S1183" i="9" s="1"/>
  <c r="P265" i="9"/>
  <c r="Q265" i="9" s="1"/>
  <c r="R265" i="9" s="1"/>
  <c r="S265" i="9" s="1"/>
  <c r="P464" i="9"/>
  <c r="Q464" i="9" s="1"/>
  <c r="R464" i="9" s="1"/>
  <c r="S464" i="9" s="1"/>
  <c r="P583" i="9"/>
  <c r="Q583" i="9" s="1"/>
  <c r="R583" i="9" s="1"/>
  <c r="S583" i="9" s="1"/>
  <c r="P601" i="9"/>
  <c r="Q601" i="9" s="1"/>
  <c r="R601" i="9" s="1"/>
  <c r="S601" i="9" s="1"/>
  <c r="P622" i="9"/>
  <c r="Q622" i="9" s="1"/>
  <c r="R622" i="9" s="1"/>
  <c r="S622" i="9" s="1"/>
  <c r="P640" i="9"/>
  <c r="Q640" i="9" s="1"/>
  <c r="R640" i="9" s="1"/>
  <c r="S640" i="9" s="1"/>
  <c r="P661" i="9"/>
  <c r="Q661" i="9" s="1"/>
  <c r="R661" i="9" s="1"/>
  <c r="S661" i="9" s="1"/>
  <c r="P683" i="9"/>
  <c r="Q683" i="9" s="1"/>
  <c r="R683" i="9" s="1"/>
  <c r="S683" i="9" s="1"/>
  <c r="P704" i="9"/>
  <c r="Q704" i="9" s="1"/>
  <c r="R704" i="9" s="1"/>
  <c r="S704" i="9" s="1"/>
  <c r="P728" i="9"/>
  <c r="Q728" i="9" s="1"/>
  <c r="R728" i="9" s="1"/>
  <c r="S728" i="9" s="1"/>
  <c r="P746" i="9"/>
  <c r="Q746" i="9" s="1"/>
  <c r="R746" i="9" s="1"/>
  <c r="S746" i="9" s="1"/>
  <c r="P767" i="9"/>
  <c r="Q767" i="9" s="1"/>
  <c r="R767" i="9" s="1"/>
  <c r="S767" i="9" s="1"/>
  <c r="P788" i="9"/>
  <c r="Q788" i="9" s="1"/>
  <c r="R788" i="9" s="1"/>
  <c r="S788" i="9" s="1"/>
  <c r="P806" i="9"/>
  <c r="Q806" i="9" s="1"/>
  <c r="R806" i="9" s="1"/>
  <c r="S806" i="9" s="1"/>
  <c r="P835" i="9"/>
  <c r="Q835" i="9" s="1"/>
  <c r="R835" i="9" s="1"/>
  <c r="S835" i="9" s="1"/>
  <c r="P1067" i="9"/>
  <c r="Q1067" i="9" s="1"/>
  <c r="R1067" i="9" s="1"/>
  <c r="S1067" i="9" s="1"/>
  <c r="P1088" i="9"/>
  <c r="Q1088" i="9" s="1"/>
  <c r="R1088" i="9" s="1"/>
  <c r="S1088" i="9" s="1"/>
  <c r="P276" i="9"/>
  <c r="Q276" i="9" s="1"/>
  <c r="R276" i="9" s="1"/>
  <c r="S276" i="9" s="1"/>
  <c r="P872" i="9"/>
  <c r="Q872" i="9" s="1"/>
  <c r="R872" i="9" s="1"/>
  <c r="S872" i="9" s="1"/>
  <c r="P893" i="9"/>
  <c r="Q893" i="9" s="1"/>
  <c r="R893" i="9" s="1"/>
  <c r="S893" i="9" s="1"/>
  <c r="P1132" i="9"/>
  <c r="Q1132" i="9" s="1"/>
  <c r="R1132" i="9" s="1"/>
  <c r="S1132" i="9" s="1"/>
  <c r="P1187" i="9"/>
  <c r="Q1187" i="9" s="1"/>
  <c r="R1187" i="9" s="1"/>
  <c r="S1187" i="9" s="1"/>
  <c r="P401" i="9"/>
  <c r="Q401" i="9" s="1"/>
  <c r="R401" i="9" s="1"/>
  <c r="S401" i="9" s="1"/>
  <c r="P404" i="9"/>
  <c r="Q404" i="9" s="1"/>
  <c r="R404" i="9" s="1"/>
  <c r="S404" i="9" s="1"/>
  <c r="P516" i="9"/>
  <c r="Q516" i="9" s="1"/>
  <c r="R516" i="9" s="1"/>
  <c r="S516" i="9" s="1"/>
  <c r="P569" i="9"/>
  <c r="Q569" i="9" s="1"/>
  <c r="R569" i="9" s="1"/>
  <c r="S569" i="9" s="1"/>
  <c r="P572" i="9"/>
  <c r="Q572" i="9" s="1"/>
  <c r="R572" i="9" s="1"/>
  <c r="S572" i="9" s="1"/>
  <c r="P575" i="9"/>
  <c r="Q575" i="9" s="1"/>
  <c r="R575" i="9" s="1"/>
  <c r="S575" i="9" s="1"/>
  <c r="P578" i="9"/>
  <c r="Q578" i="9" s="1"/>
  <c r="R578" i="9" s="1"/>
  <c r="S578" i="9" s="1"/>
  <c r="P581" i="9"/>
  <c r="Q581" i="9" s="1"/>
  <c r="R581" i="9" s="1"/>
  <c r="S581" i="9" s="1"/>
  <c r="P584" i="9"/>
  <c r="Q584" i="9" s="1"/>
  <c r="R584" i="9" s="1"/>
  <c r="S584" i="9" s="1"/>
  <c r="P587" i="9"/>
  <c r="Q587" i="9" s="1"/>
  <c r="R587" i="9" s="1"/>
  <c r="S587" i="9" s="1"/>
  <c r="P590" i="9"/>
  <c r="Q590" i="9" s="1"/>
  <c r="R590" i="9" s="1"/>
  <c r="S590" i="9" s="1"/>
  <c r="P593" i="9"/>
  <c r="Q593" i="9" s="1"/>
  <c r="R593" i="9" s="1"/>
  <c r="S593" i="9" s="1"/>
  <c r="P596" i="9"/>
  <c r="Q596" i="9" s="1"/>
  <c r="R596" i="9" s="1"/>
  <c r="S596" i="9" s="1"/>
  <c r="P599" i="9"/>
  <c r="Q599" i="9" s="1"/>
  <c r="R599" i="9" s="1"/>
  <c r="S599" i="9" s="1"/>
  <c r="P602" i="9"/>
  <c r="Q602" i="9" s="1"/>
  <c r="R602" i="9" s="1"/>
  <c r="S602" i="9" s="1"/>
  <c r="P605" i="9"/>
  <c r="Q605" i="9" s="1"/>
  <c r="R605" i="9" s="1"/>
  <c r="S605" i="9" s="1"/>
  <c r="P608" i="9"/>
  <c r="Q608" i="9" s="1"/>
  <c r="R608" i="9" s="1"/>
  <c r="S608" i="9" s="1"/>
  <c r="P611" i="9"/>
  <c r="Q611" i="9" s="1"/>
  <c r="R611" i="9" s="1"/>
  <c r="S611" i="9" s="1"/>
  <c r="P614" i="9"/>
  <c r="Q614" i="9" s="1"/>
  <c r="R614" i="9" s="1"/>
  <c r="S614" i="9" s="1"/>
  <c r="P617" i="9"/>
  <c r="Q617" i="9" s="1"/>
  <c r="R617" i="9" s="1"/>
  <c r="S617" i="9" s="1"/>
  <c r="P620" i="9"/>
  <c r="Q620" i="9" s="1"/>
  <c r="R620" i="9" s="1"/>
  <c r="S620" i="9" s="1"/>
  <c r="P623" i="9"/>
  <c r="Q623" i="9" s="1"/>
  <c r="R623" i="9" s="1"/>
  <c r="S623" i="9" s="1"/>
  <c r="P626" i="9"/>
  <c r="Q626" i="9" s="1"/>
  <c r="R626" i="9" s="1"/>
  <c r="S626" i="9" s="1"/>
  <c r="P629" i="9"/>
  <c r="Q629" i="9" s="1"/>
  <c r="R629" i="9" s="1"/>
  <c r="S629" i="9" s="1"/>
  <c r="P632" i="9"/>
  <c r="Q632" i="9" s="1"/>
  <c r="R632" i="9" s="1"/>
  <c r="S632" i="9" s="1"/>
  <c r="P635" i="9"/>
  <c r="Q635" i="9" s="1"/>
  <c r="R635" i="9" s="1"/>
  <c r="S635" i="9" s="1"/>
  <c r="P638" i="9"/>
  <c r="Q638" i="9" s="1"/>
  <c r="R638" i="9" s="1"/>
  <c r="S638" i="9" s="1"/>
  <c r="P641" i="9"/>
  <c r="Q641" i="9" s="1"/>
  <c r="R641" i="9" s="1"/>
  <c r="S641" i="9" s="1"/>
  <c r="P644" i="9"/>
  <c r="Q644" i="9" s="1"/>
  <c r="R644" i="9" s="1"/>
  <c r="S644" i="9" s="1"/>
  <c r="P647" i="9"/>
  <c r="Q647" i="9" s="1"/>
  <c r="R647" i="9" s="1"/>
  <c r="S647" i="9" s="1"/>
  <c r="P650" i="9"/>
  <c r="Q650" i="9" s="1"/>
  <c r="R650" i="9" s="1"/>
  <c r="S650" i="9" s="1"/>
  <c r="P653" i="9"/>
  <c r="Q653" i="9" s="1"/>
  <c r="R653" i="9" s="1"/>
  <c r="S653" i="9" s="1"/>
  <c r="P656" i="9"/>
  <c r="Q656" i="9" s="1"/>
  <c r="R656" i="9" s="1"/>
  <c r="S656" i="9" s="1"/>
  <c r="P659" i="9"/>
  <c r="Q659" i="9" s="1"/>
  <c r="R659" i="9" s="1"/>
  <c r="S659" i="9" s="1"/>
  <c r="P662" i="9"/>
  <c r="Q662" i="9" s="1"/>
  <c r="R662" i="9" s="1"/>
  <c r="S662" i="9" s="1"/>
  <c r="P665" i="9"/>
  <c r="Q665" i="9" s="1"/>
  <c r="R665" i="9" s="1"/>
  <c r="S665" i="9" s="1"/>
  <c r="P668" i="9"/>
  <c r="Q668" i="9" s="1"/>
  <c r="R668" i="9" s="1"/>
  <c r="S668" i="9" s="1"/>
  <c r="P671" i="9"/>
  <c r="Q671" i="9" s="1"/>
  <c r="R671" i="9" s="1"/>
  <c r="S671" i="9" s="1"/>
  <c r="P674" i="9"/>
  <c r="Q674" i="9" s="1"/>
  <c r="R674" i="9" s="1"/>
  <c r="S674" i="9" s="1"/>
  <c r="P681" i="9"/>
  <c r="Q681" i="9" s="1"/>
  <c r="R681" i="9" s="1"/>
  <c r="S681" i="9" s="1"/>
  <c r="P684" i="9"/>
  <c r="Q684" i="9" s="1"/>
  <c r="R684" i="9" s="1"/>
  <c r="S684" i="9" s="1"/>
  <c r="P687" i="9"/>
  <c r="Q687" i="9" s="1"/>
  <c r="R687" i="9" s="1"/>
  <c r="S687" i="9" s="1"/>
  <c r="P690" i="9"/>
  <c r="Q690" i="9" s="1"/>
  <c r="R690" i="9" s="1"/>
  <c r="S690" i="9" s="1"/>
  <c r="P693" i="9"/>
  <c r="Q693" i="9" s="1"/>
  <c r="R693" i="9" s="1"/>
  <c r="S693" i="9" s="1"/>
  <c r="P696" i="9"/>
  <c r="Q696" i="9" s="1"/>
  <c r="R696" i="9" s="1"/>
  <c r="S696" i="9" s="1"/>
  <c r="P699" i="9"/>
  <c r="Q699" i="9" s="1"/>
  <c r="R699" i="9" s="1"/>
  <c r="S699" i="9" s="1"/>
  <c r="P702" i="9"/>
  <c r="Q702" i="9" s="1"/>
  <c r="R702" i="9" s="1"/>
  <c r="S702" i="9" s="1"/>
  <c r="P705" i="9"/>
  <c r="Q705" i="9" s="1"/>
  <c r="R705" i="9" s="1"/>
  <c r="S705" i="9" s="1"/>
  <c r="P708" i="9"/>
  <c r="Q708" i="9" s="1"/>
  <c r="R708" i="9" s="1"/>
  <c r="S708" i="9" s="1"/>
  <c r="P711" i="9"/>
  <c r="Q711" i="9" s="1"/>
  <c r="R711" i="9" s="1"/>
  <c r="S711" i="9" s="1"/>
  <c r="P714" i="9"/>
  <c r="Q714" i="9" s="1"/>
  <c r="R714" i="9" s="1"/>
  <c r="S714" i="9" s="1"/>
  <c r="P717" i="9"/>
  <c r="Q717" i="9" s="1"/>
  <c r="R717" i="9" s="1"/>
  <c r="S717" i="9" s="1"/>
  <c r="P720" i="9"/>
  <c r="Q720" i="9" s="1"/>
  <c r="R720" i="9" s="1"/>
  <c r="S720" i="9" s="1"/>
  <c r="P723" i="9"/>
  <c r="Q723" i="9" s="1"/>
  <c r="R723" i="9" s="1"/>
  <c r="S723" i="9" s="1"/>
  <c r="P726" i="9"/>
  <c r="Q726" i="9" s="1"/>
  <c r="R726" i="9" s="1"/>
  <c r="S726" i="9" s="1"/>
  <c r="P729" i="9"/>
  <c r="Q729" i="9" s="1"/>
  <c r="R729" i="9" s="1"/>
  <c r="S729" i="9" s="1"/>
  <c r="P732" i="9"/>
  <c r="Q732" i="9" s="1"/>
  <c r="R732" i="9" s="1"/>
  <c r="S732" i="9" s="1"/>
  <c r="P735" i="9"/>
  <c r="Q735" i="9" s="1"/>
  <c r="R735" i="9" s="1"/>
  <c r="S735" i="9" s="1"/>
  <c r="P738" i="9"/>
  <c r="Q738" i="9" s="1"/>
  <c r="R738" i="9" s="1"/>
  <c r="S738" i="9" s="1"/>
  <c r="P741" i="9"/>
  <c r="Q741" i="9" s="1"/>
  <c r="R741" i="9" s="1"/>
  <c r="S741" i="9" s="1"/>
  <c r="P744" i="9"/>
  <c r="Q744" i="9" s="1"/>
  <c r="R744" i="9" s="1"/>
  <c r="S744" i="9" s="1"/>
  <c r="P747" i="9"/>
  <c r="Q747" i="9" s="1"/>
  <c r="R747" i="9" s="1"/>
  <c r="S747" i="9" s="1"/>
  <c r="P750" i="9"/>
  <c r="Q750" i="9" s="1"/>
  <c r="R750" i="9" s="1"/>
  <c r="S750" i="9" s="1"/>
  <c r="P753" i="9"/>
  <c r="Q753" i="9" s="1"/>
  <c r="R753" i="9" s="1"/>
  <c r="S753" i="9" s="1"/>
  <c r="P756" i="9"/>
  <c r="Q756" i="9" s="1"/>
  <c r="R756" i="9" s="1"/>
  <c r="S756" i="9" s="1"/>
  <c r="P759" i="9"/>
  <c r="Q759" i="9" s="1"/>
  <c r="R759" i="9" s="1"/>
  <c r="S759" i="9" s="1"/>
  <c r="P762" i="9"/>
  <c r="Q762" i="9" s="1"/>
  <c r="R762" i="9" s="1"/>
  <c r="S762" i="9" s="1"/>
  <c r="P765" i="9"/>
  <c r="Q765" i="9" s="1"/>
  <c r="R765" i="9" s="1"/>
  <c r="S765" i="9" s="1"/>
  <c r="P768" i="9"/>
  <c r="Q768" i="9" s="1"/>
  <c r="R768" i="9" s="1"/>
  <c r="S768" i="9" s="1"/>
  <c r="P771" i="9"/>
  <c r="Q771" i="9" s="1"/>
  <c r="R771" i="9" s="1"/>
  <c r="S771" i="9" s="1"/>
  <c r="P774" i="9"/>
  <c r="Q774" i="9" s="1"/>
  <c r="R774" i="9" s="1"/>
  <c r="S774" i="9" s="1"/>
  <c r="P777" i="9"/>
  <c r="Q777" i="9" s="1"/>
  <c r="R777" i="9" s="1"/>
  <c r="S777" i="9" s="1"/>
  <c r="P780" i="9"/>
  <c r="Q780" i="9" s="1"/>
  <c r="R780" i="9" s="1"/>
  <c r="S780" i="9" s="1"/>
  <c r="P783" i="9"/>
  <c r="Q783" i="9" s="1"/>
  <c r="R783" i="9" s="1"/>
  <c r="S783" i="9" s="1"/>
  <c r="P786" i="9"/>
  <c r="Q786" i="9" s="1"/>
  <c r="R786" i="9" s="1"/>
  <c r="S786" i="9" s="1"/>
  <c r="P789" i="9"/>
  <c r="Q789" i="9" s="1"/>
  <c r="R789" i="9" s="1"/>
  <c r="S789" i="9" s="1"/>
  <c r="P792" i="9"/>
  <c r="Q792" i="9" s="1"/>
  <c r="R792" i="9" s="1"/>
  <c r="S792" i="9" s="1"/>
  <c r="P795" i="9"/>
  <c r="Q795" i="9" s="1"/>
  <c r="R795" i="9" s="1"/>
  <c r="S795" i="9" s="1"/>
  <c r="P798" i="9"/>
  <c r="Q798" i="9" s="1"/>
  <c r="R798" i="9" s="1"/>
  <c r="S798" i="9" s="1"/>
  <c r="P801" i="9"/>
  <c r="Q801" i="9" s="1"/>
  <c r="R801" i="9" s="1"/>
  <c r="S801" i="9" s="1"/>
  <c r="P804" i="9"/>
  <c r="Q804" i="9" s="1"/>
  <c r="R804" i="9" s="1"/>
  <c r="S804" i="9" s="1"/>
  <c r="P807" i="9"/>
  <c r="Q807" i="9" s="1"/>
  <c r="R807" i="9" s="1"/>
  <c r="S807" i="9" s="1"/>
  <c r="P810" i="9"/>
  <c r="Q810" i="9" s="1"/>
  <c r="R810" i="9" s="1"/>
  <c r="S810" i="9" s="1"/>
  <c r="P821" i="9"/>
  <c r="Q821" i="9" s="1"/>
  <c r="R821" i="9" s="1"/>
  <c r="S821" i="9" s="1"/>
  <c r="P824" i="9"/>
  <c r="Q824" i="9" s="1"/>
  <c r="R824" i="9" s="1"/>
  <c r="S824" i="9" s="1"/>
  <c r="P827" i="9"/>
  <c r="Q827" i="9" s="1"/>
  <c r="R827" i="9" s="1"/>
  <c r="S827" i="9" s="1"/>
  <c r="P830" i="9"/>
  <c r="Q830" i="9" s="1"/>
  <c r="R830" i="9" s="1"/>
  <c r="S830" i="9" s="1"/>
  <c r="P833" i="9"/>
  <c r="Q833" i="9" s="1"/>
  <c r="R833" i="9" s="1"/>
  <c r="S833" i="9" s="1"/>
  <c r="P836" i="9"/>
  <c r="Q836" i="9" s="1"/>
  <c r="R836" i="9" s="1"/>
  <c r="S836" i="9" s="1"/>
  <c r="P839" i="9"/>
  <c r="Q839" i="9" s="1"/>
  <c r="R839" i="9" s="1"/>
  <c r="S839" i="9" s="1"/>
  <c r="P842" i="9"/>
  <c r="Q842" i="9" s="1"/>
  <c r="R842" i="9" s="1"/>
  <c r="S842" i="9" s="1"/>
  <c r="P845" i="9"/>
  <c r="Q845" i="9" s="1"/>
  <c r="R845" i="9" s="1"/>
  <c r="S845" i="9" s="1"/>
  <c r="P848" i="9"/>
  <c r="Q848" i="9" s="1"/>
  <c r="R848" i="9" s="1"/>
  <c r="S848" i="9" s="1"/>
  <c r="P851" i="9"/>
  <c r="Q851" i="9" s="1"/>
  <c r="R851" i="9" s="1"/>
  <c r="S851" i="9" s="1"/>
  <c r="P854" i="9"/>
  <c r="Q854" i="9" s="1"/>
  <c r="R854" i="9" s="1"/>
  <c r="S854" i="9" s="1"/>
  <c r="P857" i="9"/>
  <c r="Q857" i="9" s="1"/>
  <c r="R857" i="9" s="1"/>
  <c r="S857" i="9" s="1"/>
  <c r="P860" i="9"/>
  <c r="Q860" i="9" s="1"/>
  <c r="R860" i="9" s="1"/>
  <c r="S860" i="9" s="1"/>
  <c r="P863" i="9"/>
  <c r="Q863" i="9" s="1"/>
  <c r="R863" i="9" s="1"/>
  <c r="S863" i="9" s="1"/>
  <c r="P950" i="9"/>
  <c r="Q950" i="9" s="1"/>
  <c r="R950" i="9" s="1"/>
  <c r="S950" i="9" s="1"/>
  <c r="P953" i="9"/>
  <c r="Q953" i="9" s="1"/>
  <c r="R953" i="9" s="1"/>
  <c r="S953" i="9" s="1"/>
  <c r="P956" i="9"/>
  <c r="Q956" i="9" s="1"/>
  <c r="R956" i="9" s="1"/>
  <c r="S956" i="9" s="1"/>
  <c r="P959" i="9"/>
  <c r="Q959" i="9" s="1"/>
  <c r="R959" i="9" s="1"/>
  <c r="S959" i="9" s="1"/>
  <c r="P962" i="9"/>
  <c r="Q962" i="9" s="1"/>
  <c r="R962" i="9" s="1"/>
  <c r="S962" i="9" s="1"/>
  <c r="P965" i="9"/>
  <c r="Q965" i="9" s="1"/>
  <c r="R965" i="9" s="1"/>
  <c r="S965" i="9" s="1"/>
  <c r="P968" i="9"/>
  <c r="Q968" i="9" s="1"/>
  <c r="R968" i="9" s="1"/>
  <c r="S968" i="9" s="1"/>
  <c r="P971" i="9"/>
  <c r="Q971" i="9" s="1"/>
  <c r="R971" i="9" s="1"/>
  <c r="S971" i="9" s="1"/>
  <c r="P974" i="9"/>
  <c r="Q974" i="9" s="1"/>
  <c r="R974" i="9" s="1"/>
  <c r="S974" i="9" s="1"/>
  <c r="P977" i="9"/>
  <c r="Q977" i="9" s="1"/>
  <c r="R977" i="9" s="1"/>
  <c r="S977" i="9" s="1"/>
  <c r="P980" i="9"/>
  <c r="Q980" i="9" s="1"/>
  <c r="R980" i="9" s="1"/>
  <c r="S980" i="9" s="1"/>
  <c r="P983" i="9"/>
  <c r="Q983" i="9" s="1"/>
  <c r="R983" i="9" s="1"/>
  <c r="S983" i="9" s="1"/>
  <c r="P986" i="9"/>
  <c r="Q986" i="9" s="1"/>
  <c r="R986" i="9" s="1"/>
  <c r="S986" i="9" s="1"/>
  <c r="P989" i="9"/>
  <c r="Q989" i="9" s="1"/>
  <c r="R989" i="9" s="1"/>
  <c r="S989" i="9" s="1"/>
  <c r="P992" i="9"/>
  <c r="Q992" i="9" s="1"/>
  <c r="R992" i="9" s="1"/>
  <c r="S992" i="9" s="1"/>
  <c r="P995" i="9"/>
  <c r="Q995" i="9" s="1"/>
  <c r="R995" i="9" s="1"/>
  <c r="S995" i="9" s="1"/>
  <c r="P998" i="9"/>
  <c r="Q998" i="9" s="1"/>
  <c r="R998" i="9" s="1"/>
  <c r="S998" i="9" s="1"/>
  <c r="P1001" i="9"/>
  <c r="Q1001" i="9" s="1"/>
  <c r="R1001" i="9" s="1"/>
  <c r="S1001" i="9" s="1"/>
  <c r="P1021" i="9"/>
  <c r="Q1021" i="9" s="1"/>
  <c r="R1021" i="9" s="1"/>
  <c r="S1021" i="9" s="1"/>
  <c r="P1024" i="9"/>
  <c r="Q1024" i="9" s="1"/>
  <c r="R1024" i="9" s="1"/>
  <c r="S1024" i="9" s="1"/>
  <c r="P1027" i="9"/>
  <c r="Q1027" i="9" s="1"/>
  <c r="R1027" i="9" s="1"/>
  <c r="S1027" i="9" s="1"/>
  <c r="P1030" i="9"/>
  <c r="Q1030" i="9" s="1"/>
  <c r="R1030" i="9" s="1"/>
  <c r="S1030" i="9" s="1"/>
  <c r="P1033" i="9"/>
  <c r="Q1033" i="9" s="1"/>
  <c r="R1033" i="9" s="1"/>
  <c r="S1033" i="9" s="1"/>
  <c r="P1036" i="9"/>
  <c r="Q1036" i="9" s="1"/>
  <c r="R1036" i="9" s="1"/>
  <c r="S1036" i="9" s="1"/>
  <c r="P1039" i="9"/>
  <c r="Q1039" i="9" s="1"/>
  <c r="R1039" i="9" s="1"/>
  <c r="S1039" i="9" s="1"/>
  <c r="P1052" i="9"/>
  <c r="Q1052" i="9" s="1"/>
  <c r="R1052" i="9" s="1"/>
  <c r="S1052" i="9" s="1"/>
  <c r="P1055" i="9"/>
  <c r="Q1055" i="9" s="1"/>
  <c r="R1055" i="9" s="1"/>
  <c r="S1055" i="9" s="1"/>
  <c r="P1058" i="9"/>
  <c r="Q1058" i="9" s="1"/>
  <c r="R1058" i="9" s="1"/>
  <c r="S1058" i="9" s="1"/>
  <c r="P1154" i="9"/>
  <c r="Q1154" i="9" s="1"/>
  <c r="R1154" i="9" s="1"/>
  <c r="S1154" i="9" s="1"/>
  <c r="P1157" i="9"/>
  <c r="Q1157" i="9" s="1"/>
  <c r="R1157" i="9" s="1"/>
  <c r="S1157" i="9" s="1"/>
  <c r="P1160" i="9"/>
  <c r="Q1160" i="9" s="1"/>
  <c r="R1160" i="9" s="1"/>
  <c r="S1160" i="9" s="1"/>
  <c r="P1163" i="9"/>
  <c r="Q1163" i="9" s="1"/>
  <c r="R1163" i="9" s="1"/>
  <c r="S1163" i="9" s="1"/>
  <c r="P1218" i="9"/>
  <c r="Q1218" i="9" s="1"/>
  <c r="R1218" i="9" s="1"/>
  <c r="S1218" i="9" s="1"/>
  <c r="P1221" i="9"/>
  <c r="Q1221" i="9" s="1"/>
  <c r="R1221" i="9" s="1"/>
  <c r="S1221" i="9" s="1"/>
  <c r="P1224" i="9"/>
  <c r="Q1224" i="9" s="1"/>
  <c r="R1224" i="9" s="1"/>
  <c r="S1224" i="9" s="1"/>
  <c r="P1227" i="9"/>
  <c r="Q1227" i="9" s="1"/>
  <c r="R1227" i="9" s="1"/>
  <c r="S1227" i="9" s="1"/>
  <c r="P1230" i="9"/>
  <c r="Q1230" i="9" s="1"/>
  <c r="R1230" i="9" s="1"/>
  <c r="S1230" i="9" s="1"/>
  <c r="P1233" i="9"/>
  <c r="Q1233" i="9" s="1"/>
  <c r="R1233" i="9" s="1"/>
  <c r="S1233" i="9" s="1"/>
  <c r="P1236" i="9"/>
  <c r="Q1236" i="9" s="1"/>
  <c r="R1236" i="9" s="1"/>
  <c r="S1236" i="9" s="1"/>
  <c r="P1246" i="9"/>
  <c r="Q1246" i="9" s="1"/>
  <c r="R1246" i="9" s="1"/>
  <c r="S1246" i="9" s="1"/>
  <c r="P1249" i="9"/>
  <c r="Q1249" i="9" s="1"/>
  <c r="R1249" i="9" s="1"/>
  <c r="S1249" i="9" s="1"/>
  <c r="P1252" i="9"/>
  <c r="Q1252" i="9" s="1"/>
  <c r="R1252" i="9" s="1"/>
  <c r="S1252" i="9" s="1"/>
  <c r="P871" i="9"/>
  <c r="Q871" i="9" s="1"/>
  <c r="R871" i="9" s="1"/>
  <c r="S871" i="9" s="1"/>
  <c r="P892" i="9"/>
  <c r="Q892" i="9" s="1"/>
  <c r="R892" i="9" s="1"/>
  <c r="S892" i="9" s="1"/>
  <c r="P865" i="9"/>
  <c r="Q865" i="9" s="1"/>
  <c r="R865" i="9" s="1"/>
  <c r="S865" i="9" s="1"/>
  <c r="P1101" i="9"/>
  <c r="Q1101" i="9" s="1"/>
  <c r="R1101" i="9" s="1"/>
  <c r="S1101" i="9" s="1"/>
  <c r="P1119" i="9"/>
  <c r="Q1119" i="9" s="1"/>
  <c r="R1119" i="9" s="1"/>
  <c r="S1119" i="9" s="1"/>
  <c r="P1168" i="9"/>
  <c r="Q1168" i="9" s="1"/>
  <c r="R1168" i="9" s="1"/>
  <c r="S1168" i="9" s="1"/>
  <c r="P1177" i="9"/>
  <c r="Q1177" i="9" s="1"/>
  <c r="R1177" i="9" s="1"/>
  <c r="S1177" i="9" s="1"/>
  <c r="P568" i="9"/>
  <c r="Q568" i="9" s="1"/>
  <c r="R568" i="9" s="1"/>
  <c r="S568" i="9" s="1"/>
  <c r="P592" i="9"/>
  <c r="Q592" i="9" s="1"/>
  <c r="R592" i="9" s="1"/>
  <c r="S592" i="9" s="1"/>
  <c r="P619" i="9"/>
  <c r="Q619" i="9" s="1"/>
  <c r="R619" i="9" s="1"/>
  <c r="S619" i="9" s="1"/>
  <c r="P646" i="9"/>
  <c r="Q646" i="9" s="1"/>
  <c r="R646" i="9" s="1"/>
  <c r="S646" i="9" s="1"/>
  <c r="P673" i="9"/>
  <c r="Q673" i="9" s="1"/>
  <c r="R673" i="9" s="1"/>
  <c r="S673" i="9" s="1"/>
  <c r="P710" i="9"/>
  <c r="Q710" i="9" s="1"/>
  <c r="R710" i="9" s="1"/>
  <c r="S710" i="9" s="1"/>
  <c r="P749" i="9"/>
  <c r="Q749" i="9" s="1"/>
  <c r="R749" i="9" s="1"/>
  <c r="S749" i="9" s="1"/>
  <c r="P779" i="9"/>
  <c r="Q779" i="9" s="1"/>
  <c r="R779" i="9" s="1"/>
  <c r="S779" i="9" s="1"/>
  <c r="P826" i="9"/>
  <c r="Q826" i="9" s="1"/>
  <c r="R826" i="9" s="1"/>
  <c r="S826" i="9" s="1"/>
  <c r="P844" i="9"/>
  <c r="Q844" i="9" s="1"/>
  <c r="R844" i="9" s="1"/>
  <c r="S844" i="9" s="1"/>
  <c r="P859" i="9"/>
  <c r="Q859" i="9" s="1"/>
  <c r="R859" i="9" s="1"/>
  <c r="S859" i="9" s="1"/>
  <c r="P949" i="9"/>
  <c r="Q949" i="9" s="1"/>
  <c r="R949" i="9" s="1"/>
  <c r="S949" i="9" s="1"/>
  <c r="P958" i="9"/>
  <c r="Q958" i="9" s="1"/>
  <c r="R958" i="9" s="1"/>
  <c r="S958" i="9" s="1"/>
  <c r="P967" i="9"/>
  <c r="Q967" i="9" s="1"/>
  <c r="R967" i="9" s="1"/>
  <c r="S967" i="9" s="1"/>
  <c r="P976" i="9"/>
  <c r="Q976" i="9" s="1"/>
  <c r="R976" i="9" s="1"/>
  <c r="S976" i="9" s="1"/>
  <c r="P985" i="9"/>
  <c r="Q985" i="9" s="1"/>
  <c r="R985" i="9" s="1"/>
  <c r="S985" i="9" s="1"/>
  <c r="P994" i="9"/>
  <c r="Q994" i="9" s="1"/>
  <c r="R994" i="9" s="1"/>
  <c r="S994" i="9" s="1"/>
  <c r="P1000" i="9"/>
  <c r="Q1000" i="9" s="1"/>
  <c r="R1000" i="9" s="1"/>
  <c r="S1000" i="9" s="1"/>
  <c r="P1023" i="9"/>
  <c r="Q1023" i="9" s="1"/>
  <c r="R1023" i="9" s="1"/>
  <c r="S1023" i="9" s="1"/>
  <c r="P1032" i="9"/>
  <c r="Q1032" i="9" s="1"/>
  <c r="R1032" i="9" s="1"/>
  <c r="S1032" i="9" s="1"/>
  <c r="P1038" i="9"/>
  <c r="Q1038" i="9" s="1"/>
  <c r="R1038" i="9" s="1"/>
  <c r="S1038" i="9" s="1"/>
  <c r="P1156" i="9"/>
  <c r="Q1156" i="9" s="1"/>
  <c r="R1156" i="9" s="1"/>
  <c r="S1156" i="9" s="1"/>
  <c r="P1162" i="9"/>
  <c r="Q1162" i="9" s="1"/>
  <c r="R1162" i="9" s="1"/>
  <c r="S1162" i="9" s="1"/>
  <c r="P1217" i="9"/>
  <c r="Q1217" i="9" s="1"/>
  <c r="R1217" i="9" s="1"/>
  <c r="S1217" i="9" s="1"/>
  <c r="P1223" i="9"/>
  <c r="Q1223" i="9" s="1"/>
  <c r="R1223" i="9" s="1"/>
  <c r="S1223" i="9" s="1"/>
  <c r="P1229" i="9"/>
  <c r="Q1229" i="9" s="1"/>
  <c r="R1229" i="9" s="1"/>
  <c r="S1229" i="9" s="1"/>
  <c r="P1235" i="9"/>
  <c r="Q1235" i="9" s="1"/>
  <c r="R1235" i="9" s="1"/>
  <c r="S1235" i="9" s="1"/>
  <c r="P1251" i="9"/>
  <c r="Q1251" i="9" s="1"/>
  <c r="R1251" i="9" s="1"/>
  <c r="S1251" i="9" s="1"/>
  <c r="P226" i="9"/>
  <c r="Q226" i="9" s="1"/>
  <c r="R226" i="9" s="1"/>
  <c r="S226" i="9" s="1"/>
  <c r="P235" i="9"/>
  <c r="Q235" i="9" s="1"/>
  <c r="R235" i="9" s="1"/>
  <c r="S235" i="9" s="1"/>
  <c r="P244" i="9"/>
  <c r="Q244" i="9" s="1"/>
  <c r="R244" i="9" s="1"/>
  <c r="S244" i="9" s="1"/>
  <c r="P253" i="9"/>
  <c r="Q253" i="9" s="1"/>
  <c r="R253" i="9" s="1"/>
  <c r="S253" i="9" s="1"/>
  <c r="P289" i="9"/>
  <c r="Q289" i="9" s="1"/>
  <c r="R289" i="9" s="1"/>
  <c r="S289" i="9" s="1"/>
  <c r="P298" i="9"/>
  <c r="Q298" i="9" s="1"/>
  <c r="R298" i="9" s="1"/>
  <c r="S298" i="9" s="1"/>
  <c r="P307" i="9"/>
  <c r="Q307" i="9" s="1"/>
  <c r="R307" i="9" s="1"/>
  <c r="S307" i="9" s="1"/>
  <c r="P316" i="9"/>
  <c r="Q316" i="9" s="1"/>
  <c r="R316" i="9" s="1"/>
  <c r="S316" i="9" s="1"/>
  <c r="P325" i="9"/>
  <c r="Q325" i="9" s="1"/>
  <c r="R325" i="9" s="1"/>
  <c r="S325" i="9" s="1"/>
  <c r="P334" i="9"/>
  <c r="Q334" i="9" s="1"/>
  <c r="R334" i="9" s="1"/>
  <c r="S334" i="9" s="1"/>
  <c r="P340" i="9"/>
  <c r="Q340" i="9" s="1"/>
  <c r="R340" i="9" s="1"/>
  <c r="S340" i="9" s="1"/>
  <c r="P349" i="9"/>
  <c r="Q349" i="9" s="1"/>
  <c r="R349" i="9" s="1"/>
  <c r="S349" i="9" s="1"/>
  <c r="P358" i="9"/>
  <c r="Q358" i="9" s="1"/>
  <c r="R358" i="9" s="1"/>
  <c r="S358" i="9" s="1"/>
  <c r="P367" i="9"/>
  <c r="Q367" i="9" s="1"/>
  <c r="R367" i="9" s="1"/>
  <c r="S367" i="9" s="1"/>
  <c r="P376" i="9"/>
  <c r="Q376" i="9" s="1"/>
  <c r="R376" i="9" s="1"/>
  <c r="S376" i="9" s="1"/>
  <c r="P385" i="9"/>
  <c r="Q385" i="9" s="1"/>
  <c r="R385" i="9" s="1"/>
  <c r="S385" i="9" s="1"/>
  <c r="P394" i="9"/>
  <c r="Q394" i="9" s="1"/>
  <c r="R394" i="9" s="1"/>
  <c r="S394" i="9" s="1"/>
  <c r="P1010" i="9"/>
  <c r="Q1010" i="9" s="1"/>
  <c r="R1010" i="9" s="1"/>
  <c r="S1010" i="9" s="1"/>
  <c r="P1196" i="9"/>
  <c r="Q1196" i="9" s="1"/>
  <c r="R1196" i="9" s="1"/>
  <c r="S1196" i="9" s="1"/>
  <c r="P1205" i="9"/>
  <c r="Q1205" i="9" s="1"/>
  <c r="R1205" i="9" s="1"/>
  <c r="S1205" i="9" s="1"/>
  <c r="P286" i="9"/>
  <c r="Q286" i="9" s="1"/>
  <c r="R286" i="9" s="1"/>
  <c r="S286" i="9" s="1"/>
  <c r="P878" i="9"/>
  <c r="Q878" i="9" s="1"/>
  <c r="R878" i="9" s="1"/>
  <c r="S878" i="9" s="1"/>
  <c r="P1135" i="9"/>
  <c r="Q1135" i="9" s="1"/>
  <c r="R1135" i="9" s="1"/>
  <c r="S1135" i="9" s="1"/>
  <c r="P1141" i="9"/>
  <c r="Q1141" i="9" s="1"/>
  <c r="R1141" i="9" s="1"/>
  <c r="S1141" i="9" s="1"/>
  <c r="P1184" i="9"/>
  <c r="Q1184" i="9" s="1"/>
  <c r="R1184" i="9" s="1"/>
  <c r="S1184" i="9" s="1"/>
  <c r="P263" i="9"/>
  <c r="Q263" i="9" s="1"/>
  <c r="R263" i="9" s="1"/>
  <c r="S263" i="9" s="1"/>
  <c r="P266" i="9"/>
  <c r="Q266" i="9" s="1"/>
  <c r="R266" i="9" s="1"/>
  <c r="S266" i="9" s="1"/>
  <c r="P218" i="9"/>
  <c r="Q218" i="9" s="1"/>
  <c r="R218" i="9" s="1"/>
  <c r="S218" i="9" s="1"/>
  <c r="P221" i="9"/>
  <c r="Q221" i="9" s="1"/>
  <c r="R221" i="9" s="1"/>
  <c r="S221" i="9" s="1"/>
  <c r="P224" i="9"/>
  <c r="Q224" i="9" s="1"/>
  <c r="R224" i="9" s="1"/>
  <c r="S224" i="9" s="1"/>
  <c r="P227" i="9"/>
  <c r="Q227" i="9" s="1"/>
  <c r="R227" i="9" s="1"/>
  <c r="S227" i="9" s="1"/>
  <c r="P230" i="9"/>
  <c r="Q230" i="9" s="1"/>
  <c r="R230" i="9" s="1"/>
  <c r="S230" i="9" s="1"/>
  <c r="P233" i="9"/>
  <c r="Q233" i="9" s="1"/>
  <c r="R233" i="9" s="1"/>
  <c r="S233" i="9" s="1"/>
  <c r="P236" i="9"/>
  <c r="Q236" i="9" s="1"/>
  <c r="R236" i="9" s="1"/>
  <c r="S236" i="9" s="1"/>
  <c r="P239" i="9"/>
  <c r="Q239" i="9" s="1"/>
  <c r="R239" i="9" s="1"/>
  <c r="S239" i="9" s="1"/>
  <c r="P242" i="9"/>
  <c r="Q242" i="9" s="1"/>
  <c r="R242" i="9" s="1"/>
  <c r="S242" i="9" s="1"/>
  <c r="P245" i="9"/>
  <c r="Q245" i="9" s="1"/>
  <c r="R245" i="9" s="1"/>
  <c r="S245" i="9" s="1"/>
  <c r="P248" i="9"/>
  <c r="Q248" i="9" s="1"/>
  <c r="R248" i="9" s="1"/>
  <c r="S248" i="9" s="1"/>
  <c r="P251" i="9"/>
  <c r="Q251" i="9" s="1"/>
  <c r="R251" i="9" s="1"/>
  <c r="S251" i="9" s="1"/>
  <c r="P254" i="9"/>
  <c r="Q254" i="9" s="1"/>
  <c r="R254" i="9" s="1"/>
  <c r="S254" i="9" s="1"/>
  <c r="P257" i="9"/>
  <c r="Q257" i="9" s="1"/>
  <c r="R257" i="9" s="1"/>
  <c r="S257" i="9" s="1"/>
  <c r="P260" i="9"/>
  <c r="Q260" i="9" s="1"/>
  <c r="R260" i="9" s="1"/>
  <c r="S260" i="9" s="1"/>
  <c r="P280" i="9"/>
  <c r="Q280" i="9" s="1"/>
  <c r="R280" i="9" s="1"/>
  <c r="S280" i="9" s="1"/>
  <c r="P290" i="9"/>
  <c r="Q290" i="9" s="1"/>
  <c r="R290" i="9" s="1"/>
  <c r="S290" i="9" s="1"/>
  <c r="P293" i="9"/>
  <c r="Q293" i="9" s="1"/>
  <c r="R293" i="9" s="1"/>
  <c r="S293" i="9" s="1"/>
  <c r="P296" i="9"/>
  <c r="Q296" i="9" s="1"/>
  <c r="R296" i="9" s="1"/>
  <c r="S296" i="9" s="1"/>
  <c r="P299" i="9"/>
  <c r="Q299" i="9" s="1"/>
  <c r="R299" i="9" s="1"/>
  <c r="S299" i="9" s="1"/>
  <c r="P302" i="9"/>
  <c r="Q302" i="9" s="1"/>
  <c r="R302" i="9" s="1"/>
  <c r="S302" i="9" s="1"/>
  <c r="P305" i="9"/>
  <c r="Q305" i="9" s="1"/>
  <c r="R305" i="9" s="1"/>
  <c r="S305" i="9" s="1"/>
  <c r="P308" i="9"/>
  <c r="Q308" i="9" s="1"/>
  <c r="R308" i="9" s="1"/>
  <c r="S308" i="9" s="1"/>
  <c r="P311" i="9"/>
  <c r="Q311" i="9" s="1"/>
  <c r="R311" i="9" s="1"/>
  <c r="S311" i="9" s="1"/>
  <c r="P314" i="9"/>
  <c r="Q314" i="9" s="1"/>
  <c r="R314" i="9" s="1"/>
  <c r="S314" i="9" s="1"/>
  <c r="P317" i="9"/>
  <c r="Q317" i="9" s="1"/>
  <c r="R317" i="9" s="1"/>
  <c r="S317" i="9" s="1"/>
  <c r="P320" i="9"/>
  <c r="Q320" i="9" s="1"/>
  <c r="R320" i="9" s="1"/>
  <c r="S320" i="9" s="1"/>
  <c r="P323" i="9"/>
  <c r="Q323" i="9" s="1"/>
  <c r="R323" i="9" s="1"/>
  <c r="S323" i="9" s="1"/>
  <c r="P326" i="9"/>
  <c r="Q326" i="9" s="1"/>
  <c r="R326" i="9" s="1"/>
  <c r="S326" i="9" s="1"/>
  <c r="P329" i="9"/>
  <c r="Q329" i="9" s="1"/>
  <c r="R329" i="9" s="1"/>
  <c r="S329" i="9" s="1"/>
  <c r="P332" i="9"/>
  <c r="Q332" i="9" s="1"/>
  <c r="R332" i="9" s="1"/>
  <c r="S332" i="9" s="1"/>
  <c r="P335" i="9"/>
  <c r="Q335" i="9" s="1"/>
  <c r="R335" i="9" s="1"/>
  <c r="S335" i="9" s="1"/>
  <c r="P338" i="9"/>
  <c r="Q338" i="9" s="1"/>
  <c r="R338" i="9" s="1"/>
  <c r="S338" i="9" s="1"/>
  <c r="P341" i="9"/>
  <c r="Q341" i="9" s="1"/>
  <c r="R341" i="9" s="1"/>
  <c r="S341" i="9" s="1"/>
  <c r="P344" i="9"/>
  <c r="Q344" i="9" s="1"/>
  <c r="R344" i="9" s="1"/>
  <c r="S344" i="9" s="1"/>
  <c r="P347" i="9"/>
  <c r="Q347" i="9" s="1"/>
  <c r="R347" i="9" s="1"/>
  <c r="S347" i="9" s="1"/>
  <c r="P350" i="9"/>
  <c r="Q350" i="9" s="1"/>
  <c r="R350" i="9" s="1"/>
  <c r="S350" i="9" s="1"/>
  <c r="P353" i="9"/>
  <c r="Q353" i="9" s="1"/>
  <c r="R353" i="9" s="1"/>
  <c r="S353" i="9" s="1"/>
  <c r="P356" i="9"/>
  <c r="Q356" i="9" s="1"/>
  <c r="R356" i="9" s="1"/>
  <c r="S356" i="9" s="1"/>
  <c r="P359" i="9"/>
  <c r="Q359" i="9" s="1"/>
  <c r="R359" i="9" s="1"/>
  <c r="S359" i="9" s="1"/>
  <c r="P362" i="9"/>
  <c r="Q362" i="9" s="1"/>
  <c r="R362" i="9" s="1"/>
  <c r="S362" i="9" s="1"/>
  <c r="P365" i="9"/>
  <c r="Q365" i="9" s="1"/>
  <c r="R365" i="9" s="1"/>
  <c r="S365" i="9" s="1"/>
  <c r="P368" i="9"/>
  <c r="Q368" i="9" s="1"/>
  <c r="R368" i="9" s="1"/>
  <c r="S368" i="9" s="1"/>
  <c r="P371" i="9"/>
  <c r="Q371" i="9" s="1"/>
  <c r="R371" i="9" s="1"/>
  <c r="S371" i="9" s="1"/>
  <c r="P374" i="9"/>
  <c r="Q374" i="9" s="1"/>
  <c r="R374" i="9" s="1"/>
  <c r="S374" i="9" s="1"/>
  <c r="P377" i="9"/>
  <c r="Q377" i="9" s="1"/>
  <c r="R377" i="9" s="1"/>
  <c r="S377" i="9" s="1"/>
  <c r="P380" i="9"/>
  <c r="Q380" i="9" s="1"/>
  <c r="R380" i="9" s="1"/>
  <c r="S380" i="9" s="1"/>
  <c r="P383" i="9"/>
  <c r="Q383" i="9" s="1"/>
  <c r="R383" i="9" s="1"/>
  <c r="S383" i="9" s="1"/>
  <c r="P386" i="9"/>
  <c r="Q386" i="9" s="1"/>
  <c r="R386" i="9" s="1"/>
  <c r="S386" i="9" s="1"/>
  <c r="P389" i="9"/>
  <c r="Q389" i="9" s="1"/>
  <c r="R389" i="9" s="1"/>
  <c r="S389" i="9" s="1"/>
  <c r="P392" i="9"/>
  <c r="Q392" i="9" s="1"/>
  <c r="R392" i="9" s="1"/>
  <c r="S392" i="9" s="1"/>
  <c r="P395" i="9"/>
  <c r="Q395" i="9" s="1"/>
  <c r="R395" i="9" s="1"/>
  <c r="S395" i="9" s="1"/>
  <c r="P398" i="9"/>
  <c r="Q398" i="9" s="1"/>
  <c r="R398" i="9" s="1"/>
  <c r="S398" i="9" s="1"/>
  <c r="P916" i="9"/>
  <c r="Q916" i="9" s="1"/>
  <c r="R916" i="9" s="1"/>
  <c r="S916" i="9" s="1"/>
  <c r="P919" i="9"/>
  <c r="Q919" i="9" s="1"/>
  <c r="R919" i="9" s="1"/>
  <c r="S919" i="9" s="1"/>
  <c r="P922" i="9"/>
  <c r="Q922" i="9" s="1"/>
  <c r="R922" i="9" s="1"/>
  <c r="S922" i="9" s="1"/>
  <c r="P941" i="9"/>
  <c r="Q941" i="9" s="1"/>
  <c r="R941" i="9" s="1"/>
  <c r="S941" i="9" s="1"/>
  <c r="P944" i="9"/>
  <c r="Q944" i="9" s="1"/>
  <c r="R944" i="9" s="1"/>
  <c r="S944" i="9" s="1"/>
  <c r="P947" i="9"/>
  <c r="Q947" i="9" s="1"/>
  <c r="R947" i="9" s="1"/>
  <c r="S947" i="9" s="1"/>
  <c r="P1008" i="9"/>
  <c r="Q1008" i="9" s="1"/>
  <c r="R1008" i="9" s="1"/>
  <c r="S1008" i="9" s="1"/>
  <c r="P1011" i="9"/>
  <c r="Q1011" i="9" s="1"/>
  <c r="R1011" i="9" s="1"/>
  <c r="S1011" i="9" s="1"/>
  <c r="P1065" i="9"/>
  <c r="Q1065" i="9" s="1"/>
  <c r="R1065" i="9" s="1"/>
  <c r="S1065" i="9" s="1"/>
  <c r="P1068" i="9"/>
  <c r="Q1068" i="9" s="1"/>
  <c r="R1068" i="9" s="1"/>
  <c r="S1068" i="9" s="1"/>
  <c r="P1071" i="9"/>
  <c r="Q1071" i="9" s="1"/>
  <c r="R1071" i="9" s="1"/>
  <c r="S1071" i="9" s="1"/>
  <c r="P1074" i="9"/>
  <c r="Q1074" i="9" s="1"/>
  <c r="R1074" i="9" s="1"/>
  <c r="S1074" i="9" s="1"/>
  <c r="P1077" i="9"/>
  <c r="Q1077" i="9" s="1"/>
  <c r="R1077" i="9" s="1"/>
  <c r="S1077" i="9" s="1"/>
  <c r="P1080" i="9"/>
  <c r="Q1080" i="9" s="1"/>
  <c r="R1080" i="9" s="1"/>
  <c r="S1080" i="9" s="1"/>
  <c r="P1083" i="9"/>
  <c r="Q1083" i="9" s="1"/>
  <c r="R1083" i="9" s="1"/>
  <c r="S1083" i="9" s="1"/>
  <c r="P1086" i="9"/>
  <c r="Q1086" i="9" s="1"/>
  <c r="R1086" i="9" s="1"/>
  <c r="S1086" i="9" s="1"/>
  <c r="P1089" i="9"/>
  <c r="Q1089" i="9" s="1"/>
  <c r="R1089" i="9" s="1"/>
  <c r="S1089" i="9" s="1"/>
  <c r="P1092" i="9"/>
  <c r="Q1092" i="9" s="1"/>
  <c r="R1092" i="9" s="1"/>
  <c r="S1092" i="9" s="1"/>
  <c r="P1148" i="9"/>
  <c r="Q1148" i="9" s="1"/>
  <c r="R1148" i="9" s="1"/>
  <c r="S1148" i="9" s="1"/>
  <c r="P1191" i="9"/>
  <c r="Q1191" i="9" s="1"/>
  <c r="R1191" i="9" s="1"/>
  <c r="S1191" i="9" s="1"/>
  <c r="P1194" i="9"/>
  <c r="Q1194" i="9" s="1"/>
  <c r="R1194" i="9" s="1"/>
  <c r="S1194" i="9" s="1"/>
  <c r="P1197" i="9"/>
  <c r="Q1197" i="9" s="1"/>
  <c r="R1197" i="9" s="1"/>
  <c r="S1197" i="9" s="1"/>
  <c r="P1200" i="9"/>
  <c r="Q1200" i="9" s="1"/>
  <c r="R1200" i="9" s="1"/>
  <c r="S1200" i="9" s="1"/>
  <c r="P1203" i="9"/>
  <c r="Q1203" i="9" s="1"/>
  <c r="R1203" i="9" s="1"/>
  <c r="S1203" i="9" s="1"/>
  <c r="P1206" i="9"/>
  <c r="Q1206" i="9" s="1"/>
  <c r="R1206" i="9" s="1"/>
  <c r="S1206" i="9" s="1"/>
  <c r="P1209" i="9"/>
  <c r="Q1209" i="9" s="1"/>
  <c r="R1209" i="9" s="1"/>
  <c r="S1209" i="9" s="1"/>
  <c r="P1212" i="9"/>
  <c r="Q1212" i="9" s="1"/>
  <c r="R1212" i="9" s="1"/>
  <c r="S1212" i="9" s="1"/>
  <c r="P1243" i="9"/>
  <c r="Q1243" i="9" s="1"/>
  <c r="R1243" i="9" s="1"/>
  <c r="S1243" i="9" s="1"/>
  <c r="P936" i="9"/>
  <c r="Q936" i="9" s="1"/>
  <c r="R936" i="9" s="1"/>
  <c r="S936" i="9" s="1"/>
  <c r="P1137" i="9"/>
  <c r="Q1137" i="9" s="1"/>
  <c r="R1137" i="9" s="1"/>
  <c r="S1137" i="9" s="1"/>
  <c r="P1180" i="9"/>
  <c r="Q1180" i="9" s="1"/>
  <c r="R1180" i="9" s="1"/>
  <c r="S1180" i="9" s="1"/>
  <c r="P1113" i="9"/>
  <c r="Q1113" i="9" s="1"/>
  <c r="R1113" i="9" s="1"/>
  <c r="S1113" i="9" s="1"/>
  <c r="P1174" i="9"/>
  <c r="Q1174" i="9" s="1"/>
  <c r="R1174" i="9" s="1"/>
  <c r="S1174" i="9" s="1"/>
  <c r="P580" i="9"/>
  <c r="Q580" i="9" s="1"/>
  <c r="R580" i="9" s="1"/>
  <c r="S580" i="9" s="1"/>
  <c r="P607" i="9"/>
  <c r="Q607" i="9" s="1"/>
  <c r="R607" i="9" s="1"/>
  <c r="S607" i="9" s="1"/>
  <c r="P628" i="9"/>
  <c r="Q628" i="9" s="1"/>
  <c r="R628" i="9" s="1"/>
  <c r="S628" i="9" s="1"/>
  <c r="P643" i="9"/>
  <c r="Q643" i="9" s="1"/>
  <c r="R643" i="9" s="1"/>
  <c r="S643" i="9" s="1"/>
  <c r="P664" i="9"/>
  <c r="Q664" i="9" s="1"/>
  <c r="R664" i="9" s="1"/>
  <c r="S664" i="9" s="1"/>
  <c r="P689" i="9"/>
  <c r="Q689" i="9" s="1"/>
  <c r="R689" i="9" s="1"/>
  <c r="S689" i="9" s="1"/>
  <c r="P713" i="9"/>
  <c r="Q713" i="9" s="1"/>
  <c r="R713" i="9" s="1"/>
  <c r="S713" i="9" s="1"/>
  <c r="P740" i="9"/>
  <c r="Q740" i="9" s="1"/>
  <c r="R740" i="9" s="1"/>
  <c r="S740" i="9" s="1"/>
  <c r="P770" i="9"/>
  <c r="Q770" i="9" s="1"/>
  <c r="R770" i="9" s="1"/>
  <c r="S770" i="9" s="1"/>
  <c r="P812" i="9"/>
  <c r="Q812" i="9" s="1"/>
  <c r="R812" i="9" s="1"/>
  <c r="S812" i="9" s="1"/>
  <c r="P223" i="9"/>
  <c r="Q223" i="9" s="1"/>
  <c r="R223" i="9" s="1"/>
  <c r="S223" i="9" s="1"/>
  <c r="P1076" i="9"/>
  <c r="Q1076" i="9" s="1"/>
  <c r="R1076" i="9" s="1"/>
  <c r="S1076" i="9" s="1"/>
  <c r="P1190" i="9"/>
  <c r="Q1190" i="9" s="1"/>
  <c r="R1190" i="9" s="1"/>
  <c r="S1190" i="9" s="1"/>
  <c r="P1208" i="9"/>
  <c r="Q1208" i="9" s="1"/>
  <c r="R1208" i="9" s="1"/>
  <c r="S1208" i="9" s="1"/>
  <c r="P881" i="9"/>
  <c r="Q881" i="9" s="1"/>
  <c r="R881" i="9" s="1"/>
  <c r="S881" i="9" s="1"/>
  <c r="P905" i="9"/>
  <c r="Q905" i="9" s="1"/>
  <c r="R905" i="9" s="1"/>
  <c r="S905" i="9" s="1"/>
  <c r="P934" i="9"/>
  <c r="Q934" i="9" s="1"/>
  <c r="R934" i="9" s="1"/>
  <c r="S934" i="9" s="1"/>
  <c r="P873" i="9"/>
  <c r="Q873" i="9" s="1"/>
  <c r="R873" i="9" s="1"/>
  <c r="S873" i="9" s="1"/>
  <c r="P876" i="9"/>
  <c r="Q876" i="9" s="1"/>
  <c r="R876" i="9" s="1"/>
  <c r="S876" i="9" s="1"/>
  <c r="P879" i="9"/>
  <c r="Q879" i="9" s="1"/>
  <c r="R879" i="9" s="1"/>
  <c r="S879" i="9" s="1"/>
  <c r="P882" i="9"/>
  <c r="Q882" i="9" s="1"/>
  <c r="R882" i="9" s="1"/>
  <c r="S882" i="9" s="1"/>
  <c r="P885" i="9"/>
  <c r="Q885" i="9" s="1"/>
  <c r="R885" i="9" s="1"/>
  <c r="S885" i="9" s="1"/>
  <c r="P888" i="9"/>
  <c r="Q888" i="9" s="1"/>
  <c r="R888" i="9" s="1"/>
  <c r="S888" i="9" s="1"/>
  <c r="P891" i="9"/>
  <c r="Q891" i="9" s="1"/>
  <c r="R891" i="9" s="1"/>
  <c r="S891" i="9" s="1"/>
  <c r="P894" i="9"/>
  <c r="Q894" i="9" s="1"/>
  <c r="R894" i="9" s="1"/>
  <c r="S894" i="9" s="1"/>
  <c r="P897" i="9"/>
  <c r="Q897" i="9" s="1"/>
  <c r="R897" i="9" s="1"/>
  <c r="S897" i="9" s="1"/>
  <c r="P900" i="9"/>
  <c r="Q900" i="9" s="1"/>
  <c r="R900" i="9" s="1"/>
  <c r="S900" i="9" s="1"/>
  <c r="P903" i="9"/>
  <c r="Q903" i="9" s="1"/>
  <c r="R903" i="9" s="1"/>
  <c r="S903" i="9" s="1"/>
  <c r="P906" i="9"/>
  <c r="Q906" i="9" s="1"/>
  <c r="R906" i="9" s="1"/>
  <c r="S906" i="9" s="1"/>
  <c r="P926" i="9"/>
  <c r="Q926" i="9" s="1"/>
  <c r="R926" i="9" s="1"/>
  <c r="S926" i="9" s="1"/>
  <c r="P929" i="9"/>
  <c r="Q929" i="9" s="1"/>
  <c r="R929" i="9" s="1"/>
  <c r="S929" i="9" s="1"/>
  <c r="P932" i="9"/>
  <c r="Q932" i="9" s="1"/>
  <c r="R932" i="9" s="1"/>
  <c r="S932" i="9" s="1"/>
  <c r="P935" i="9"/>
  <c r="Q935" i="9" s="1"/>
  <c r="R935" i="9" s="1"/>
  <c r="S935" i="9" s="1"/>
  <c r="P1018" i="9"/>
  <c r="Q1018" i="9" s="1"/>
  <c r="R1018" i="9" s="1"/>
  <c r="S1018" i="9" s="1"/>
  <c r="P1130" i="9"/>
  <c r="Q1130" i="9" s="1"/>
  <c r="R1130" i="9" s="1"/>
  <c r="S1130" i="9" s="1"/>
  <c r="P1133" i="9"/>
  <c r="Q1133" i="9" s="1"/>
  <c r="R1133" i="9" s="1"/>
  <c r="S1133" i="9" s="1"/>
  <c r="P1136" i="9"/>
  <c r="Q1136" i="9" s="1"/>
  <c r="R1136" i="9" s="1"/>
  <c r="S1136" i="9" s="1"/>
  <c r="P1139" i="9"/>
  <c r="Q1139" i="9" s="1"/>
  <c r="R1139" i="9" s="1"/>
  <c r="S1139" i="9" s="1"/>
  <c r="P1142" i="9"/>
  <c r="Q1142" i="9" s="1"/>
  <c r="R1142" i="9" s="1"/>
  <c r="S1142" i="9" s="1"/>
  <c r="P1145" i="9"/>
  <c r="Q1145" i="9" s="1"/>
  <c r="R1145" i="9" s="1"/>
  <c r="S1145" i="9" s="1"/>
  <c r="P1179" i="9"/>
  <c r="Q1179" i="9" s="1"/>
  <c r="R1179" i="9" s="1"/>
  <c r="S1179" i="9" s="1"/>
  <c r="P1182" i="9"/>
  <c r="Q1182" i="9" s="1"/>
  <c r="R1182" i="9" s="1"/>
  <c r="S1182" i="9" s="1"/>
  <c r="P1185" i="9"/>
  <c r="Q1185" i="9" s="1"/>
  <c r="R1185" i="9" s="1"/>
  <c r="S1185" i="9" s="1"/>
  <c r="P1188" i="9"/>
  <c r="Q1188" i="9" s="1"/>
  <c r="R1188" i="9" s="1"/>
  <c r="S1188" i="9" s="1"/>
  <c r="P880" i="9"/>
  <c r="Q880" i="9" s="1"/>
  <c r="R880" i="9" s="1"/>
  <c r="S880" i="9" s="1"/>
  <c r="P907" i="9"/>
  <c r="Q907" i="9" s="1"/>
  <c r="R907" i="9" s="1"/>
  <c r="S907" i="9" s="1"/>
  <c r="P1016" i="9"/>
  <c r="Q1016" i="9" s="1"/>
  <c r="R1016" i="9" s="1"/>
  <c r="S1016" i="9" s="1"/>
  <c r="P1116" i="9"/>
  <c r="Q1116" i="9" s="1"/>
  <c r="R1116" i="9" s="1"/>
  <c r="S1116" i="9" s="1"/>
  <c r="P1171" i="9"/>
  <c r="Q1171" i="9" s="1"/>
  <c r="R1171" i="9" s="1"/>
  <c r="S1171" i="9" s="1"/>
  <c r="P577" i="9"/>
  <c r="Q577" i="9" s="1"/>
  <c r="R577" i="9" s="1"/>
  <c r="S577" i="9" s="1"/>
  <c r="P610" i="9"/>
  <c r="Q610" i="9" s="1"/>
  <c r="R610" i="9" s="1"/>
  <c r="S610" i="9" s="1"/>
  <c r="P634" i="9"/>
  <c r="Q634" i="9" s="1"/>
  <c r="R634" i="9" s="1"/>
  <c r="S634" i="9" s="1"/>
  <c r="P655" i="9"/>
  <c r="Q655" i="9" s="1"/>
  <c r="R655" i="9" s="1"/>
  <c r="S655" i="9" s="1"/>
  <c r="P701" i="9"/>
  <c r="Q701" i="9" s="1"/>
  <c r="R701" i="9" s="1"/>
  <c r="S701" i="9" s="1"/>
  <c r="P719" i="9"/>
  <c r="Q719" i="9" s="1"/>
  <c r="R719" i="9" s="1"/>
  <c r="S719" i="9" s="1"/>
  <c r="P737" i="9"/>
  <c r="Q737" i="9" s="1"/>
  <c r="R737" i="9" s="1"/>
  <c r="S737" i="9" s="1"/>
  <c r="P758" i="9"/>
  <c r="Q758" i="9" s="1"/>
  <c r="R758" i="9" s="1"/>
  <c r="S758" i="9" s="1"/>
  <c r="P776" i="9"/>
  <c r="Q776" i="9" s="1"/>
  <c r="R776" i="9" s="1"/>
  <c r="S776" i="9" s="1"/>
  <c r="P794" i="9"/>
  <c r="Q794" i="9" s="1"/>
  <c r="R794" i="9" s="1"/>
  <c r="S794" i="9" s="1"/>
  <c r="P809" i="9"/>
  <c r="Q809" i="9" s="1"/>
  <c r="R809" i="9" s="1"/>
  <c r="S809" i="9" s="1"/>
  <c r="P829" i="9"/>
  <c r="Q829" i="9" s="1"/>
  <c r="R829" i="9" s="1"/>
  <c r="S829" i="9" s="1"/>
  <c r="P856" i="9"/>
  <c r="Q856" i="9" s="1"/>
  <c r="R856" i="9" s="1"/>
  <c r="S856" i="9" s="1"/>
  <c r="P1070" i="9"/>
  <c r="Q1070" i="9" s="1"/>
  <c r="R1070" i="9" s="1"/>
  <c r="S1070" i="9" s="1"/>
  <c r="P1091" i="9"/>
  <c r="Q1091" i="9" s="1"/>
  <c r="R1091" i="9" s="1"/>
  <c r="S1091" i="9" s="1"/>
  <c r="P875" i="9"/>
  <c r="Q875" i="9" s="1"/>
  <c r="R875" i="9" s="1"/>
  <c r="S875" i="9" s="1"/>
  <c r="P931" i="9"/>
  <c r="Q931" i="9" s="1"/>
  <c r="R931" i="9" s="1"/>
  <c r="S931" i="9" s="1"/>
  <c r="P277" i="9"/>
  <c r="Q277" i="9" s="1"/>
  <c r="R277" i="9" s="1"/>
  <c r="S277" i="9" s="1"/>
  <c r="P274" i="9"/>
  <c r="Q274" i="9" s="1"/>
  <c r="R274" i="9" s="1"/>
  <c r="S274" i="9" s="1"/>
  <c r="P867" i="9"/>
  <c r="Q867" i="9" s="1"/>
  <c r="R867" i="9" s="1"/>
  <c r="S867" i="9" s="1"/>
  <c r="P1043" i="9"/>
  <c r="Q1043" i="9" s="1"/>
  <c r="R1043" i="9" s="1"/>
  <c r="S1043" i="9" s="1"/>
  <c r="P1046" i="9"/>
  <c r="Q1046" i="9" s="1"/>
  <c r="R1046" i="9" s="1"/>
  <c r="S1046" i="9" s="1"/>
  <c r="P1103" i="9"/>
  <c r="Q1103" i="9" s="1"/>
  <c r="R1103" i="9" s="1"/>
  <c r="S1103" i="9" s="1"/>
  <c r="P1106" i="9"/>
  <c r="Q1106" i="9" s="1"/>
  <c r="R1106" i="9" s="1"/>
  <c r="S1106" i="9" s="1"/>
  <c r="P1109" i="9"/>
  <c r="Q1109" i="9" s="1"/>
  <c r="R1109" i="9" s="1"/>
  <c r="S1109" i="9" s="1"/>
  <c r="P1112" i="9"/>
  <c r="Q1112" i="9" s="1"/>
  <c r="R1112" i="9" s="1"/>
  <c r="S1112" i="9" s="1"/>
  <c r="P1115" i="9"/>
  <c r="Q1115" i="9" s="1"/>
  <c r="R1115" i="9" s="1"/>
  <c r="S1115" i="9" s="1"/>
  <c r="P1118" i="9"/>
  <c r="Q1118" i="9" s="1"/>
  <c r="R1118" i="9" s="1"/>
  <c r="S1118" i="9" s="1"/>
  <c r="P1121" i="9"/>
  <c r="Q1121" i="9" s="1"/>
  <c r="R1121" i="9" s="1"/>
  <c r="S1121" i="9" s="1"/>
  <c r="P1124" i="9"/>
  <c r="Q1124" i="9" s="1"/>
  <c r="R1124" i="9" s="1"/>
  <c r="S1124" i="9" s="1"/>
  <c r="P1127" i="9"/>
  <c r="Q1127" i="9" s="1"/>
  <c r="R1127" i="9" s="1"/>
  <c r="S1127" i="9" s="1"/>
  <c r="P1167" i="9"/>
  <c r="Q1167" i="9" s="1"/>
  <c r="R1167" i="9" s="1"/>
  <c r="S1167" i="9" s="1"/>
  <c r="P1170" i="9"/>
  <c r="Q1170" i="9" s="1"/>
  <c r="R1170" i="9" s="1"/>
  <c r="S1170" i="9" s="1"/>
  <c r="P1173" i="9"/>
  <c r="Q1173" i="9" s="1"/>
  <c r="R1173" i="9" s="1"/>
  <c r="S1173" i="9" s="1"/>
  <c r="P1176" i="9"/>
  <c r="Q1176" i="9" s="1"/>
  <c r="R1176" i="9" s="1"/>
  <c r="S1176" i="9" s="1"/>
  <c r="P886" i="9"/>
  <c r="Q886" i="9" s="1"/>
  <c r="R886" i="9" s="1"/>
  <c r="S886" i="9" s="1"/>
  <c r="P898" i="9"/>
  <c r="Q898" i="9" s="1"/>
  <c r="R898" i="9" s="1"/>
  <c r="S898" i="9" s="1"/>
  <c r="P933" i="9"/>
  <c r="Q933" i="9" s="1"/>
  <c r="R933" i="9" s="1"/>
  <c r="S933" i="9" s="1"/>
  <c r="P868" i="9"/>
  <c r="Q868" i="9" s="1"/>
  <c r="R868" i="9" s="1"/>
  <c r="S868" i="9" s="1"/>
  <c r="P1044" i="9"/>
  <c r="Q1044" i="9" s="1"/>
  <c r="R1044" i="9" s="1"/>
  <c r="S1044" i="9" s="1"/>
  <c r="P1125" i="9"/>
  <c r="Q1125" i="9" s="1"/>
  <c r="R1125" i="9" s="1"/>
  <c r="S1125" i="9" s="1"/>
  <c r="P604" i="9"/>
  <c r="Q604" i="9" s="1"/>
  <c r="R604" i="9" s="1"/>
  <c r="S604" i="9" s="1"/>
  <c r="P670" i="9"/>
  <c r="Q670" i="9" s="1"/>
  <c r="R670" i="9" s="1"/>
  <c r="S670" i="9" s="1"/>
  <c r="P764" i="9"/>
  <c r="Q764" i="9" s="1"/>
  <c r="R764" i="9" s="1"/>
  <c r="S764" i="9" s="1"/>
  <c r="P1051" i="9"/>
  <c r="Q1051" i="9" s="1"/>
  <c r="R1051" i="9" s="1"/>
  <c r="S1051" i="9" s="1"/>
  <c r="P1073" i="9"/>
  <c r="Q1073" i="9" s="1"/>
  <c r="R1073" i="9" s="1"/>
  <c r="S1073" i="9" s="1"/>
  <c r="P1082" i="9"/>
  <c r="Q1082" i="9" s="1"/>
  <c r="R1082" i="9" s="1"/>
  <c r="S1082" i="9" s="1"/>
  <c r="P1094" i="9"/>
  <c r="Q1094" i="9" s="1"/>
  <c r="R1094" i="9" s="1"/>
  <c r="S1094" i="9" s="1"/>
  <c r="P1147" i="9"/>
  <c r="Q1147" i="9" s="1"/>
  <c r="R1147" i="9" s="1"/>
  <c r="S1147" i="9" s="1"/>
  <c r="P1193" i="9"/>
  <c r="Q1193" i="9" s="1"/>
  <c r="R1193" i="9" s="1"/>
  <c r="S1193" i="9" s="1"/>
  <c r="P1202" i="9"/>
  <c r="Q1202" i="9" s="1"/>
  <c r="R1202" i="9" s="1"/>
  <c r="S1202" i="9" s="1"/>
  <c r="P1211" i="9"/>
  <c r="Q1211" i="9" s="1"/>
  <c r="R1211" i="9" s="1"/>
  <c r="S1211" i="9" s="1"/>
  <c r="P1242" i="9"/>
  <c r="Q1242" i="9" s="1"/>
  <c r="R1242" i="9" s="1"/>
  <c r="S1242" i="9" s="1"/>
  <c r="P890" i="9"/>
  <c r="Q890" i="9" s="1"/>
  <c r="R890" i="9" s="1"/>
  <c r="S890" i="9" s="1"/>
  <c r="P902" i="9"/>
  <c r="Q902" i="9" s="1"/>
  <c r="R902" i="9" s="1"/>
  <c r="S902" i="9" s="1"/>
  <c r="P1017" i="9"/>
  <c r="Q1017" i="9" s="1"/>
  <c r="R1017" i="9" s="1"/>
  <c r="S1017" i="9" s="1"/>
  <c r="P416" i="9"/>
  <c r="Q416" i="9" s="1"/>
  <c r="R416" i="9" s="1"/>
  <c r="S416" i="9" s="1"/>
  <c r="P517" i="9"/>
  <c r="Q517" i="9" s="1"/>
  <c r="R517" i="9" s="1"/>
  <c r="S517" i="9" s="1"/>
  <c r="P570" i="9"/>
  <c r="Q570" i="9" s="1"/>
  <c r="R570" i="9" s="1"/>
  <c r="S570" i="9" s="1"/>
  <c r="P573" i="9"/>
  <c r="Q573" i="9" s="1"/>
  <c r="R573" i="9" s="1"/>
  <c r="S573" i="9" s="1"/>
  <c r="P576" i="9"/>
  <c r="Q576" i="9" s="1"/>
  <c r="R576" i="9" s="1"/>
  <c r="S576" i="9" s="1"/>
  <c r="P579" i="9"/>
  <c r="Q579" i="9" s="1"/>
  <c r="R579" i="9" s="1"/>
  <c r="S579" i="9" s="1"/>
  <c r="P582" i="9"/>
  <c r="Q582" i="9" s="1"/>
  <c r="R582" i="9" s="1"/>
  <c r="S582" i="9" s="1"/>
  <c r="P585" i="9"/>
  <c r="Q585" i="9" s="1"/>
  <c r="R585" i="9" s="1"/>
  <c r="S585" i="9" s="1"/>
  <c r="P588" i="9"/>
  <c r="Q588" i="9" s="1"/>
  <c r="R588" i="9" s="1"/>
  <c r="S588" i="9" s="1"/>
  <c r="P591" i="9"/>
  <c r="Q591" i="9" s="1"/>
  <c r="R591" i="9" s="1"/>
  <c r="S591" i="9" s="1"/>
  <c r="P594" i="9"/>
  <c r="Q594" i="9" s="1"/>
  <c r="R594" i="9" s="1"/>
  <c r="S594" i="9" s="1"/>
  <c r="P597" i="9"/>
  <c r="Q597" i="9" s="1"/>
  <c r="R597" i="9" s="1"/>
  <c r="S597" i="9" s="1"/>
  <c r="P600" i="9"/>
  <c r="Q600" i="9" s="1"/>
  <c r="R600" i="9" s="1"/>
  <c r="S600" i="9" s="1"/>
  <c r="P603" i="9"/>
  <c r="Q603" i="9" s="1"/>
  <c r="R603" i="9" s="1"/>
  <c r="S603" i="9" s="1"/>
  <c r="P606" i="9"/>
  <c r="Q606" i="9" s="1"/>
  <c r="R606" i="9" s="1"/>
  <c r="S606" i="9" s="1"/>
  <c r="P609" i="9"/>
  <c r="Q609" i="9" s="1"/>
  <c r="R609" i="9" s="1"/>
  <c r="S609" i="9" s="1"/>
  <c r="P612" i="9"/>
  <c r="Q612" i="9" s="1"/>
  <c r="R612" i="9" s="1"/>
  <c r="S612" i="9" s="1"/>
  <c r="P615" i="9"/>
  <c r="Q615" i="9" s="1"/>
  <c r="R615" i="9" s="1"/>
  <c r="S615" i="9" s="1"/>
  <c r="P618" i="9"/>
  <c r="Q618" i="9" s="1"/>
  <c r="R618" i="9" s="1"/>
  <c r="S618" i="9" s="1"/>
  <c r="P621" i="9"/>
  <c r="Q621" i="9" s="1"/>
  <c r="R621" i="9" s="1"/>
  <c r="S621" i="9" s="1"/>
  <c r="P624" i="9"/>
  <c r="Q624" i="9" s="1"/>
  <c r="R624" i="9" s="1"/>
  <c r="S624" i="9" s="1"/>
  <c r="P627" i="9"/>
  <c r="Q627" i="9" s="1"/>
  <c r="R627" i="9" s="1"/>
  <c r="S627" i="9" s="1"/>
  <c r="P630" i="9"/>
  <c r="Q630" i="9" s="1"/>
  <c r="R630" i="9" s="1"/>
  <c r="S630" i="9" s="1"/>
  <c r="P633" i="9"/>
  <c r="Q633" i="9" s="1"/>
  <c r="R633" i="9" s="1"/>
  <c r="S633" i="9" s="1"/>
  <c r="P636" i="9"/>
  <c r="Q636" i="9" s="1"/>
  <c r="R636" i="9" s="1"/>
  <c r="S636" i="9" s="1"/>
  <c r="P639" i="9"/>
  <c r="Q639" i="9" s="1"/>
  <c r="R639" i="9" s="1"/>
  <c r="S639" i="9" s="1"/>
  <c r="P642" i="9"/>
  <c r="Q642" i="9" s="1"/>
  <c r="R642" i="9" s="1"/>
  <c r="S642" i="9" s="1"/>
  <c r="P645" i="9"/>
  <c r="Q645" i="9" s="1"/>
  <c r="R645" i="9" s="1"/>
  <c r="S645" i="9" s="1"/>
  <c r="P648" i="9"/>
  <c r="Q648" i="9" s="1"/>
  <c r="R648" i="9" s="1"/>
  <c r="S648" i="9" s="1"/>
  <c r="P651" i="9"/>
  <c r="Q651" i="9" s="1"/>
  <c r="R651" i="9" s="1"/>
  <c r="S651" i="9" s="1"/>
  <c r="P654" i="9"/>
  <c r="Q654" i="9" s="1"/>
  <c r="R654" i="9" s="1"/>
  <c r="S654" i="9" s="1"/>
  <c r="P657" i="9"/>
  <c r="Q657" i="9" s="1"/>
  <c r="R657" i="9" s="1"/>
  <c r="S657" i="9" s="1"/>
  <c r="P660" i="9"/>
  <c r="Q660" i="9" s="1"/>
  <c r="R660" i="9" s="1"/>
  <c r="S660" i="9" s="1"/>
  <c r="P663" i="9"/>
  <c r="Q663" i="9" s="1"/>
  <c r="R663" i="9" s="1"/>
  <c r="S663" i="9" s="1"/>
  <c r="P666" i="9"/>
  <c r="Q666" i="9" s="1"/>
  <c r="R666" i="9" s="1"/>
  <c r="S666" i="9" s="1"/>
  <c r="P669" i="9"/>
  <c r="Q669" i="9" s="1"/>
  <c r="R669" i="9" s="1"/>
  <c r="S669" i="9" s="1"/>
  <c r="P672" i="9"/>
  <c r="Q672" i="9" s="1"/>
  <c r="R672" i="9" s="1"/>
  <c r="S672" i="9" s="1"/>
  <c r="P675" i="9"/>
  <c r="Q675" i="9" s="1"/>
  <c r="R675" i="9" s="1"/>
  <c r="S675" i="9" s="1"/>
  <c r="P682" i="9"/>
  <c r="Q682" i="9" s="1"/>
  <c r="R682" i="9" s="1"/>
  <c r="S682" i="9" s="1"/>
  <c r="P685" i="9"/>
  <c r="Q685" i="9" s="1"/>
  <c r="R685" i="9" s="1"/>
  <c r="S685" i="9" s="1"/>
  <c r="P688" i="9"/>
  <c r="Q688" i="9" s="1"/>
  <c r="R688" i="9" s="1"/>
  <c r="S688" i="9" s="1"/>
  <c r="P691" i="9"/>
  <c r="Q691" i="9" s="1"/>
  <c r="R691" i="9" s="1"/>
  <c r="S691" i="9" s="1"/>
  <c r="P694" i="9"/>
  <c r="Q694" i="9" s="1"/>
  <c r="R694" i="9" s="1"/>
  <c r="S694" i="9" s="1"/>
  <c r="P697" i="9"/>
  <c r="Q697" i="9" s="1"/>
  <c r="R697" i="9" s="1"/>
  <c r="S697" i="9" s="1"/>
  <c r="P700" i="9"/>
  <c r="Q700" i="9" s="1"/>
  <c r="R700" i="9" s="1"/>
  <c r="S700" i="9" s="1"/>
  <c r="P703" i="9"/>
  <c r="Q703" i="9" s="1"/>
  <c r="R703" i="9" s="1"/>
  <c r="S703" i="9" s="1"/>
  <c r="P706" i="9"/>
  <c r="Q706" i="9" s="1"/>
  <c r="R706" i="9" s="1"/>
  <c r="S706" i="9" s="1"/>
  <c r="P709" i="9"/>
  <c r="Q709" i="9" s="1"/>
  <c r="R709" i="9" s="1"/>
  <c r="S709" i="9" s="1"/>
  <c r="P712" i="9"/>
  <c r="Q712" i="9" s="1"/>
  <c r="R712" i="9" s="1"/>
  <c r="S712" i="9" s="1"/>
  <c r="P715" i="9"/>
  <c r="Q715" i="9" s="1"/>
  <c r="R715" i="9" s="1"/>
  <c r="S715" i="9" s="1"/>
  <c r="P718" i="9"/>
  <c r="Q718" i="9" s="1"/>
  <c r="R718" i="9" s="1"/>
  <c r="S718" i="9" s="1"/>
  <c r="P721" i="9"/>
  <c r="Q721" i="9" s="1"/>
  <c r="R721" i="9" s="1"/>
  <c r="S721" i="9" s="1"/>
  <c r="P724" i="9"/>
  <c r="Q724" i="9" s="1"/>
  <c r="R724" i="9" s="1"/>
  <c r="S724" i="9" s="1"/>
  <c r="P727" i="9"/>
  <c r="Q727" i="9" s="1"/>
  <c r="R727" i="9" s="1"/>
  <c r="S727" i="9" s="1"/>
  <c r="P730" i="9"/>
  <c r="Q730" i="9" s="1"/>
  <c r="R730" i="9" s="1"/>
  <c r="S730" i="9" s="1"/>
  <c r="P733" i="9"/>
  <c r="Q733" i="9" s="1"/>
  <c r="R733" i="9" s="1"/>
  <c r="S733" i="9" s="1"/>
  <c r="P736" i="9"/>
  <c r="Q736" i="9" s="1"/>
  <c r="R736" i="9" s="1"/>
  <c r="S736" i="9" s="1"/>
  <c r="P739" i="9"/>
  <c r="Q739" i="9" s="1"/>
  <c r="R739" i="9" s="1"/>
  <c r="S739" i="9" s="1"/>
  <c r="P742" i="9"/>
  <c r="Q742" i="9" s="1"/>
  <c r="R742" i="9" s="1"/>
  <c r="S742" i="9" s="1"/>
  <c r="P745" i="9"/>
  <c r="Q745" i="9" s="1"/>
  <c r="R745" i="9" s="1"/>
  <c r="S745" i="9" s="1"/>
  <c r="P748" i="9"/>
  <c r="Q748" i="9" s="1"/>
  <c r="R748" i="9" s="1"/>
  <c r="S748" i="9" s="1"/>
  <c r="P751" i="9"/>
  <c r="Q751" i="9" s="1"/>
  <c r="R751" i="9" s="1"/>
  <c r="S751" i="9" s="1"/>
  <c r="P754" i="9"/>
  <c r="Q754" i="9" s="1"/>
  <c r="R754" i="9" s="1"/>
  <c r="S754" i="9" s="1"/>
  <c r="P757" i="9"/>
  <c r="Q757" i="9" s="1"/>
  <c r="R757" i="9" s="1"/>
  <c r="S757" i="9" s="1"/>
  <c r="P760" i="9"/>
  <c r="Q760" i="9" s="1"/>
  <c r="R760" i="9" s="1"/>
  <c r="S760" i="9" s="1"/>
  <c r="P763" i="9"/>
  <c r="Q763" i="9" s="1"/>
  <c r="R763" i="9" s="1"/>
  <c r="S763" i="9" s="1"/>
  <c r="P766" i="9"/>
  <c r="Q766" i="9" s="1"/>
  <c r="R766" i="9" s="1"/>
  <c r="S766" i="9" s="1"/>
  <c r="P769" i="9"/>
  <c r="Q769" i="9" s="1"/>
  <c r="R769" i="9" s="1"/>
  <c r="S769" i="9" s="1"/>
  <c r="P772" i="9"/>
  <c r="Q772" i="9" s="1"/>
  <c r="R772" i="9" s="1"/>
  <c r="S772" i="9" s="1"/>
  <c r="P775" i="9"/>
  <c r="Q775" i="9" s="1"/>
  <c r="R775" i="9" s="1"/>
  <c r="S775" i="9" s="1"/>
  <c r="P778" i="9"/>
  <c r="Q778" i="9" s="1"/>
  <c r="R778" i="9" s="1"/>
  <c r="S778" i="9" s="1"/>
  <c r="P781" i="9"/>
  <c r="Q781" i="9" s="1"/>
  <c r="R781" i="9" s="1"/>
  <c r="S781" i="9" s="1"/>
  <c r="P784" i="9"/>
  <c r="Q784" i="9" s="1"/>
  <c r="R784" i="9" s="1"/>
  <c r="S784" i="9" s="1"/>
  <c r="P787" i="9"/>
  <c r="Q787" i="9" s="1"/>
  <c r="R787" i="9" s="1"/>
  <c r="S787" i="9" s="1"/>
  <c r="P790" i="9"/>
  <c r="Q790" i="9" s="1"/>
  <c r="R790" i="9" s="1"/>
  <c r="S790" i="9" s="1"/>
  <c r="P793" i="9"/>
  <c r="Q793" i="9" s="1"/>
  <c r="R793" i="9" s="1"/>
  <c r="S793" i="9" s="1"/>
  <c r="P796" i="9"/>
  <c r="Q796" i="9" s="1"/>
  <c r="R796" i="9" s="1"/>
  <c r="S796" i="9" s="1"/>
  <c r="P799" i="9"/>
  <c r="Q799" i="9" s="1"/>
  <c r="R799" i="9" s="1"/>
  <c r="S799" i="9" s="1"/>
  <c r="P802" i="9"/>
  <c r="Q802" i="9" s="1"/>
  <c r="R802" i="9" s="1"/>
  <c r="S802" i="9" s="1"/>
  <c r="P805" i="9"/>
  <c r="Q805" i="9" s="1"/>
  <c r="R805" i="9" s="1"/>
  <c r="S805" i="9" s="1"/>
  <c r="P808" i="9"/>
  <c r="Q808" i="9" s="1"/>
  <c r="R808" i="9" s="1"/>
  <c r="S808" i="9" s="1"/>
  <c r="P811" i="9"/>
  <c r="Q811" i="9" s="1"/>
  <c r="R811" i="9" s="1"/>
  <c r="S811" i="9" s="1"/>
  <c r="P822" i="9"/>
  <c r="Q822" i="9" s="1"/>
  <c r="R822" i="9" s="1"/>
  <c r="S822" i="9" s="1"/>
  <c r="P825" i="9"/>
  <c r="Q825" i="9" s="1"/>
  <c r="R825" i="9" s="1"/>
  <c r="S825" i="9" s="1"/>
  <c r="P828" i="9"/>
  <c r="Q828" i="9" s="1"/>
  <c r="R828" i="9" s="1"/>
  <c r="S828" i="9" s="1"/>
  <c r="P831" i="9"/>
  <c r="Q831" i="9" s="1"/>
  <c r="R831" i="9" s="1"/>
  <c r="S831" i="9" s="1"/>
  <c r="P834" i="9"/>
  <c r="Q834" i="9" s="1"/>
  <c r="R834" i="9" s="1"/>
  <c r="S834" i="9" s="1"/>
  <c r="P837" i="9"/>
  <c r="Q837" i="9" s="1"/>
  <c r="R837" i="9" s="1"/>
  <c r="S837" i="9" s="1"/>
  <c r="P840" i="9"/>
  <c r="Q840" i="9" s="1"/>
  <c r="R840" i="9" s="1"/>
  <c r="S840" i="9" s="1"/>
  <c r="P843" i="9"/>
  <c r="Q843" i="9" s="1"/>
  <c r="R843" i="9" s="1"/>
  <c r="S843" i="9" s="1"/>
  <c r="P846" i="9"/>
  <c r="Q846" i="9" s="1"/>
  <c r="R846" i="9" s="1"/>
  <c r="S846" i="9" s="1"/>
  <c r="P849" i="9"/>
  <c r="Q849" i="9" s="1"/>
  <c r="R849" i="9" s="1"/>
  <c r="S849" i="9" s="1"/>
  <c r="P852" i="9"/>
  <c r="Q852" i="9" s="1"/>
  <c r="R852" i="9" s="1"/>
  <c r="S852" i="9" s="1"/>
  <c r="P855" i="9"/>
  <c r="Q855" i="9" s="1"/>
  <c r="R855" i="9" s="1"/>
  <c r="S855" i="9" s="1"/>
  <c r="P858" i="9"/>
  <c r="Q858" i="9" s="1"/>
  <c r="R858" i="9" s="1"/>
  <c r="S858" i="9" s="1"/>
  <c r="P861" i="9"/>
  <c r="Q861" i="9" s="1"/>
  <c r="R861" i="9" s="1"/>
  <c r="S861" i="9" s="1"/>
  <c r="P951" i="9"/>
  <c r="Q951" i="9" s="1"/>
  <c r="R951" i="9" s="1"/>
  <c r="S951" i="9" s="1"/>
  <c r="P954" i="9"/>
  <c r="Q954" i="9" s="1"/>
  <c r="R954" i="9" s="1"/>
  <c r="S954" i="9" s="1"/>
  <c r="P957" i="9"/>
  <c r="Q957" i="9" s="1"/>
  <c r="R957" i="9" s="1"/>
  <c r="S957" i="9" s="1"/>
  <c r="P960" i="9"/>
  <c r="Q960" i="9" s="1"/>
  <c r="R960" i="9" s="1"/>
  <c r="S960" i="9" s="1"/>
  <c r="P963" i="9"/>
  <c r="Q963" i="9" s="1"/>
  <c r="R963" i="9" s="1"/>
  <c r="S963" i="9" s="1"/>
  <c r="P966" i="9"/>
  <c r="Q966" i="9" s="1"/>
  <c r="R966" i="9" s="1"/>
  <c r="S966" i="9" s="1"/>
  <c r="P969" i="9"/>
  <c r="Q969" i="9" s="1"/>
  <c r="R969" i="9" s="1"/>
  <c r="S969" i="9" s="1"/>
  <c r="P972" i="9"/>
  <c r="Q972" i="9" s="1"/>
  <c r="R972" i="9" s="1"/>
  <c r="S972" i="9" s="1"/>
  <c r="P975" i="9"/>
  <c r="Q975" i="9" s="1"/>
  <c r="R975" i="9" s="1"/>
  <c r="S975" i="9" s="1"/>
  <c r="P978" i="9"/>
  <c r="Q978" i="9" s="1"/>
  <c r="R978" i="9" s="1"/>
  <c r="S978" i="9" s="1"/>
  <c r="P981" i="9"/>
  <c r="Q981" i="9" s="1"/>
  <c r="R981" i="9" s="1"/>
  <c r="S981" i="9" s="1"/>
  <c r="P984" i="9"/>
  <c r="Q984" i="9" s="1"/>
  <c r="R984" i="9" s="1"/>
  <c r="S984" i="9" s="1"/>
  <c r="P987" i="9"/>
  <c r="Q987" i="9" s="1"/>
  <c r="R987" i="9" s="1"/>
  <c r="S987" i="9" s="1"/>
  <c r="P990" i="9"/>
  <c r="Q990" i="9" s="1"/>
  <c r="R990" i="9" s="1"/>
  <c r="S990" i="9" s="1"/>
  <c r="P993" i="9"/>
  <c r="Q993" i="9" s="1"/>
  <c r="R993" i="9" s="1"/>
  <c r="S993" i="9" s="1"/>
  <c r="P996" i="9"/>
  <c r="Q996" i="9" s="1"/>
  <c r="R996" i="9" s="1"/>
  <c r="S996" i="9" s="1"/>
  <c r="P999" i="9"/>
  <c r="Q999" i="9" s="1"/>
  <c r="R999" i="9" s="1"/>
  <c r="S999" i="9" s="1"/>
  <c r="P1002" i="9"/>
  <c r="Q1002" i="9" s="1"/>
  <c r="R1002" i="9" s="1"/>
  <c r="S1002" i="9" s="1"/>
  <c r="P1022" i="9"/>
  <c r="Q1022" i="9" s="1"/>
  <c r="R1022" i="9" s="1"/>
  <c r="S1022" i="9" s="1"/>
  <c r="P1025" i="9"/>
  <c r="Q1025" i="9" s="1"/>
  <c r="R1025" i="9" s="1"/>
  <c r="S1025" i="9" s="1"/>
  <c r="P1028" i="9"/>
  <c r="Q1028" i="9" s="1"/>
  <c r="R1028" i="9" s="1"/>
  <c r="S1028" i="9" s="1"/>
  <c r="P1031" i="9"/>
  <c r="Q1031" i="9" s="1"/>
  <c r="R1031" i="9" s="1"/>
  <c r="S1031" i="9" s="1"/>
  <c r="P1034" i="9"/>
  <c r="Q1034" i="9" s="1"/>
  <c r="R1034" i="9" s="1"/>
  <c r="S1034" i="9" s="1"/>
  <c r="P1037" i="9"/>
  <c r="Q1037" i="9" s="1"/>
  <c r="R1037" i="9" s="1"/>
  <c r="S1037" i="9" s="1"/>
  <c r="P1040" i="9"/>
  <c r="Q1040" i="9" s="1"/>
  <c r="R1040" i="9" s="1"/>
  <c r="S1040" i="9" s="1"/>
  <c r="P1050" i="9"/>
  <c r="Q1050" i="9" s="1"/>
  <c r="R1050" i="9" s="1"/>
  <c r="S1050" i="9" s="1"/>
  <c r="P1053" i="9"/>
  <c r="Q1053" i="9" s="1"/>
  <c r="R1053" i="9" s="1"/>
  <c r="S1053" i="9" s="1"/>
  <c r="P1056" i="9"/>
  <c r="Q1056" i="9" s="1"/>
  <c r="R1056" i="9" s="1"/>
  <c r="S1056" i="9" s="1"/>
  <c r="P1059" i="9"/>
  <c r="Q1059" i="9" s="1"/>
  <c r="R1059" i="9" s="1"/>
  <c r="S1059" i="9" s="1"/>
  <c r="P1152" i="9"/>
  <c r="Q1152" i="9" s="1"/>
  <c r="R1152" i="9" s="1"/>
  <c r="S1152" i="9" s="1"/>
  <c r="P1155" i="9"/>
  <c r="Q1155" i="9" s="1"/>
  <c r="R1155" i="9" s="1"/>
  <c r="S1155" i="9" s="1"/>
  <c r="P1158" i="9"/>
  <c r="Q1158" i="9" s="1"/>
  <c r="R1158" i="9" s="1"/>
  <c r="S1158" i="9" s="1"/>
  <c r="P1161" i="9"/>
  <c r="Q1161" i="9" s="1"/>
  <c r="R1161" i="9" s="1"/>
  <c r="S1161" i="9" s="1"/>
  <c r="P1164" i="9"/>
  <c r="Q1164" i="9" s="1"/>
  <c r="R1164" i="9" s="1"/>
  <c r="S1164" i="9" s="1"/>
  <c r="P1216" i="9"/>
  <c r="Q1216" i="9" s="1"/>
  <c r="R1216" i="9" s="1"/>
  <c r="S1216" i="9" s="1"/>
  <c r="P1219" i="9"/>
  <c r="Q1219" i="9" s="1"/>
  <c r="R1219" i="9" s="1"/>
  <c r="S1219" i="9" s="1"/>
  <c r="P1222" i="9"/>
  <c r="Q1222" i="9" s="1"/>
  <c r="R1222" i="9" s="1"/>
  <c r="S1222" i="9" s="1"/>
  <c r="P1225" i="9"/>
  <c r="Q1225" i="9" s="1"/>
  <c r="R1225" i="9" s="1"/>
  <c r="S1225" i="9" s="1"/>
  <c r="P1228" i="9"/>
  <c r="Q1228" i="9" s="1"/>
  <c r="R1228" i="9" s="1"/>
  <c r="S1228" i="9" s="1"/>
  <c r="P1231" i="9"/>
  <c r="Q1231" i="9" s="1"/>
  <c r="R1231" i="9" s="1"/>
  <c r="S1231" i="9" s="1"/>
  <c r="P1234" i="9"/>
  <c r="Q1234" i="9" s="1"/>
  <c r="R1234" i="9" s="1"/>
  <c r="S1234" i="9" s="1"/>
  <c r="P1237" i="9"/>
  <c r="Q1237" i="9" s="1"/>
  <c r="R1237" i="9" s="1"/>
  <c r="S1237" i="9" s="1"/>
  <c r="P1247" i="9"/>
  <c r="Q1247" i="9" s="1"/>
  <c r="R1247" i="9" s="1"/>
  <c r="S1247" i="9" s="1"/>
  <c r="P1250" i="9"/>
  <c r="Q1250" i="9" s="1"/>
  <c r="R1250" i="9" s="1"/>
  <c r="S1250" i="9" s="1"/>
  <c r="P1253" i="9"/>
  <c r="Q1253" i="9" s="1"/>
  <c r="R1253" i="9" s="1"/>
  <c r="S1253" i="9" s="1"/>
  <c r="P285" i="9"/>
  <c r="Q285" i="9" s="1"/>
  <c r="R285" i="9" s="1"/>
  <c r="S285" i="9" s="1"/>
  <c r="P877" i="9"/>
  <c r="Q877" i="9" s="1"/>
  <c r="R877" i="9" s="1"/>
  <c r="S877" i="9" s="1"/>
  <c r="P901" i="9"/>
  <c r="Q901" i="9" s="1"/>
  <c r="R901" i="9" s="1"/>
  <c r="S901" i="9" s="1"/>
  <c r="P930" i="9"/>
  <c r="Q930" i="9" s="1"/>
  <c r="R930" i="9" s="1"/>
  <c r="S930" i="9" s="1"/>
  <c r="P1110" i="9"/>
  <c r="Q1110" i="9" s="1"/>
  <c r="R1110" i="9" s="1"/>
  <c r="S1110" i="9" s="1"/>
  <c r="P400" i="9"/>
  <c r="Q400" i="9" s="1"/>
  <c r="R400" i="9" s="1"/>
  <c r="S400" i="9" s="1"/>
  <c r="P574" i="9"/>
  <c r="Q574" i="9" s="1"/>
  <c r="R574" i="9" s="1"/>
  <c r="S574" i="9" s="1"/>
  <c r="P586" i="9"/>
  <c r="Q586" i="9" s="1"/>
  <c r="R586" i="9" s="1"/>
  <c r="S586" i="9" s="1"/>
  <c r="P595" i="9"/>
  <c r="Q595" i="9" s="1"/>
  <c r="R595" i="9" s="1"/>
  <c r="S595" i="9" s="1"/>
  <c r="P613" i="9"/>
  <c r="Q613" i="9" s="1"/>
  <c r="R613" i="9" s="1"/>
  <c r="S613" i="9" s="1"/>
  <c r="P625" i="9"/>
  <c r="Q625" i="9" s="1"/>
  <c r="R625" i="9" s="1"/>
  <c r="S625" i="9" s="1"/>
  <c r="P637" i="9"/>
  <c r="Q637" i="9" s="1"/>
  <c r="R637" i="9" s="1"/>
  <c r="S637" i="9" s="1"/>
  <c r="P652" i="9"/>
  <c r="Q652" i="9" s="1"/>
  <c r="R652" i="9" s="1"/>
  <c r="S652" i="9" s="1"/>
  <c r="P667" i="9"/>
  <c r="Q667" i="9" s="1"/>
  <c r="R667" i="9" s="1"/>
  <c r="S667" i="9" s="1"/>
  <c r="P680" i="9"/>
  <c r="Q680" i="9" s="1"/>
  <c r="R680" i="9" s="1"/>
  <c r="S680" i="9" s="1"/>
  <c r="P695" i="9"/>
  <c r="Q695" i="9" s="1"/>
  <c r="R695" i="9" s="1"/>
  <c r="S695" i="9" s="1"/>
  <c r="P698" i="9"/>
  <c r="Q698" i="9" s="1"/>
  <c r="R698" i="9" s="1"/>
  <c r="S698" i="9" s="1"/>
  <c r="P707" i="9"/>
  <c r="Q707" i="9" s="1"/>
  <c r="R707" i="9" s="1"/>
  <c r="S707" i="9" s="1"/>
  <c r="P716" i="9"/>
  <c r="Q716" i="9" s="1"/>
  <c r="R716" i="9" s="1"/>
  <c r="S716" i="9" s="1"/>
  <c r="P725" i="9"/>
  <c r="Q725" i="9" s="1"/>
  <c r="R725" i="9" s="1"/>
  <c r="S725" i="9" s="1"/>
  <c r="P731" i="9"/>
  <c r="Q731" i="9" s="1"/>
  <c r="R731" i="9" s="1"/>
  <c r="S731" i="9" s="1"/>
  <c r="P743" i="9"/>
  <c r="Q743" i="9" s="1"/>
  <c r="R743" i="9" s="1"/>
  <c r="S743" i="9" s="1"/>
  <c r="P755" i="9"/>
  <c r="Q755" i="9" s="1"/>
  <c r="R755" i="9" s="1"/>
  <c r="S755" i="9" s="1"/>
  <c r="P761" i="9"/>
  <c r="Q761" i="9" s="1"/>
  <c r="R761" i="9" s="1"/>
  <c r="S761" i="9" s="1"/>
  <c r="P773" i="9"/>
  <c r="Q773" i="9" s="1"/>
  <c r="R773" i="9" s="1"/>
  <c r="S773" i="9" s="1"/>
  <c r="P782" i="9"/>
  <c r="Q782" i="9" s="1"/>
  <c r="R782" i="9" s="1"/>
  <c r="S782" i="9" s="1"/>
  <c r="P791" i="9"/>
  <c r="Q791" i="9" s="1"/>
  <c r="R791" i="9" s="1"/>
  <c r="S791" i="9" s="1"/>
  <c r="P797" i="9"/>
  <c r="Q797" i="9" s="1"/>
  <c r="R797" i="9" s="1"/>
  <c r="S797" i="9" s="1"/>
  <c r="P803" i="9"/>
  <c r="Q803" i="9" s="1"/>
  <c r="R803" i="9" s="1"/>
  <c r="S803" i="9" s="1"/>
  <c r="P823" i="9"/>
  <c r="Q823" i="9"/>
  <c r="R823" i="9" s="1"/>
  <c r="S823" i="9" s="1"/>
  <c r="P838" i="9"/>
  <c r="Q838" i="9" s="1"/>
  <c r="R838" i="9" s="1"/>
  <c r="S838" i="9" s="1"/>
  <c r="P847" i="9"/>
  <c r="Q847" i="9" s="1"/>
  <c r="R847" i="9" s="1"/>
  <c r="S847" i="9" s="1"/>
  <c r="P853" i="9"/>
  <c r="Q853" i="9" s="1"/>
  <c r="R853" i="9" s="1"/>
  <c r="S853" i="9" s="1"/>
  <c r="P952" i="9"/>
  <c r="Q952" i="9" s="1"/>
  <c r="R952" i="9" s="1"/>
  <c r="S952" i="9" s="1"/>
  <c r="P961" i="9"/>
  <c r="Q961" i="9" s="1"/>
  <c r="R961" i="9" s="1"/>
  <c r="S961" i="9" s="1"/>
  <c r="P970" i="9"/>
  <c r="Q970" i="9" s="1"/>
  <c r="R970" i="9" s="1"/>
  <c r="S970" i="9" s="1"/>
  <c r="P979" i="9"/>
  <c r="Q979" i="9" s="1"/>
  <c r="R979" i="9" s="1"/>
  <c r="S979" i="9" s="1"/>
  <c r="P991" i="9"/>
  <c r="Q991" i="9" s="1"/>
  <c r="R991" i="9" s="1"/>
  <c r="S991" i="9" s="1"/>
  <c r="P1029" i="9"/>
  <c r="Q1029" i="9" s="1"/>
  <c r="R1029" i="9" s="1"/>
  <c r="S1029" i="9" s="1"/>
  <c r="P1035" i="9"/>
  <c r="Q1035" i="9" s="1"/>
  <c r="R1035" i="9" s="1"/>
  <c r="S1035" i="9" s="1"/>
  <c r="P1054" i="9"/>
  <c r="Q1054" i="9" s="1"/>
  <c r="R1054" i="9" s="1"/>
  <c r="S1054" i="9" s="1"/>
  <c r="P1153" i="9"/>
  <c r="Q1153" i="9" s="1"/>
  <c r="R1153" i="9" s="1"/>
  <c r="S1153" i="9" s="1"/>
  <c r="P1220" i="9"/>
  <c r="Q1220" i="9" s="1"/>
  <c r="R1220" i="9" s="1"/>
  <c r="S1220" i="9" s="1"/>
  <c r="P1226" i="9"/>
  <c r="Q1226" i="9" s="1"/>
  <c r="R1226" i="9" s="1"/>
  <c r="S1226" i="9" s="1"/>
  <c r="P1232" i="9"/>
  <c r="Q1232" i="9" s="1"/>
  <c r="R1232" i="9" s="1"/>
  <c r="S1232" i="9" s="1"/>
  <c r="P1238" i="9"/>
  <c r="Q1238" i="9" s="1"/>
  <c r="R1238" i="9" s="1"/>
  <c r="S1238" i="9" s="1"/>
  <c r="P1245" i="9"/>
  <c r="Q1245" i="9" s="1"/>
  <c r="R1245" i="9" s="1"/>
  <c r="S1245" i="9" s="1"/>
  <c r="P217" i="9"/>
  <c r="Q217" i="9" s="1"/>
  <c r="R217" i="9" s="1"/>
  <c r="S217" i="9" s="1"/>
  <c r="P229" i="9"/>
  <c r="Q229" i="9" s="1"/>
  <c r="R229" i="9" s="1"/>
  <c r="S229" i="9" s="1"/>
  <c r="P238" i="9"/>
  <c r="Q238" i="9" s="1"/>
  <c r="R238" i="9" s="1"/>
  <c r="S238" i="9" s="1"/>
  <c r="P247" i="9"/>
  <c r="Q247" i="9" s="1"/>
  <c r="R247" i="9" s="1"/>
  <c r="S247" i="9" s="1"/>
  <c r="P256" i="9"/>
  <c r="Q256" i="9" s="1"/>
  <c r="R256" i="9" s="1"/>
  <c r="S256" i="9" s="1"/>
  <c r="P295" i="9"/>
  <c r="Q295" i="9" s="1"/>
  <c r="R295" i="9" s="1"/>
  <c r="S295" i="9" s="1"/>
  <c r="P304" i="9"/>
  <c r="Q304" i="9" s="1"/>
  <c r="R304" i="9" s="1"/>
  <c r="S304" i="9" s="1"/>
  <c r="P313" i="9"/>
  <c r="Q313" i="9" s="1"/>
  <c r="R313" i="9" s="1"/>
  <c r="S313" i="9" s="1"/>
  <c r="P322" i="9"/>
  <c r="Q322" i="9" s="1"/>
  <c r="R322" i="9" s="1"/>
  <c r="S322" i="9" s="1"/>
  <c r="P331" i="9"/>
  <c r="Q331" i="9" s="1"/>
  <c r="R331" i="9" s="1"/>
  <c r="S331" i="9" s="1"/>
  <c r="P343" i="9"/>
  <c r="Q343" i="9" s="1"/>
  <c r="R343" i="9" s="1"/>
  <c r="S343" i="9" s="1"/>
  <c r="P355" i="9"/>
  <c r="Q355" i="9" s="1"/>
  <c r="R355" i="9" s="1"/>
  <c r="S355" i="9" s="1"/>
  <c r="P364" i="9"/>
  <c r="Q364" i="9" s="1"/>
  <c r="R364" i="9" s="1"/>
  <c r="S364" i="9" s="1"/>
  <c r="P373" i="9"/>
  <c r="Q373" i="9" s="1"/>
  <c r="R373" i="9" s="1"/>
  <c r="S373" i="9" s="1"/>
  <c r="P382" i="9"/>
  <c r="Q382" i="9" s="1"/>
  <c r="R382" i="9" s="1"/>
  <c r="S382" i="9" s="1"/>
  <c r="P391" i="9"/>
  <c r="Q391" i="9" s="1"/>
  <c r="R391" i="9" s="1"/>
  <c r="S391" i="9" s="1"/>
  <c r="P915" i="9"/>
  <c r="Q915" i="9" s="1"/>
  <c r="R915" i="9" s="1"/>
  <c r="S915" i="9" s="1"/>
  <c r="P918" i="9"/>
  <c r="Q918" i="9" s="1"/>
  <c r="R918" i="9" s="1"/>
  <c r="S918" i="9" s="1"/>
  <c r="P921" i="9"/>
  <c r="Q921" i="9" s="1"/>
  <c r="R921" i="9" s="1"/>
  <c r="S921" i="9" s="1"/>
  <c r="P940" i="9"/>
  <c r="Q940" i="9" s="1"/>
  <c r="R940" i="9" s="1"/>
  <c r="S940" i="9" s="1"/>
  <c r="P943" i="9"/>
  <c r="Q943" i="9" s="1"/>
  <c r="R943" i="9" s="1"/>
  <c r="S943" i="9" s="1"/>
  <c r="P946" i="9"/>
  <c r="Q946" i="9" s="1"/>
  <c r="R946" i="9" s="1"/>
  <c r="S946" i="9" s="1"/>
  <c r="P1007" i="9"/>
  <c r="Q1007" i="9" s="1"/>
  <c r="R1007" i="9" s="1"/>
  <c r="S1007" i="9" s="1"/>
  <c r="P1064" i="9"/>
  <c r="Q1064" i="9" s="1"/>
  <c r="R1064" i="9" s="1"/>
  <c r="S1064" i="9" s="1"/>
  <c r="P1085" i="9"/>
  <c r="Q1085" i="9" s="1"/>
  <c r="R1085" i="9" s="1"/>
  <c r="S1085" i="9" s="1"/>
  <c r="P1150" i="9"/>
  <c r="Q1150" i="9" s="1"/>
  <c r="R1150" i="9" s="1"/>
  <c r="S1150" i="9" s="1"/>
  <c r="P884" i="9"/>
  <c r="Q884" i="9" s="1"/>
  <c r="R884" i="9" s="1"/>
  <c r="S884" i="9" s="1"/>
  <c r="P896" i="9"/>
  <c r="Q896" i="9" s="1"/>
  <c r="R896" i="9" s="1"/>
  <c r="S896" i="9" s="1"/>
  <c r="P908" i="9"/>
  <c r="Q908" i="9" s="1"/>
  <c r="R908" i="9" s="1"/>
  <c r="S908" i="9" s="1"/>
  <c r="P928" i="9"/>
  <c r="Q928" i="9" s="1"/>
  <c r="R928" i="9" s="1"/>
  <c r="S928" i="9" s="1"/>
  <c r="P270" i="9"/>
  <c r="Q270" i="9" s="1"/>
  <c r="R270" i="9" s="1"/>
  <c r="S270" i="9" s="1"/>
  <c r="P287" i="9"/>
  <c r="Q287" i="9" s="1"/>
  <c r="R287" i="9" s="1"/>
  <c r="S287" i="9" s="1"/>
  <c r="P264" i="9"/>
  <c r="Q264" i="9" s="1"/>
  <c r="R264" i="9" s="1"/>
  <c r="S264" i="9" s="1"/>
  <c r="P267" i="9"/>
  <c r="Q267" i="9" s="1"/>
  <c r="R267" i="9" s="1"/>
  <c r="S267" i="9" s="1"/>
  <c r="P402" i="9"/>
  <c r="Q402" i="9" s="1"/>
  <c r="R402" i="9" s="1"/>
  <c r="S402" i="9" s="1"/>
  <c r="P219" i="9"/>
  <c r="Q219" i="9" s="1"/>
  <c r="R219" i="9" s="1"/>
  <c r="S219" i="9" s="1"/>
  <c r="P222" i="9"/>
  <c r="Q222" i="9" s="1"/>
  <c r="R222" i="9" s="1"/>
  <c r="S222" i="9" s="1"/>
  <c r="P225" i="9"/>
  <c r="Q225" i="9" s="1"/>
  <c r="R225" i="9" s="1"/>
  <c r="S225" i="9" s="1"/>
  <c r="P228" i="9"/>
  <c r="Q228" i="9" s="1"/>
  <c r="R228" i="9" s="1"/>
  <c r="S228" i="9" s="1"/>
  <c r="P231" i="9"/>
  <c r="Q231" i="9" s="1"/>
  <c r="R231" i="9" s="1"/>
  <c r="S231" i="9" s="1"/>
  <c r="P234" i="9"/>
  <c r="Q234" i="9" s="1"/>
  <c r="R234" i="9" s="1"/>
  <c r="S234" i="9" s="1"/>
  <c r="P237" i="9"/>
  <c r="Q237" i="9" s="1"/>
  <c r="R237" i="9" s="1"/>
  <c r="S237" i="9" s="1"/>
  <c r="P240" i="9"/>
  <c r="Q240" i="9" s="1"/>
  <c r="R240" i="9" s="1"/>
  <c r="S240" i="9" s="1"/>
  <c r="P243" i="9"/>
  <c r="Q243" i="9" s="1"/>
  <c r="R243" i="9" s="1"/>
  <c r="S243" i="9" s="1"/>
  <c r="P246" i="9"/>
  <c r="Q246" i="9" s="1"/>
  <c r="R246" i="9" s="1"/>
  <c r="S246" i="9" s="1"/>
  <c r="P249" i="9"/>
  <c r="Q249" i="9" s="1"/>
  <c r="R249" i="9" s="1"/>
  <c r="S249" i="9" s="1"/>
  <c r="P252" i="9"/>
  <c r="Q252" i="9" s="1"/>
  <c r="R252" i="9" s="1"/>
  <c r="S252" i="9" s="1"/>
  <c r="P255" i="9"/>
  <c r="Q255" i="9" s="1"/>
  <c r="R255" i="9" s="1"/>
  <c r="S255" i="9" s="1"/>
  <c r="P258" i="9"/>
  <c r="Q258" i="9" s="1"/>
  <c r="R258" i="9" s="1"/>
  <c r="S258" i="9" s="1"/>
  <c r="P261" i="9"/>
  <c r="Q261" i="9" s="1"/>
  <c r="R261" i="9" s="1"/>
  <c r="S261" i="9" s="1"/>
  <c r="P281" i="9"/>
  <c r="Q281" i="9" s="1"/>
  <c r="R281" i="9" s="1"/>
  <c r="S281" i="9" s="1"/>
  <c r="P291" i="9"/>
  <c r="Q291" i="9" s="1"/>
  <c r="R291" i="9" s="1"/>
  <c r="S291" i="9" s="1"/>
  <c r="P294" i="9"/>
  <c r="Q294" i="9" s="1"/>
  <c r="R294" i="9" s="1"/>
  <c r="S294" i="9" s="1"/>
  <c r="P297" i="9"/>
  <c r="Q297" i="9" s="1"/>
  <c r="R297" i="9" s="1"/>
  <c r="S297" i="9" s="1"/>
  <c r="P300" i="9"/>
  <c r="Q300" i="9" s="1"/>
  <c r="R300" i="9" s="1"/>
  <c r="S300" i="9" s="1"/>
  <c r="P303" i="9"/>
  <c r="Q303" i="9" s="1"/>
  <c r="R303" i="9" s="1"/>
  <c r="S303" i="9" s="1"/>
  <c r="P306" i="9"/>
  <c r="Q306" i="9" s="1"/>
  <c r="R306" i="9" s="1"/>
  <c r="S306" i="9" s="1"/>
  <c r="P309" i="9"/>
  <c r="Q309" i="9" s="1"/>
  <c r="R309" i="9" s="1"/>
  <c r="S309" i="9" s="1"/>
  <c r="P312" i="9"/>
  <c r="Q312" i="9" s="1"/>
  <c r="R312" i="9" s="1"/>
  <c r="S312" i="9" s="1"/>
  <c r="P315" i="9"/>
  <c r="Q315" i="9" s="1"/>
  <c r="R315" i="9" s="1"/>
  <c r="S315" i="9" s="1"/>
  <c r="P318" i="9"/>
  <c r="Q318" i="9" s="1"/>
  <c r="R318" i="9" s="1"/>
  <c r="S318" i="9" s="1"/>
  <c r="P321" i="9"/>
  <c r="Q321" i="9" s="1"/>
  <c r="R321" i="9" s="1"/>
  <c r="S321" i="9" s="1"/>
  <c r="P324" i="9"/>
  <c r="Q324" i="9" s="1"/>
  <c r="R324" i="9" s="1"/>
  <c r="S324" i="9" s="1"/>
  <c r="P327" i="9"/>
  <c r="Q327" i="9" s="1"/>
  <c r="R327" i="9" s="1"/>
  <c r="S327" i="9" s="1"/>
  <c r="P330" i="9"/>
  <c r="Q330" i="9" s="1"/>
  <c r="R330" i="9" s="1"/>
  <c r="S330" i="9" s="1"/>
  <c r="P333" i="9"/>
  <c r="Q333" i="9" s="1"/>
  <c r="R333" i="9" s="1"/>
  <c r="S333" i="9" s="1"/>
  <c r="P336" i="9"/>
  <c r="Q336" i="9" s="1"/>
  <c r="R336" i="9" s="1"/>
  <c r="S336" i="9" s="1"/>
  <c r="P339" i="9"/>
  <c r="Q339" i="9" s="1"/>
  <c r="R339" i="9" s="1"/>
  <c r="S339" i="9" s="1"/>
  <c r="P342" i="9"/>
  <c r="Q342" i="9" s="1"/>
  <c r="R342" i="9" s="1"/>
  <c r="S342" i="9" s="1"/>
  <c r="P345" i="9"/>
  <c r="Q345" i="9" s="1"/>
  <c r="R345" i="9" s="1"/>
  <c r="S345" i="9" s="1"/>
  <c r="P348" i="9"/>
  <c r="Q348" i="9" s="1"/>
  <c r="R348" i="9" s="1"/>
  <c r="S348" i="9" s="1"/>
  <c r="P351" i="9"/>
  <c r="Q351" i="9" s="1"/>
  <c r="R351" i="9" s="1"/>
  <c r="S351" i="9" s="1"/>
  <c r="P354" i="9"/>
  <c r="Q354" i="9" s="1"/>
  <c r="R354" i="9" s="1"/>
  <c r="S354" i="9" s="1"/>
  <c r="P357" i="9"/>
  <c r="Q357" i="9" s="1"/>
  <c r="R357" i="9" s="1"/>
  <c r="S357" i="9" s="1"/>
  <c r="P360" i="9"/>
  <c r="Q360" i="9" s="1"/>
  <c r="R360" i="9" s="1"/>
  <c r="S360" i="9" s="1"/>
  <c r="P363" i="9"/>
  <c r="Q363" i="9" s="1"/>
  <c r="R363" i="9" s="1"/>
  <c r="S363" i="9" s="1"/>
  <c r="P366" i="9"/>
  <c r="Q366" i="9" s="1"/>
  <c r="R366" i="9" s="1"/>
  <c r="S366" i="9" s="1"/>
  <c r="P369" i="9"/>
  <c r="Q369" i="9" s="1"/>
  <c r="R369" i="9" s="1"/>
  <c r="S369" i="9" s="1"/>
  <c r="P372" i="9"/>
  <c r="Q372" i="9" s="1"/>
  <c r="R372" i="9" s="1"/>
  <c r="S372" i="9" s="1"/>
  <c r="P375" i="9"/>
  <c r="Q375" i="9" s="1"/>
  <c r="R375" i="9" s="1"/>
  <c r="S375" i="9" s="1"/>
  <c r="P378" i="9"/>
  <c r="Q378" i="9" s="1"/>
  <c r="R378" i="9" s="1"/>
  <c r="S378" i="9" s="1"/>
  <c r="P381" i="9"/>
  <c r="Q381" i="9" s="1"/>
  <c r="R381" i="9" s="1"/>
  <c r="S381" i="9" s="1"/>
  <c r="P384" i="9"/>
  <c r="Q384" i="9" s="1"/>
  <c r="R384" i="9" s="1"/>
  <c r="S384" i="9" s="1"/>
  <c r="P387" i="9"/>
  <c r="Q387" i="9" s="1"/>
  <c r="R387" i="9" s="1"/>
  <c r="S387" i="9" s="1"/>
  <c r="P390" i="9"/>
  <c r="Q390" i="9" s="1"/>
  <c r="R390" i="9" s="1"/>
  <c r="S390" i="9" s="1"/>
  <c r="P393" i="9"/>
  <c r="Q393" i="9" s="1"/>
  <c r="R393" i="9" s="1"/>
  <c r="S393" i="9" s="1"/>
  <c r="P396" i="9"/>
  <c r="Q396" i="9" s="1"/>
  <c r="R396" i="9" s="1"/>
  <c r="S396" i="9" s="1"/>
  <c r="P914" i="9"/>
  <c r="Q914" i="9" s="1"/>
  <c r="R914" i="9" s="1"/>
  <c r="S914" i="9" s="1"/>
  <c r="P917" i="9"/>
  <c r="Q917" i="9" s="1"/>
  <c r="R917" i="9" s="1"/>
  <c r="S917" i="9" s="1"/>
  <c r="P920" i="9"/>
  <c r="Q920" i="9" s="1"/>
  <c r="R920" i="9" s="1"/>
  <c r="S920" i="9" s="1"/>
  <c r="P939" i="9"/>
  <c r="Q939" i="9" s="1"/>
  <c r="R939" i="9" s="1"/>
  <c r="S939" i="9" s="1"/>
  <c r="P942" i="9"/>
  <c r="Q942" i="9" s="1"/>
  <c r="R942" i="9" s="1"/>
  <c r="S942" i="9" s="1"/>
  <c r="P945" i="9"/>
  <c r="Q945" i="9" s="1"/>
  <c r="R945" i="9" s="1"/>
  <c r="S945" i="9" s="1"/>
  <c r="P1006" i="9"/>
  <c r="Q1006" i="9" s="1"/>
  <c r="R1006" i="9" s="1"/>
  <c r="S1006" i="9" s="1"/>
  <c r="P1009" i="9"/>
  <c r="Q1009" i="9" s="1"/>
  <c r="R1009" i="9" s="1"/>
  <c r="S1009" i="9" s="1"/>
  <c r="P1012" i="9"/>
  <c r="Q1012" i="9" s="1"/>
  <c r="R1012" i="9" s="1"/>
  <c r="S1012" i="9" s="1"/>
  <c r="P1066" i="9"/>
  <c r="Q1066" i="9" s="1"/>
  <c r="R1066" i="9" s="1"/>
  <c r="S1066" i="9" s="1"/>
  <c r="P1069" i="9"/>
  <c r="Q1069" i="9" s="1"/>
  <c r="R1069" i="9" s="1"/>
  <c r="S1069" i="9" s="1"/>
  <c r="P1072" i="9"/>
  <c r="Q1072" i="9" s="1"/>
  <c r="R1072" i="9" s="1"/>
  <c r="S1072" i="9" s="1"/>
  <c r="P1075" i="9"/>
  <c r="Q1075" i="9" s="1"/>
  <c r="R1075" i="9" s="1"/>
  <c r="S1075" i="9" s="1"/>
  <c r="P1078" i="9"/>
  <c r="Q1078" i="9" s="1"/>
  <c r="R1078" i="9" s="1"/>
  <c r="S1078" i="9" s="1"/>
  <c r="P1081" i="9"/>
  <c r="Q1081" i="9" s="1"/>
  <c r="R1081" i="9" s="1"/>
  <c r="S1081" i="9" s="1"/>
  <c r="P1084" i="9"/>
  <c r="Q1084" i="9" s="1"/>
  <c r="R1084" i="9" s="1"/>
  <c r="S1084" i="9" s="1"/>
  <c r="P1087" i="9"/>
  <c r="Q1087" i="9" s="1"/>
  <c r="R1087" i="9" s="1"/>
  <c r="S1087" i="9" s="1"/>
  <c r="P1090" i="9"/>
  <c r="Q1090" i="9" s="1"/>
  <c r="R1090" i="9" s="1"/>
  <c r="S1090" i="9" s="1"/>
  <c r="P1093" i="9"/>
  <c r="Q1093" i="9" s="1"/>
  <c r="R1093" i="9" s="1"/>
  <c r="S1093" i="9" s="1"/>
  <c r="P1149" i="9"/>
  <c r="Q1149" i="9" s="1"/>
  <c r="R1149" i="9" s="1"/>
  <c r="S1149" i="9" s="1"/>
  <c r="P1192" i="9"/>
  <c r="Q1192" i="9" s="1"/>
  <c r="R1192" i="9" s="1"/>
  <c r="S1192" i="9" s="1"/>
  <c r="P1195" i="9"/>
  <c r="Q1195" i="9" s="1"/>
  <c r="R1195" i="9" s="1"/>
  <c r="S1195" i="9" s="1"/>
  <c r="P1198" i="9"/>
  <c r="Q1198" i="9" s="1"/>
  <c r="R1198" i="9" s="1"/>
  <c r="S1198" i="9" s="1"/>
  <c r="P1201" i="9"/>
  <c r="Q1201" i="9" s="1"/>
  <c r="R1201" i="9" s="1"/>
  <c r="S1201" i="9" s="1"/>
  <c r="P1204" i="9"/>
  <c r="Q1204" i="9" s="1"/>
  <c r="R1204" i="9" s="1"/>
  <c r="S1204" i="9" s="1"/>
  <c r="P1207" i="9"/>
  <c r="Q1207" i="9" s="1"/>
  <c r="R1207" i="9" s="1"/>
  <c r="S1207" i="9" s="1"/>
  <c r="P1210" i="9"/>
  <c r="Q1210" i="9" s="1"/>
  <c r="R1210" i="9" s="1"/>
  <c r="S1210" i="9" s="1"/>
  <c r="P1213" i="9"/>
  <c r="Q1213" i="9" s="1"/>
  <c r="R1213" i="9" s="1"/>
  <c r="S1213" i="9" s="1"/>
  <c r="I23" i="11"/>
  <c r="I26" i="11"/>
  <c r="I27" i="11"/>
  <c r="I10" i="11"/>
  <c r="I11" i="11"/>
  <c r="I15" i="11"/>
  <c r="I24" i="11"/>
  <c r="I28" i="11"/>
  <c r="I22" i="11"/>
  <c r="I25" i="11"/>
  <c r="H20" i="11"/>
  <c r="Q12" i="11"/>
  <c r="T12" i="11" s="1"/>
  <c r="Y12" i="11" s="1"/>
  <c r="V12" i="11" s="1"/>
  <c r="Q11" i="11"/>
  <c r="T11" i="11" s="1"/>
  <c r="Y11" i="11" s="1"/>
  <c r="V11" i="11" s="1"/>
  <c r="H7" i="20" l="1"/>
  <c r="W11" i="11"/>
  <c r="H8" i="20"/>
  <c r="W12" i="11"/>
  <c r="J23" i="18"/>
  <c r="J16" i="18"/>
  <c r="J21" i="18"/>
  <c r="J19" i="18"/>
  <c r="J18" i="18"/>
  <c r="J22" i="18"/>
  <c r="J17" i="18"/>
  <c r="J9" i="11"/>
  <c r="K9" i="11" s="1"/>
  <c r="I16" i="11"/>
  <c r="I30" i="11"/>
  <c r="J22" i="11"/>
  <c r="K22" i="11" s="1"/>
  <c r="Q10" i="11"/>
  <c r="T10" i="11" s="1"/>
  <c r="Y10" i="11" s="1"/>
  <c r="V10" i="11" s="1"/>
  <c r="I20" i="11"/>
  <c r="Q9" i="11"/>
  <c r="T9" i="11" s="1"/>
  <c r="Y9" i="11" s="1"/>
  <c r="V9" i="11" s="1"/>
  <c r="Q13" i="11"/>
  <c r="T13" i="11" s="1"/>
  <c r="Y13" i="11" s="1"/>
  <c r="I7" i="20" l="1"/>
  <c r="X11" i="11"/>
  <c r="J7" i="20" s="1"/>
  <c r="W13" i="11"/>
  <c r="I9" i="20" s="1"/>
  <c r="X13" i="11"/>
  <c r="J9" i="20" s="1"/>
  <c r="H5" i="20"/>
  <c r="V16" i="11"/>
  <c r="W9" i="11"/>
  <c r="H6" i="20"/>
  <c r="W10" i="11"/>
  <c r="I8" i="20"/>
  <c r="X12" i="11"/>
  <c r="J8" i="20" s="1"/>
  <c r="J24" i="18"/>
  <c r="K24" i="18"/>
  <c r="T16" i="11"/>
  <c r="K37" i="11"/>
  <c r="K32" i="11"/>
  <c r="T24" i="11" s="1"/>
  <c r="K38" i="11"/>
  <c r="L38" i="11" s="1"/>
  <c r="L41" i="11" s="1"/>
  <c r="K34" i="11"/>
  <c r="M34" i="11" s="1"/>
  <c r="N8" i="20" l="1"/>
  <c r="E32" i="13" s="1"/>
  <c r="K32" i="13" s="1"/>
  <c r="S8" i="20"/>
  <c r="I6" i="20"/>
  <c r="X10" i="11"/>
  <c r="J6" i="20" s="1"/>
  <c r="R8" i="20"/>
  <c r="M8" i="20"/>
  <c r="D32" i="13" s="1"/>
  <c r="J32" i="13" s="1"/>
  <c r="I5" i="20"/>
  <c r="X9" i="11"/>
  <c r="W16" i="11"/>
  <c r="N9" i="20"/>
  <c r="E33" i="13" s="1"/>
  <c r="S9" i="20"/>
  <c r="M9" i="20"/>
  <c r="D33" i="13" s="1"/>
  <c r="R9" i="20"/>
  <c r="N7" i="20"/>
  <c r="E31" i="13" s="1"/>
  <c r="K31" i="13" s="1"/>
  <c r="S7" i="20"/>
  <c r="R7" i="20"/>
  <c r="M7" i="20"/>
  <c r="D31" i="13" s="1"/>
  <c r="J31" i="13" s="1"/>
  <c r="Q5" i="20"/>
  <c r="L6" i="20"/>
  <c r="C30" i="13" s="1"/>
  <c r="I30" i="13" s="1"/>
  <c r="Z9" i="11"/>
  <c r="K41" i="11"/>
  <c r="N6" i="20" l="1"/>
  <c r="E30" i="13" s="1"/>
  <c r="K30" i="13" s="1"/>
  <c r="S6" i="20"/>
  <c r="R6" i="20"/>
  <c r="M6" i="20"/>
  <c r="D30" i="13" s="1"/>
  <c r="J30" i="13" s="1"/>
  <c r="J5" i="20"/>
  <c r="X16" i="11"/>
  <c r="I12" i="20"/>
  <c r="M5" i="20"/>
  <c r="R5" i="20"/>
  <c r="L5" i="20"/>
  <c r="C29" i="13" s="1"/>
  <c r="I29" i="13" s="1"/>
  <c r="C5" i="13"/>
  <c r="Q6" i="20"/>
  <c r="Z10" i="11"/>
  <c r="Q7" i="20"/>
  <c r="S5" i="20" l="1"/>
  <c r="N5" i="20"/>
  <c r="J12" i="20"/>
  <c r="R12" i="20"/>
  <c r="D5" i="13"/>
  <c r="D29" i="13"/>
  <c r="J29" i="13" s="1"/>
  <c r="M12" i="20"/>
  <c r="D36" i="13" s="1"/>
  <c r="F5" i="13"/>
  <c r="I5" i="13" s="1"/>
  <c r="C6" i="13"/>
  <c r="F6" i="13" s="1"/>
  <c r="L7" i="20"/>
  <c r="C31" i="13" s="1"/>
  <c r="L8" i="20"/>
  <c r="C32" i="13" s="1"/>
  <c r="Z11" i="11"/>
  <c r="E40" i="13" l="1"/>
  <c r="D6" i="13"/>
  <c r="G5" i="13"/>
  <c r="E5" i="13"/>
  <c r="S12" i="20"/>
  <c r="N12" i="20"/>
  <c r="E36" i="13" s="1"/>
  <c r="E29" i="13"/>
  <c r="K29" i="13" s="1"/>
  <c r="C7" i="13"/>
  <c r="F7" i="13" s="1"/>
  <c r="I31" i="13"/>
  <c r="L5" i="13"/>
  <c r="Q8" i="20"/>
  <c r="Z12" i="11"/>
  <c r="L9" i="20"/>
  <c r="C33" i="13" s="1"/>
  <c r="I33" i="13" s="1"/>
  <c r="I32" i="13"/>
  <c r="I6" i="13"/>
  <c r="E41" i="13" l="1"/>
  <c r="C41" i="13"/>
  <c r="E6" i="13"/>
  <c r="H5" i="13"/>
  <c r="J5" i="13"/>
  <c r="D7" i="13"/>
  <c r="G6" i="13"/>
  <c r="J6" i="13" s="1"/>
  <c r="L6" i="13"/>
  <c r="O30" i="13"/>
  <c r="C8" i="13"/>
  <c r="Q9" i="20"/>
  <c r="Z13" i="11"/>
  <c r="I7" i="13"/>
  <c r="M6" i="13" l="1"/>
  <c r="P30" i="13"/>
  <c r="D8" i="13"/>
  <c r="G7" i="13"/>
  <c r="J7" i="13" s="1"/>
  <c r="M5" i="13"/>
  <c r="K5" i="13"/>
  <c r="N5" i="13"/>
  <c r="E7" i="13"/>
  <c r="H6" i="13"/>
  <c r="K6" i="13" s="1"/>
  <c r="F8" i="13"/>
  <c r="I8" i="13" s="1"/>
  <c r="O32" i="13" s="1"/>
  <c r="C9" i="13"/>
  <c r="F9" i="13" s="1"/>
  <c r="L7" i="13"/>
  <c r="O31" i="13"/>
  <c r="H11" i="20"/>
  <c r="Z14" i="11"/>
  <c r="Z15" i="11" s="1"/>
  <c r="Z16" i="11" s="1"/>
  <c r="D9" i="13" l="1"/>
  <c r="G8" i="13"/>
  <c r="E8" i="13"/>
  <c r="H7" i="13"/>
  <c r="M7" i="13"/>
  <c r="P31" i="13"/>
  <c r="N6" i="13"/>
  <c r="Q30" i="13"/>
  <c r="L11" i="20"/>
  <c r="C35" i="13" s="1"/>
  <c r="I35" i="13" s="1"/>
  <c r="Q11" i="20"/>
  <c r="L12" i="20"/>
  <c r="L8" i="13"/>
  <c r="Q10" i="20"/>
  <c r="L10" i="20"/>
  <c r="C34" i="13" s="1"/>
  <c r="I9" i="13"/>
  <c r="K7" i="13" l="1"/>
  <c r="E9" i="13"/>
  <c r="H8" i="13"/>
  <c r="K8" i="13" s="1"/>
  <c r="D10" i="13"/>
  <c r="G9" i="13"/>
  <c r="J9" i="13" s="1"/>
  <c r="J8" i="13"/>
  <c r="L9" i="13"/>
  <c r="O33" i="13"/>
  <c r="Q12" i="20"/>
  <c r="I34" i="13"/>
  <c r="C36" i="13"/>
  <c r="C10" i="13"/>
  <c r="I36" i="13" l="1"/>
  <c r="E39" i="13" s="1"/>
  <c r="E42" i="13" s="1"/>
  <c r="C42" i="13"/>
  <c r="N8" i="13"/>
  <c r="Q32" i="13"/>
  <c r="M9" i="13"/>
  <c r="P33" i="13"/>
  <c r="E10" i="13"/>
  <c r="H9" i="13"/>
  <c r="K9" i="13" s="1"/>
  <c r="N7" i="13"/>
  <c r="Q31" i="13"/>
  <c r="P32" i="13"/>
  <c r="M8" i="13"/>
  <c r="D11" i="13"/>
  <c r="G10" i="13"/>
  <c r="C11" i="13"/>
  <c r="F10" i="13"/>
  <c r="I10" i="13" s="1"/>
  <c r="O34" i="13" s="1"/>
  <c r="E11" i="13" l="1"/>
  <c r="H10" i="13"/>
  <c r="D12" i="13"/>
  <c r="G11" i="13"/>
  <c r="J11" i="13" s="1"/>
  <c r="N9" i="13"/>
  <c r="Q33" i="13"/>
  <c r="J10" i="13"/>
  <c r="L10" i="13"/>
  <c r="F11" i="13"/>
  <c r="C12" i="13"/>
  <c r="G12" i="13" l="1"/>
  <c r="M10" i="13"/>
  <c r="P34" i="13"/>
  <c r="J12" i="13"/>
  <c r="M11" i="13"/>
  <c r="P35" i="13"/>
  <c r="K10" i="13"/>
  <c r="E12" i="13"/>
  <c r="H11" i="13"/>
  <c r="K11" i="13" s="1"/>
  <c r="I11" i="13"/>
  <c r="F12" i="13"/>
  <c r="M12" i="13" l="1"/>
  <c r="P36" i="13"/>
  <c r="G40" i="13" s="1"/>
  <c r="F40" i="13"/>
  <c r="N11" i="13"/>
  <c r="Q35" i="13"/>
  <c r="N10" i="13"/>
  <c r="Q34" i="13"/>
  <c r="K12" i="13"/>
  <c r="H12" i="13"/>
  <c r="I12" i="13"/>
  <c r="O35" i="13"/>
  <c r="L11" i="13"/>
  <c r="L12" i="13" s="1"/>
  <c r="Q36" i="13" l="1"/>
  <c r="G41" i="13" s="1"/>
  <c r="F41" i="13"/>
  <c r="O36" i="13"/>
  <c r="G39" i="13" s="1"/>
  <c r="G42" i="13" s="1"/>
  <c r="F39" i="13"/>
  <c r="F42" i="13" s="1"/>
  <c r="N12"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tc={D85D6053-A0C6-4AC4-9D48-9A2C180D003E}</author>
  </authors>
  <commentList>
    <comment ref="J6" authorId="0" shapeId="0" xr:uid="{D85D6053-A0C6-4AC4-9D48-9A2C180D003E}">
      <text>
        <t>[Threaded comment]
Your version of Excel allows you to read this threaded comment; however, any edits to it will get removed if the file is opened in a newer version of Excel. Learn more: https://go.microsoft.com/fwlink/?linkid=870924
Comment:
    Values sourced from column AV, Carbon Stock tab, excel file Updated LTA v3 07022025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tc={D8809B14-E0A0-4E3F-B064-E3D4962ADD35}</author>
  </authors>
  <commentList>
    <comment ref="D9" authorId="0" shapeId="0" xr:uid="{D8809B14-E0A0-4E3F-B064-E3D4962ADD35}">
      <text>
        <t>[Threaded comment]
Your version of Excel allows you to read this threaded comment; however, any edits to it will get removed if the file is opened in a newer version of Excel. Learn more: https://go.microsoft.com/fwlink/?linkid=870924
Comment:
    2020 baseline emissions were not included in previous verification as trees were too young to be inventoried. This is the first time 2020 areas are claiming Ers and therefore baseline emissions from the 2020 areas are deducted now.</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tc={77BB41B4-444F-49BD-A866-4D35ECF9EB80}</author>
    <author>tc={D339EB4E-3CEB-4D1E-96A0-A7B49F5AD963}</author>
  </authors>
  <commentList>
    <comment ref="B33" authorId="0" shapeId="0" xr:uid="{77BB41B4-444F-49BD-A866-4D35ECF9EB80}">
      <text>
        <t xml:space="preserve">[Threaded comment]
Your version of Excel allows you to read this threaded comment; however, any edits to it will get removed if the file is opened in a newer version of Excel. Learn more: https://go.microsoft.com/fwlink/?linkid=870924
Comment:
    2020 baseline emissions were not included in previous verification as trees were too young to be inventoried. This is the first time 2020 areas are claiming Ers and therefore baseline emissions from the 2020 areas are deducted now.
</t>
      </text>
    </comment>
    <comment ref="B39" authorId="1" shapeId="0" xr:uid="{D339EB4E-3CEB-4D1E-96A0-A7B49F5AD963}">
      <text>
        <t>[Threaded comment]
Your version of Excel allows you to read this threaded comment; however, any edits to it will get removed if the file is opened in a newer version of Excel. Learn more: https://go.microsoft.com/fwlink/?linkid=870924
Comment:
    2020 baseline emissions were not included in previous verification as trees were too young to be inventoried. This is the first time 2020 areas are claiming Ers and therefore baseline emissions from the 2020 areas are deducted now.</t>
      </text>
    </comment>
  </commentList>
</comments>
</file>

<file path=xl/sharedStrings.xml><?xml version="1.0" encoding="utf-8"?>
<sst xmlns="http://schemas.openxmlformats.org/spreadsheetml/2006/main" count="13695" uniqueCount="3003">
  <si>
    <t>Steps followed in the calculation</t>
  </si>
  <si>
    <t xml:space="preserve">Monitoring Period </t>
  </si>
  <si>
    <t>2020-2022</t>
  </si>
  <si>
    <t>1. The inventory data has been sorted based on the inventory year and type of species (in different strata)</t>
  </si>
  <si>
    <t>2.  The volume, biomass (per tree) and average carbon stock (per hectare) has been calculated for each stratum</t>
  </si>
  <si>
    <t xml:space="preserve">3. The total carbon stock was calculated by multiplying area under each startum with pre hectare average carbon stock calculated in the previous step. </t>
  </si>
  <si>
    <t>4. Estimates of project basleline and credits issued/to be issued has been taken from the PD and first monitoring report.</t>
  </si>
  <si>
    <t>5. The change in  SOC for this monitoring period was calculated</t>
  </si>
  <si>
    <t>6. The Actual SOC net GHG removal by sinks were calculated for this inventory period.</t>
  </si>
  <si>
    <t>7. The delta for carbon sequestration from first monitoring report to second has been calculated.</t>
  </si>
  <si>
    <t xml:space="preserve">8. The change in carbon stocks between two monitoring periods were calculated </t>
  </si>
  <si>
    <t xml:space="preserve">9. Estimates of uncertainty has been calculated </t>
  </si>
  <si>
    <t>10. Buffer pool was allocated and eligible VCUs accounted</t>
  </si>
  <si>
    <t>Wood density - EUC</t>
  </si>
  <si>
    <t>Wood density - AC</t>
  </si>
  <si>
    <t>BEF</t>
  </si>
  <si>
    <t>RtS - EUC</t>
  </si>
  <si>
    <t>RtS - ACA</t>
  </si>
  <si>
    <t>Carbon fraction</t>
  </si>
  <si>
    <t>C/CO2</t>
  </si>
  <si>
    <t>stand id</t>
  </si>
  <si>
    <t>id</t>
  </si>
  <si>
    <t>Province</t>
  </si>
  <si>
    <t>Tree species</t>
  </si>
  <si>
    <t>area</t>
  </si>
  <si>
    <t>planting_date</t>
  </si>
  <si>
    <t>planting_year</t>
  </si>
  <si>
    <t>inventory date</t>
  </si>
  <si>
    <t>inventory year</t>
  </si>
  <si>
    <t>spacing</t>
  </si>
  <si>
    <t>spacing_group</t>
  </si>
  <si>
    <t>volume</t>
  </si>
  <si>
    <t>tdm/plot</t>
  </si>
  <si>
    <t>Weight t/ha</t>
  </si>
  <si>
    <t>AGB t/ha</t>
  </si>
  <si>
    <t>BGB t/ha</t>
  </si>
  <si>
    <t>Total tree biomass/ha</t>
  </si>
  <si>
    <t>Carbon stock in trees in the tree biomass/ha</t>
  </si>
  <si>
    <t>tCO2e/Plot</t>
  </si>
  <si>
    <t>0108024902_1_01_03</t>
  </si>
  <si>
    <t>PSP033</t>
  </si>
  <si>
    <t>Vientiane Capital</t>
  </si>
  <si>
    <t>euc</t>
  </si>
  <si>
    <t>2012-06-01</t>
  </si>
  <si>
    <t>2021-12-24</t>
  </si>
  <si>
    <t>9 X 1</t>
  </si>
  <si>
    <t>line</t>
  </si>
  <si>
    <t>PSP034</t>
  </si>
  <si>
    <t>2022-02-24</t>
  </si>
  <si>
    <t>1010007901_1_01_09</t>
  </si>
  <si>
    <t>PSP082</t>
  </si>
  <si>
    <t>P.Vientiane</t>
  </si>
  <si>
    <t>2013-07-01</t>
  </si>
  <si>
    <t>2022-03-15</t>
  </si>
  <si>
    <t>1010037900_1_01_05</t>
  </si>
  <si>
    <t>PSP083</t>
  </si>
  <si>
    <t>2013-08-01</t>
  </si>
  <si>
    <t>2022-03-19</t>
  </si>
  <si>
    <t>PSP084</t>
  </si>
  <si>
    <t>2021-12-16</t>
  </si>
  <si>
    <t>1010037900_1_02_01</t>
  </si>
  <si>
    <t>PSP085</t>
  </si>
  <si>
    <t>2013-06-01</t>
  </si>
  <si>
    <t>1010002901_1_02_42</t>
  </si>
  <si>
    <t>PSP093</t>
  </si>
  <si>
    <t>2014-05-01</t>
  </si>
  <si>
    <t>2021-11-14</t>
  </si>
  <si>
    <t>1010002901_1_03_44</t>
  </si>
  <si>
    <t>PSP098</t>
  </si>
  <si>
    <t>1010043901_1_02_02</t>
  </si>
  <si>
    <t>PSP104</t>
  </si>
  <si>
    <t>2014-08-01</t>
  </si>
  <si>
    <t>2021-11-18</t>
  </si>
  <si>
    <t>1010043901_1_01_06</t>
  </si>
  <si>
    <t>PSP105</t>
  </si>
  <si>
    <t>2014-07-15</t>
  </si>
  <si>
    <t>1010043901_1_01_05</t>
  </si>
  <si>
    <t>PSP106</t>
  </si>
  <si>
    <t>1010007901_1_04_03</t>
  </si>
  <si>
    <t>PSP112</t>
  </si>
  <si>
    <t>acacia</t>
  </si>
  <si>
    <t>2014-10-20</t>
  </si>
  <si>
    <t>2021-12-17</t>
  </si>
  <si>
    <t>1010007901_1_03_13</t>
  </si>
  <si>
    <t>PSP135</t>
  </si>
  <si>
    <t>2014-06-01</t>
  </si>
  <si>
    <t>2021-12-13</t>
  </si>
  <si>
    <t>1010007901_1_02_31</t>
  </si>
  <si>
    <t>PSP136</t>
  </si>
  <si>
    <t>2021-12-14</t>
  </si>
  <si>
    <t>1010007901_1_03_08</t>
  </si>
  <si>
    <t>PSP140</t>
  </si>
  <si>
    <t>PSP141</t>
  </si>
  <si>
    <t>1010007901_1_02_46</t>
  </si>
  <si>
    <t>PSP143</t>
  </si>
  <si>
    <t>PSP144</t>
  </si>
  <si>
    <t>PSP145</t>
  </si>
  <si>
    <t>PSP146</t>
  </si>
  <si>
    <t>1010007901_1_03_09</t>
  </si>
  <si>
    <t>PSP148</t>
  </si>
  <si>
    <t>1010002901_1_04_06</t>
  </si>
  <si>
    <t>PSP161</t>
  </si>
  <si>
    <t>2015-07-07</t>
  </si>
  <si>
    <t>9 X 1.2</t>
  </si>
  <si>
    <t>1010043901_1_03_03</t>
  </si>
  <si>
    <t>PSP162</t>
  </si>
  <si>
    <t>2015-05-25</t>
  </si>
  <si>
    <t>2021-11-09</t>
  </si>
  <si>
    <t>4.5 X 2.5</t>
  </si>
  <si>
    <t>block</t>
  </si>
  <si>
    <t>0108024901_1_01_08</t>
  </si>
  <si>
    <t>PSP173</t>
  </si>
  <si>
    <t>2015-06-28</t>
  </si>
  <si>
    <t>2021-12-22</t>
  </si>
  <si>
    <t>0108024901_1_01_18</t>
  </si>
  <si>
    <t>PSP174</t>
  </si>
  <si>
    <t>2015-07-04</t>
  </si>
  <si>
    <t>2021-12-21</t>
  </si>
  <si>
    <t>0108024901_1_02_10</t>
  </si>
  <si>
    <t>PSP175</t>
  </si>
  <si>
    <t>2015-07-09</t>
  </si>
  <si>
    <t>0108024901_1_02_13</t>
  </si>
  <si>
    <t>PSP176</t>
  </si>
  <si>
    <t>2015-09-24</t>
  </si>
  <si>
    <t>0108024901_1_03_11</t>
  </si>
  <si>
    <t>PSP177</t>
  </si>
  <si>
    <t>PSP178</t>
  </si>
  <si>
    <t>2016-06-02</t>
  </si>
  <si>
    <t>2021-12-11</t>
  </si>
  <si>
    <t>1010006900_1_07_01</t>
  </si>
  <si>
    <t>PSP179</t>
  </si>
  <si>
    <t>PSP180</t>
  </si>
  <si>
    <t>PSP181</t>
  </si>
  <si>
    <t>2016-06-24</t>
  </si>
  <si>
    <t>1010006900_1_08_03</t>
  </si>
  <si>
    <t>PSP182</t>
  </si>
  <si>
    <t>2021-12-12</t>
  </si>
  <si>
    <t>1010006900_1_05_01</t>
  </si>
  <si>
    <t>PSP183</t>
  </si>
  <si>
    <t>PSP184</t>
  </si>
  <si>
    <t>PSP185</t>
  </si>
  <si>
    <t>2016-06-06</t>
  </si>
  <si>
    <t>2021-12-10</t>
  </si>
  <si>
    <t>1010006900_1_03_01</t>
  </si>
  <si>
    <t>PSP188</t>
  </si>
  <si>
    <t>2016-06-10</t>
  </si>
  <si>
    <t>1010006900_1_02_01</t>
  </si>
  <si>
    <t>PSP189</t>
  </si>
  <si>
    <t>2016-07-02</t>
  </si>
  <si>
    <t>1010006900_1_06_01</t>
  </si>
  <si>
    <t>PSP190</t>
  </si>
  <si>
    <t>PSP191</t>
  </si>
  <si>
    <t>2016-06-01</t>
  </si>
  <si>
    <t>2021-11-12</t>
  </si>
  <si>
    <t>1010018900_1_04_02</t>
  </si>
  <si>
    <t>PSP192</t>
  </si>
  <si>
    <t>2016-06-15</t>
  </si>
  <si>
    <t>2021-11-13</t>
  </si>
  <si>
    <t>1010018900_1_04_10</t>
  </si>
  <si>
    <t>PSP193</t>
  </si>
  <si>
    <t>2016-09-30</t>
  </si>
  <si>
    <t>2021-11-16</t>
  </si>
  <si>
    <t>3 X 3</t>
  </si>
  <si>
    <t>1010039901_1_02_01</t>
  </si>
  <si>
    <t>PSP194</t>
  </si>
  <si>
    <t>2016-06-12</t>
  </si>
  <si>
    <t>1010024900_1_01_08</t>
  </si>
  <si>
    <t>PSP195</t>
  </si>
  <si>
    <t>1010024900_1_01_09</t>
  </si>
  <si>
    <t>PSP196</t>
  </si>
  <si>
    <t>PSP197</t>
  </si>
  <si>
    <t>2016-07-25</t>
  </si>
  <si>
    <t>1010024900_1_04_04</t>
  </si>
  <si>
    <t>PSP198</t>
  </si>
  <si>
    <t>2016-07-03</t>
  </si>
  <si>
    <t>2021-11-17</t>
  </si>
  <si>
    <t>1010020900_1_06_10</t>
  </si>
  <si>
    <t>PSP199</t>
  </si>
  <si>
    <t>1010020900_1_06_03</t>
  </si>
  <si>
    <t>PSP200</t>
  </si>
  <si>
    <t>1010020900_1_05_02</t>
  </si>
  <si>
    <t>PSP201</t>
  </si>
  <si>
    <t>2016-06-20</t>
  </si>
  <si>
    <t>1010043901_1_04_04</t>
  </si>
  <si>
    <t>PSP202</t>
  </si>
  <si>
    <t>2016-06-13</t>
  </si>
  <si>
    <t>2021-11-07</t>
  </si>
  <si>
    <t>1010007900_1_10_02</t>
  </si>
  <si>
    <t>PSP203</t>
  </si>
  <si>
    <t>1010007901_1_11_01</t>
  </si>
  <si>
    <t>PSP204</t>
  </si>
  <si>
    <t>2021-11-22</t>
  </si>
  <si>
    <t>1010007901_1_08_02</t>
  </si>
  <si>
    <t>PSP205</t>
  </si>
  <si>
    <t>PSP206</t>
  </si>
  <si>
    <t>PSP207</t>
  </si>
  <si>
    <t>2016-06-18</t>
  </si>
  <si>
    <t>1010007901_1_06_01</t>
  </si>
  <si>
    <t>PSP208</t>
  </si>
  <si>
    <t>1010007901_1_07_01</t>
  </si>
  <si>
    <t>PSP209</t>
  </si>
  <si>
    <t>2016-06-04</t>
  </si>
  <si>
    <t>1010007901_1_05_03</t>
  </si>
  <si>
    <t>PSP210</t>
  </si>
  <si>
    <t>2016-06-14</t>
  </si>
  <si>
    <t>2021-12-18</t>
  </si>
  <si>
    <t>1010037900_1_12_02</t>
  </si>
  <si>
    <t>PSP211</t>
  </si>
  <si>
    <t>1010037900_1_11_02</t>
  </si>
  <si>
    <t>PSP212</t>
  </si>
  <si>
    <t>1010037900_1_12_04</t>
  </si>
  <si>
    <t>PSP213</t>
  </si>
  <si>
    <t>PSP214</t>
  </si>
  <si>
    <t>1010037900_1_11_01</t>
  </si>
  <si>
    <t>PSP215</t>
  </si>
  <si>
    <t>1010037900_1_10_04</t>
  </si>
  <si>
    <t>PSP216</t>
  </si>
  <si>
    <t>1010037900_1_10_02</t>
  </si>
  <si>
    <t>PSP217</t>
  </si>
  <si>
    <t>1010037900_1_09_03</t>
  </si>
  <si>
    <t>PSP218</t>
  </si>
  <si>
    <t>1010037900_1_09_04</t>
  </si>
  <si>
    <t>PSP219</t>
  </si>
  <si>
    <t>2016-06-07</t>
  </si>
  <si>
    <t>2021-12-15</t>
  </si>
  <si>
    <t>1010037900_1_13_04</t>
  </si>
  <si>
    <t>PSP220</t>
  </si>
  <si>
    <t>2016-06-25</t>
  </si>
  <si>
    <t>2021-11-11</t>
  </si>
  <si>
    <t>1010014900_1_02_01</t>
  </si>
  <si>
    <t>PSP221</t>
  </si>
  <si>
    <t>1010014900_1_02_03</t>
  </si>
  <si>
    <t>PSP222</t>
  </si>
  <si>
    <t>1001055900_1_12_02</t>
  </si>
  <si>
    <t>PSP223</t>
  </si>
  <si>
    <t>2016-08-25</t>
  </si>
  <si>
    <t>1001055901_1_03_01</t>
  </si>
  <si>
    <t>PSP224</t>
  </si>
  <si>
    <t>1001055901_1_02_01</t>
  </si>
  <si>
    <t>PSP225</t>
  </si>
  <si>
    <t>1001055901_1_01_03</t>
  </si>
  <si>
    <t>PSP226</t>
  </si>
  <si>
    <t>2016-07-08</t>
  </si>
  <si>
    <t>0108024903_1_06_09</t>
  </si>
  <si>
    <t>PSP227</t>
  </si>
  <si>
    <t>2016-06-09</t>
  </si>
  <si>
    <t>0108024903_1_09_03</t>
  </si>
  <si>
    <t>PSP229</t>
  </si>
  <si>
    <t>2016-09-07</t>
  </si>
  <si>
    <t>2021-12-23</t>
  </si>
  <si>
    <t>0108024904_1_01_03</t>
  </si>
  <si>
    <t>PSP230</t>
  </si>
  <si>
    <t>2016-08-05</t>
  </si>
  <si>
    <t>0108024905_1_02_05</t>
  </si>
  <si>
    <t>PSP232</t>
  </si>
  <si>
    <t>0108024905_1_02_10</t>
  </si>
  <si>
    <t>PSP234</t>
  </si>
  <si>
    <t>0108024901_1_07_10</t>
  </si>
  <si>
    <t>PSP235</t>
  </si>
  <si>
    <t>2016-06-16</t>
  </si>
  <si>
    <t>0106068900_1_14_02</t>
  </si>
  <si>
    <t>PSP240</t>
  </si>
  <si>
    <t>2017-10-01</t>
  </si>
  <si>
    <t>1001055900_1_13_14</t>
  </si>
  <si>
    <t>PSP243</t>
  </si>
  <si>
    <t>2017-06-26</t>
  </si>
  <si>
    <t>2022-03-23</t>
  </si>
  <si>
    <t>1001055900_1_13_15</t>
  </si>
  <si>
    <t>PSP244</t>
  </si>
  <si>
    <t>2017-07-25</t>
  </si>
  <si>
    <t>1001050900_1_02_01</t>
  </si>
  <si>
    <t>PSP245</t>
  </si>
  <si>
    <t>2017-08-18</t>
  </si>
  <si>
    <t>2022-03-22</t>
  </si>
  <si>
    <t>1001050900_1_09_01</t>
  </si>
  <si>
    <t>PSP246</t>
  </si>
  <si>
    <t>2017-08-04</t>
  </si>
  <si>
    <t>1001050900_1_01_01</t>
  </si>
  <si>
    <t>PSP247</t>
  </si>
  <si>
    <t>2017-08-25</t>
  </si>
  <si>
    <t>1001050900_1_10_02</t>
  </si>
  <si>
    <t>PSP248</t>
  </si>
  <si>
    <t>2017-08-12</t>
  </si>
  <si>
    <t>1001050900_1_07_03</t>
  </si>
  <si>
    <t>PSP249</t>
  </si>
  <si>
    <t>2017-06-18</t>
  </si>
  <si>
    <t>2022-02-23</t>
  </si>
  <si>
    <t>0108024903_1_15_01</t>
  </si>
  <si>
    <t>PSP250</t>
  </si>
  <si>
    <t>2017-07-02</t>
  </si>
  <si>
    <t>4.5 X 2</t>
  </si>
  <si>
    <t>0108024903_1_12_03</t>
  </si>
  <si>
    <t>PSP251</t>
  </si>
  <si>
    <t>2017-07-15</t>
  </si>
  <si>
    <t>2022-03-09</t>
  </si>
  <si>
    <t>0108024905_1_05_01</t>
  </si>
  <si>
    <t>PSP253</t>
  </si>
  <si>
    <t>2018-06-10</t>
  </si>
  <si>
    <t>2022-02-22</t>
  </si>
  <si>
    <t>0108024901_1_23_10</t>
  </si>
  <si>
    <t>PSP254</t>
  </si>
  <si>
    <t>2017-07-24</t>
  </si>
  <si>
    <t>0108024901_1_17_02</t>
  </si>
  <si>
    <t>PSP255</t>
  </si>
  <si>
    <t>2017-06-20</t>
  </si>
  <si>
    <t>0108024902_1_09_01</t>
  </si>
  <si>
    <t>PSP257</t>
  </si>
  <si>
    <t>2017-07-03</t>
  </si>
  <si>
    <t>0108024902_1_11_01</t>
  </si>
  <si>
    <t>PSP258</t>
  </si>
  <si>
    <t>2017-06-28</t>
  </si>
  <si>
    <t>0807001900_1_05_02</t>
  </si>
  <si>
    <t>PSP262</t>
  </si>
  <si>
    <t>1010037900_1_16_01</t>
  </si>
  <si>
    <t>PSP264</t>
  </si>
  <si>
    <t>PSP265</t>
  </si>
  <si>
    <t>2022-03-20</t>
  </si>
  <si>
    <t>1010037900_1_17_08</t>
  </si>
  <si>
    <t>PSP266</t>
  </si>
  <si>
    <t>2017-07-10</t>
  </si>
  <si>
    <t>1010037900_1_14_02</t>
  </si>
  <si>
    <t>PSP267</t>
  </si>
  <si>
    <t>2017-06-15</t>
  </si>
  <si>
    <t>1010037900_1_17_12</t>
  </si>
  <si>
    <t>PSP268</t>
  </si>
  <si>
    <t>2017-07-04</t>
  </si>
  <si>
    <t>1010014900_1_03_01</t>
  </si>
  <si>
    <t>PSP269</t>
  </si>
  <si>
    <t>2017-06-24</t>
  </si>
  <si>
    <t>1010007900_1_11_01</t>
  </si>
  <si>
    <t>PSP270</t>
  </si>
  <si>
    <t>2022-03-14</t>
  </si>
  <si>
    <t>1010007900_1_12_04</t>
  </si>
  <si>
    <t>PSP271</t>
  </si>
  <si>
    <t>2017-06-10</t>
  </si>
  <si>
    <t>2021-11-10</t>
  </si>
  <si>
    <t>1010007900_1_12_05</t>
  </si>
  <si>
    <t>PSP272</t>
  </si>
  <si>
    <t>2017-06-01</t>
  </si>
  <si>
    <t>1010007901_1_14_02</t>
  </si>
  <si>
    <t>PSP273</t>
  </si>
  <si>
    <t>1010007901_1_14_03</t>
  </si>
  <si>
    <t>PSP274</t>
  </si>
  <si>
    <t>1010007901_1_16_02</t>
  </si>
  <si>
    <t>PSP275</t>
  </si>
  <si>
    <t>2022-03-16</t>
  </si>
  <si>
    <t>1010007901_1_15_02</t>
  </si>
  <si>
    <t>PSP276</t>
  </si>
  <si>
    <t>PSP277</t>
  </si>
  <si>
    <t>PSP278</t>
  </si>
  <si>
    <t>1010007901_1_16_03</t>
  </si>
  <si>
    <t>PSP280</t>
  </si>
  <si>
    <t>2017-06-07</t>
  </si>
  <si>
    <t>2022-03-12</t>
  </si>
  <si>
    <t>1010043900_1_01_01</t>
  </si>
  <si>
    <t>PSP281</t>
  </si>
  <si>
    <t>2017-06-13</t>
  </si>
  <si>
    <t>2021-12-20</t>
  </si>
  <si>
    <t>1010043900_1_02_02</t>
  </si>
  <si>
    <t>PSP283</t>
  </si>
  <si>
    <t>2022-03-11</t>
  </si>
  <si>
    <t>1010043900_1_03_01</t>
  </si>
  <si>
    <t>PSP284</t>
  </si>
  <si>
    <t>PSP285</t>
  </si>
  <si>
    <t>1010043900_1_04_01</t>
  </si>
  <si>
    <t>PSP286</t>
  </si>
  <si>
    <t>PSP287</t>
  </si>
  <si>
    <t>2017-06-25</t>
  </si>
  <si>
    <t>1010043901_1_05_03</t>
  </si>
  <si>
    <t>PSP288</t>
  </si>
  <si>
    <t>2017-06-19</t>
  </si>
  <si>
    <t>1010020900_1_07_02</t>
  </si>
  <si>
    <t>PSP289</t>
  </si>
  <si>
    <t>1010020900_1_07_08</t>
  </si>
  <si>
    <t>PSP290</t>
  </si>
  <si>
    <t>2017-06-29</t>
  </si>
  <si>
    <t>1010020900_1_07_22</t>
  </si>
  <si>
    <t>PSP291</t>
  </si>
  <si>
    <t>1010006900_1_09_01</t>
  </si>
  <si>
    <t>PSP292</t>
  </si>
  <si>
    <t>2017-06-06</t>
  </si>
  <si>
    <t>1010002901_1_05_04</t>
  </si>
  <si>
    <t>PSP293</t>
  </si>
  <si>
    <t>1010018900_1_05_04</t>
  </si>
  <si>
    <t>PSP294</t>
  </si>
  <si>
    <t>2017-06-12</t>
  </si>
  <si>
    <t>1010024900_1_06_03</t>
  </si>
  <si>
    <t>PSP295</t>
  </si>
  <si>
    <t>2017-07-27</t>
  </si>
  <si>
    <t>1010024900_1_05_02</t>
  </si>
  <si>
    <t>PSP296</t>
  </si>
  <si>
    <t>1010024900_1_07_07</t>
  </si>
  <si>
    <t>PSP297</t>
  </si>
  <si>
    <t>2017-07-20</t>
  </si>
  <si>
    <t>0807024900_1_01_02</t>
  </si>
  <si>
    <t>PSP303</t>
  </si>
  <si>
    <t>P.Xaiyabouli</t>
  </si>
  <si>
    <t>2018-06-11</t>
  </si>
  <si>
    <t>2022-04-07</t>
  </si>
  <si>
    <t>0807002900_1_12_14</t>
  </si>
  <si>
    <t>PSP307</t>
  </si>
  <si>
    <t>2018-06-25</t>
  </si>
  <si>
    <t>2022-04-08</t>
  </si>
  <si>
    <t>0807001900_1_06_02</t>
  </si>
  <si>
    <t>PSP310</t>
  </si>
  <si>
    <t>2018-07-12</t>
  </si>
  <si>
    <t>2021-12-09</t>
  </si>
  <si>
    <t>1007016900_1_01_15</t>
  </si>
  <si>
    <t>PSP311</t>
  </si>
  <si>
    <t>1007016900_1_04_06</t>
  </si>
  <si>
    <t>PSP313</t>
  </si>
  <si>
    <t>1007018900_1_01_01</t>
  </si>
  <si>
    <t>PSP316</t>
  </si>
  <si>
    <t>1007018900_1_01_04</t>
  </si>
  <si>
    <t>PSP318</t>
  </si>
  <si>
    <t>1007016900_1_04_03</t>
  </si>
  <si>
    <t>PSP320</t>
  </si>
  <si>
    <t>2018-07-21</t>
  </si>
  <si>
    <t>2022-03-08</t>
  </si>
  <si>
    <t>1010002901_1_06_06</t>
  </si>
  <si>
    <t>PSP321</t>
  </si>
  <si>
    <t>2018-06-09</t>
  </si>
  <si>
    <t>1010018900_1_06_17</t>
  </si>
  <si>
    <t>PSP322</t>
  </si>
  <si>
    <t>2018-06-14</t>
  </si>
  <si>
    <t>1010018900_1_06_14</t>
  </si>
  <si>
    <t>PSP323</t>
  </si>
  <si>
    <t>2018-06-19</t>
  </si>
  <si>
    <t>2022-03-18</t>
  </si>
  <si>
    <t>1010039902_1_03_05</t>
  </si>
  <si>
    <t>PSP324</t>
  </si>
  <si>
    <t>2018-06-16</t>
  </si>
  <si>
    <t>1010024900_1_08_03</t>
  </si>
  <si>
    <t>PSP325</t>
  </si>
  <si>
    <t>1010043900_1_05_01</t>
  </si>
  <si>
    <t>PSP326</t>
  </si>
  <si>
    <t>1010043900_1_05_02</t>
  </si>
  <si>
    <t>PSP327</t>
  </si>
  <si>
    <t>2018-06-06</t>
  </si>
  <si>
    <t>1010007900_1_15_13</t>
  </si>
  <si>
    <t>PSP328</t>
  </si>
  <si>
    <t>PSP329</t>
  </si>
  <si>
    <t>1010007900_1_15_12</t>
  </si>
  <si>
    <t>PSP330</t>
  </si>
  <si>
    <t>2021-10-26</t>
  </si>
  <si>
    <t>1010007900_1_15_06</t>
  </si>
  <si>
    <t>PSP331</t>
  </si>
  <si>
    <t>2018-06-08</t>
  </si>
  <si>
    <t>2021-12-08</t>
  </si>
  <si>
    <t>1010007900_1_15_09</t>
  </si>
  <si>
    <t>PSP332</t>
  </si>
  <si>
    <t>1010007900_1_15_04</t>
  </si>
  <si>
    <t>PSP333</t>
  </si>
  <si>
    <t>2018-06-27</t>
  </si>
  <si>
    <t>2022-03-13</t>
  </si>
  <si>
    <t>1010007900_1_15_01</t>
  </si>
  <si>
    <t>PSP334</t>
  </si>
  <si>
    <t>2018-05-30</t>
  </si>
  <si>
    <t>1010007900_1_15_20</t>
  </si>
  <si>
    <t>PSP335</t>
  </si>
  <si>
    <t>2018-06-01</t>
  </si>
  <si>
    <t>1010007901_1_19_11</t>
  </si>
  <si>
    <t>PSP336</t>
  </si>
  <si>
    <t>1010007901_1_19_02</t>
  </si>
  <si>
    <t>PSP337</t>
  </si>
  <si>
    <t>1010037900_1_02_49</t>
  </si>
  <si>
    <t>PSP339</t>
  </si>
  <si>
    <t>2018-04-25</t>
  </si>
  <si>
    <t>1010037900_1_18_11</t>
  </si>
  <si>
    <t>PSP340</t>
  </si>
  <si>
    <t>2018-06-02</t>
  </si>
  <si>
    <t>1001055900_1_05_10</t>
  </si>
  <si>
    <t>PSP341</t>
  </si>
  <si>
    <t>2018-09-28</t>
  </si>
  <si>
    <t>1001055902_1_04_02</t>
  </si>
  <si>
    <t>PSP344</t>
  </si>
  <si>
    <t>2018-07-15</t>
  </si>
  <si>
    <t>1001050900_1_11_01</t>
  </si>
  <si>
    <t>PSP346</t>
  </si>
  <si>
    <t>2018-06-03</t>
  </si>
  <si>
    <t>0108018900_1_01_01</t>
  </si>
  <si>
    <t>PSP347</t>
  </si>
  <si>
    <t>0108024903_1_16_01</t>
  </si>
  <si>
    <t>PSP348</t>
  </si>
  <si>
    <t>2018-06-26</t>
  </si>
  <si>
    <t>0108024905_1_06_01</t>
  </si>
  <si>
    <t>PSP349</t>
  </si>
  <si>
    <t>0108024902_1_16_01</t>
  </si>
  <si>
    <t>PSP351</t>
  </si>
  <si>
    <t>2018-06-18</t>
  </si>
  <si>
    <t>0108024904_1_05_05</t>
  </si>
  <si>
    <t>PSP352</t>
  </si>
  <si>
    <t>0106005900_1_06_03</t>
  </si>
  <si>
    <t>PSP353</t>
  </si>
  <si>
    <t>0106068900_1_16_01</t>
  </si>
  <si>
    <t>PSP354</t>
  </si>
  <si>
    <t>2018-07-10</t>
  </si>
  <si>
    <t>2021-12-07</t>
  </si>
  <si>
    <t>4.2 X 2</t>
  </si>
  <si>
    <t>0106068900_1_17_04</t>
  </si>
  <si>
    <t>PSP355</t>
  </si>
  <si>
    <t>2018-06-05</t>
  </si>
  <si>
    <t>PSP356</t>
  </si>
  <si>
    <t>2022-02-11</t>
  </si>
  <si>
    <t>0106079900_1_02_09</t>
  </si>
  <si>
    <t>PSP357</t>
  </si>
  <si>
    <t>2019-04-30</t>
  </si>
  <si>
    <t>2022-02-10</t>
  </si>
  <si>
    <t>1001055902_1_10_01</t>
  </si>
  <si>
    <t>PSP358</t>
  </si>
  <si>
    <t>2019-06-22</t>
  </si>
  <si>
    <t>1001055902_1_09_01</t>
  </si>
  <si>
    <t>PSP359</t>
  </si>
  <si>
    <t>2019-07-11</t>
  </si>
  <si>
    <t>1010018900_1_10_01</t>
  </si>
  <si>
    <t>PSP365</t>
  </si>
  <si>
    <t>2019-06-25</t>
  </si>
  <si>
    <t>1010018900_1_08_02</t>
  </si>
  <si>
    <t>PSP366</t>
  </si>
  <si>
    <t>2019-06-23</t>
  </si>
  <si>
    <t>1010018900_1_09_01</t>
  </si>
  <si>
    <t>PSP367</t>
  </si>
  <si>
    <t>1010024901_1_01_01</t>
  </si>
  <si>
    <t>PSP368</t>
  </si>
  <si>
    <t>2019-07-23</t>
  </si>
  <si>
    <t>2021-11-21</t>
  </si>
  <si>
    <t>1010024901_1_02_04</t>
  </si>
  <si>
    <t>PSP369</t>
  </si>
  <si>
    <t>2019-07-13</t>
  </si>
  <si>
    <t>2022-03-10</t>
  </si>
  <si>
    <t>1010024901_1_01_10</t>
  </si>
  <si>
    <t>PSP370</t>
  </si>
  <si>
    <t>2019-08-10</t>
  </si>
  <si>
    <t>1010024901_1_02_08</t>
  </si>
  <si>
    <t>PSP371</t>
  </si>
  <si>
    <t>2019-09-24</t>
  </si>
  <si>
    <t>1010024901_1_02_11</t>
  </si>
  <si>
    <t>PSP372</t>
  </si>
  <si>
    <t>2019-07-27</t>
  </si>
  <si>
    <t>1010024901_1_01_22</t>
  </si>
  <si>
    <t>PSP373</t>
  </si>
  <si>
    <t>2019-08-15</t>
  </si>
  <si>
    <t>1010043900_1_07_03</t>
  </si>
  <si>
    <t>PSP374</t>
  </si>
  <si>
    <t>1010007900_1_18_03</t>
  </si>
  <si>
    <t>PSP375</t>
  </si>
  <si>
    <t>2019-06-27</t>
  </si>
  <si>
    <t>1010007900_1_22_01</t>
  </si>
  <si>
    <t>PSP376</t>
  </si>
  <si>
    <t>1010007900_1_20_01</t>
  </si>
  <si>
    <t>PSP377</t>
  </si>
  <si>
    <t>2019-07-31</t>
  </si>
  <si>
    <t>1010007901_1_20_03</t>
  </si>
  <si>
    <t>PSP378</t>
  </si>
  <si>
    <t>2019-06-19</t>
  </si>
  <si>
    <t>1010002901_1_04_04</t>
  </si>
  <si>
    <t>PSP379</t>
  </si>
  <si>
    <t>0108024903_1_19_01</t>
  </si>
  <si>
    <t>PSP386</t>
  </si>
  <si>
    <t>2019-07-09</t>
  </si>
  <si>
    <t>0108024901_1_24_01</t>
  </si>
  <si>
    <t>PSP388</t>
  </si>
  <si>
    <t>2019-07-08</t>
  </si>
  <si>
    <t>0108024904_1_06_01</t>
  </si>
  <si>
    <t>PSP390</t>
  </si>
  <si>
    <t>2019-07-03</t>
  </si>
  <si>
    <t>PSP391</t>
  </si>
  <si>
    <t>2015-06-22</t>
  </si>
  <si>
    <t>PSP392</t>
  </si>
  <si>
    <t>PSP393</t>
  </si>
  <si>
    <t>PSP394</t>
  </si>
  <si>
    <t>1007016900_1_05_01</t>
  </si>
  <si>
    <t>PSP395</t>
  </si>
  <si>
    <t>0807002900_1_15_03</t>
  </si>
  <si>
    <t>PSP401</t>
  </si>
  <si>
    <t>2019-07-17</t>
  </si>
  <si>
    <t>2022-04-06</t>
  </si>
  <si>
    <t>0807002900_1_14_03</t>
  </si>
  <si>
    <t>PSP402</t>
  </si>
  <si>
    <t>2019-06-24</t>
  </si>
  <si>
    <t>1010018900_1_11_01</t>
  </si>
  <si>
    <t>PSP415</t>
  </si>
  <si>
    <t>2020-07-12</t>
  </si>
  <si>
    <t>1010024901_1_11_09</t>
  </si>
  <si>
    <t>PSP416</t>
  </si>
  <si>
    <t>2020-09-14</t>
  </si>
  <si>
    <t>2021-11-20</t>
  </si>
  <si>
    <t>1010024901_1_11_31</t>
  </si>
  <si>
    <t>PSP417</t>
  </si>
  <si>
    <t>2020-08-14</t>
  </si>
  <si>
    <t>1010024901_1_11_18</t>
  </si>
  <si>
    <t>PSP418</t>
  </si>
  <si>
    <t>2020-08-29</t>
  </si>
  <si>
    <t>1010024901_1_12_07</t>
  </si>
  <si>
    <t>PSP419</t>
  </si>
  <si>
    <t>2020-09-22</t>
  </si>
  <si>
    <t>1010024901_1_11_14</t>
  </si>
  <si>
    <t>PSP420</t>
  </si>
  <si>
    <t>2020-09-30</t>
  </si>
  <si>
    <t>1010007900_1_24_03</t>
  </si>
  <si>
    <t>PSP421</t>
  </si>
  <si>
    <t>2020-06-05</t>
  </si>
  <si>
    <t>1010007901_1_22_04</t>
  </si>
  <si>
    <t>PSP422</t>
  </si>
  <si>
    <t>2020-06-30</t>
  </si>
  <si>
    <t>T000056</t>
  </si>
  <si>
    <t>2022-06-10</t>
  </si>
  <si>
    <t>T000058</t>
  </si>
  <si>
    <t>2022-06-11</t>
  </si>
  <si>
    <t>T000081</t>
  </si>
  <si>
    <t>2022-06-12</t>
  </si>
  <si>
    <t>T000087</t>
  </si>
  <si>
    <t>T000089</t>
  </si>
  <si>
    <t>2022-06-13</t>
  </si>
  <si>
    <t>T000094</t>
  </si>
  <si>
    <t>0108024901_1_07_01</t>
  </si>
  <si>
    <t>T0001</t>
  </si>
  <si>
    <t>2022-06-23</t>
  </si>
  <si>
    <t>1010020900_1_05_08</t>
  </si>
  <si>
    <t>T000180</t>
  </si>
  <si>
    <t>2022-06-01</t>
  </si>
  <si>
    <t>0108024901_1_07_02</t>
  </si>
  <si>
    <t>T0002</t>
  </si>
  <si>
    <t>2016-06-23</t>
  </si>
  <si>
    <t>1010024900_1_02_04</t>
  </si>
  <si>
    <t>T000217</t>
  </si>
  <si>
    <t>2016-07-18</t>
  </si>
  <si>
    <t>2022-05-26</t>
  </si>
  <si>
    <t>0108024901_1_07_03</t>
  </si>
  <si>
    <t>T0003</t>
  </si>
  <si>
    <t>0108024901_1_07_04</t>
  </si>
  <si>
    <t>T0004</t>
  </si>
  <si>
    <t>T0005</t>
  </si>
  <si>
    <t>1001055900_1_07_09</t>
  </si>
  <si>
    <t>T000653</t>
  </si>
  <si>
    <t>2014-04-01</t>
  </si>
  <si>
    <t>2022-07-10</t>
  </si>
  <si>
    <t>1010043901_1_03_01</t>
  </si>
  <si>
    <t>T000661</t>
  </si>
  <si>
    <t>2022-07-25</t>
  </si>
  <si>
    <t>T000662</t>
  </si>
  <si>
    <t>2022-10-18</t>
  </si>
  <si>
    <t>1010043901_1_01_03</t>
  </si>
  <si>
    <t>T000675</t>
  </si>
  <si>
    <t>2022-10-17</t>
  </si>
  <si>
    <t>1010043901_1_01_02</t>
  </si>
  <si>
    <t>T000676</t>
  </si>
  <si>
    <t>1010043901_1_01_01</t>
  </si>
  <si>
    <t>T000677</t>
  </si>
  <si>
    <t>1010043901_1_01_07</t>
  </si>
  <si>
    <t>T000679</t>
  </si>
  <si>
    <t>T000680</t>
  </si>
  <si>
    <t>T000681</t>
  </si>
  <si>
    <t>1010043901_1_01_04</t>
  </si>
  <si>
    <t>T000682</t>
  </si>
  <si>
    <t>1010043901_1_01_13</t>
  </si>
  <si>
    <t>T000683</t>
  </si>
  <si>
    <t>1010043901_1_01_11</t>
  </si>
  <si>
    <t>T000684</t>
  </si>
  <si>
    <t>T000685</t>
  </si>
  <si>
    <t>T000686</t>
  </si>
  <si>
    <t>1010043901_1_02_04</t>
  </si>
  <si>
    <t>T000687</t>
  </si>
  <si>
    <t>1010043901_1_02_03</t>
  </si>
  <si>
    <t>T000688</t>
  </si>
  <si>
    <t>T000689</t>
  </si>
  <si>
    <t>1010043901_1_02_01</t>
  </si>
  <si>
    <t>T000690</t>
  </si>
  <si>
    <t>0108024901_1_07_13</t>
  </si>
  <si>
    <t>T0007</t>
  </si>
  <si>
    <t>0108024901_1_07_14</t>
  </si>
  <si>
    <t>T0008</t>
  </si>
  <si>
    <t>2022-06-22</t>
  </si>
  <si>
    <t>T000881</t>
  </si>
  <si>
    <t>2022-10-05</t>
  </si>
  <si>
    <t>1010037900_1_02_17</t>
  </si>
  <si>
    <t>T000892</t>
  </si>
  <si>
    <t>2022-10-06</t>
  </si>
  <si>
    <t>0108024901_1_08_14</t>
  </si>
  <si>
    <t>T0009</t>
  </si>
  <si>
    <t>0108024900_1_01_01</t>
  </si>
  <si>
    <t>T000911</t>
  </si>
  <si>
    <t>2022-11-05</t>
  </si>
  <si>
    <t>0108024900_1_01_05</t>
  </si>
  <si>
    <t>T000912</t>
  </si>
  <si>
    <t>T000913</t>
  </si>
  <si>
    <t>T000914</t>
  </si>
  <si>
    <t>T000915</t>
  </si>
  <si>
    <t>T000916</t>
  </si>
  <si>
    <t>T000917</t>
  </si>
  <si>
    <t>T000918</t>
  </si>
  <si>
    <t>T000919</t>
  </si>
  <si>
    <t>unknown</t>
  </si>
  <si>
    <t>T000920</t>
  </si>
  <si>
    <t>T000921</t>
  </si>
  <si>
    <t>2022-10-14</t>
  </si>
  <si>
    <t>T000922</t>
  </si>
  <si>
    <t>0108024902_1_01_04</t>
  </si>
  <si>
    <t>T000923</t>
  </si>
  <si>
    <t>T000924</t>
  </si>
  <si>
    <t>0108024902_1_02_01</t>
  </si>
  <si>
    <t>T000925</t>
  </si>
  <si>
    <t>0108024902_1_03_01</t>
  </si>
  <si>
    <t>T000926</t>
  </si>
  <si>
    <t>2022-10-15</t>
  </si>
  <si>
    <t>T000927</t>
  </si>
  <si>
    <t>0108024902_1_06_02</t>
  </si>
  <si>
    <t>T000928</t>
  </si>
  <si>
    <t>2017-05-21</t>
  </si>
  <si>
    <t>T000929</t>
  </si>
  <si>
    <t>6 X 1.5</t>
  </si>
  <si>
    <t>0108024903_1_01_01</t>
  </si>
  <si>
    <t>T000930</t>
  </si>
  <si>
    <t>2012-04-28</t>
  </si>
  <si>
    <t>0108024903_1_02_01</t>
  </si>
  <si>
    <t>T000931</t>
  </si>
  <si>
    <t>teak</t>
  </si>
  <si>
    <t>2012-07-01</t>
  </si>
  <si>
    <t>0108024903_1_03_01</t>
  </si>
  <si>
    <t>T000932</t>
  </si>
  <si>
    <t>0108024903_1_04_02</t>
  </si>
  <si>
    <t>T000933</t>
  </si>
  <si>
    <t>2013-06-15</t>
  </si>
  <si>
    <t>0108019900_1_01_01</t>
  </si>
  <si>
    <t>T000934</t>
  </si>
  <si>
    <t>0108019900_1_01_02</t>
  </si>
  <si>
    <t>T000935</t>
  </si>
  <si>
    <t>T000936</t>
  </si>
  <si>
    <t>0108019900_1_02_01</t>
  </si>
  <si>
    <t>T000937</t>
  </si>
  <si>
    <t>0108019900_1_03_01</t>
  </si>
  <si>
    <t>T000938</t>
  </si>
  <si>
    <t>1001050900_1_08_02</t>
  </si>
  <si>
    <t>T000961</t>
  </si>
  <si>
    <t>2017-08-15</t>
  </si>
  <si>
    <t>2022-11-03</t>
  </si>
  <si>
    <t>1001050900_1_01_03</t>
  </si>
  <si>
    <t>T000962</t>
  </si>
  <si>
    <t>2022-11-04</t>
  </si>
  <si>
    <t>0106068900_1_13_01</t>
  </si>
  <si>
    <t>T000963</t>
  </si>
  <si>
    <t>2013-09-01</t>
  </si>
  <si>
    <t>0106068900_1_12_03</t>
  </si>
  <si>
    <t>T000964</t>
  </si>
  <si>
    <t>2013-11-01</t>
  </si>
  <si>
    <t>0106068900_1_08_01</t>
  </si>
  <si>
    <t>T000965</t>
  </si>
  <si>
    <t>2013-05-01</t>
  </si>
  <si>
    <t>0106068900_1_03_02</t>
  </si>
  <si>
    <t>T000966</t>
  </si>
  <si>
    <t>2012-08-01</t>
  </si>
  <si>
    <t>0106068900_1_03_03</t>
  </si>
  <si>
    <t>T000967</t>
  </si>
  <si>
    <t>0106068900_1_12_01</t>
  </si>
  <si>
    <t>T000968</t>
  </si>
  <si>
    <t>1010007901_1_01_12</t>
  </si>
  <si>
    <t>T000969</t>
  </si>
  <si>
    <t>T000971</t>
  </si>
  <si>
    <t>2022-12-04</t>
  </si>
  <si>
    <t>T000972</t>
  </si>
  <si>
    <t>2022-11-30</t>
  </si>
  <si>
    <t>T000973</t>
  </si>
  <si>
    <t>T000974</t>
  </si>
  <si>
    <t>T000975</t>
  </si>
  <si>
    <t>T000976</t>
  </si>
  <si>
    <t>T000977</t>
  </si>
  <si>
    <t>T000978</t>
  </si>
  <si>
    <t>T000979</t>
  </si>
  <si>
    <t>2022-12-01</t>
  </si>
  <si>
    <t>T000981</t>
  </si>
  <si>
    <t>T000982</t>
  </si>
  <si>
    <t>T000983</t>
  </si>
  <si>
    <t>1010007901_1_03_02</t>
  </si>
  <si>
    <t>T000984</t>
  </si>
  <si>
    <t>T000985</t>
  </si>
  <si>
    <t>T000986</t>
  </si>
  <si>
    <t>T000987</t>
  </si>
  <si>
    <t>T000988</t>
  </si>
  <si>
    <t>T000989</t>
  </si>
  <si>
    <t>T000990</t>
  </si>
  <si>
    <t>T000991</t>
  </si>
  <si>
    <t>1010007901_1_03_07</t>
  </si>
  <si>
    <t>T000992</t>
  </si>
  <si>
    <t>T000993</t>
  </si>
  <si>
    <t>T000994</t>
  </si>
  <si>
    <t>1010007901_1_02_23</t>
  </si>
  <si>
    <t>T000995</t>
  </si>
  <si>
    <t>T000996</t>
  </si>
  <si>
    <t>T000997</t>
  </si>
  <si>
    <t>T000998</t>
  </si>
  <si>
    <t>T000999</t>
  </si>
  <si>
    <t>0108024901_1_09_01</t>
  </si>
  <si>
    <t>T0010</t>
  </si>
  <si>
    <t>2016-07-24</t>
  </si>
  <si>
    <t>T001002</t>
  </si>
  <si>
    <t>T001003</t>
  </si>
  <si>
    <t>1010037900_1_02_18</t>
  </si>
  <si>
    <t>T001011</t>
  </si>
  <si>
    <t>T001012</t>
  </si>
  <si>
    <t>1010037900_1_04_08</t>
  </si>
  <si>
    <t>T001013</t>
  </si>
  <si>
    <t>T001015</t>
  </si>
  <si>
    <t>T001016</t>
  </si>
  <si>
    <t>T001017</t>
  </si>
  <si>
    <t>1010007901_1_03_03</t>
  </si>
  <si>
    <t>T001018</t>
  </si>
  <si>
    <t>T001019</t>
  </si>
  <si>
    <t>2022-12-14</t>
  </si>
  <si>
    <t>T001020</t>
  </si>
  <si>
    <t>T001021</t>
  </si>
  <si>
    <t>2022-12-15</t>
  </si>
  <si>
    <t>T001022</t>
  </si>
  <si>
    <t>T001023</t>
  </si>
  <si>
    <t>T001024</t>
  </si>
  <si>
    <t>T001025</t>
  </si>
  <si>
    <t>T001026</t>
  </si>
  <si>
    <t>T001027</t>
  </si>
  <si>
    <t>T001028</t>
  </si>
  <si>
    <t>T001029</t>
  </si>
  <si>
    <t>T001030</t>
  </si>
  <si>
    <t>T001031</t>
  </si>
  <si>
    <t>T001032</t>
  </si>
  <si>
    <t>T001033</t>
  </si>
  <si>
    <t>T001034</t>
  </si>
  <si>
    <t>T001035</t>
  </si>
  <si>
    <t>T001036</t>
  </si>
  <si>
    <t>T001037</t>
  </si>
  <si>
    <t>T001038</t>
  </si>
  <si>
    <t>T001039</t>
  </si>
  <si>
    <t>T001040</t>
  </si>
  <si>
    <t>T001041</t>
  </si>
  <si>
    <t>T001042</t>
  </si>
  <si>
    <t>T001043</t>
  </si>
  <si>
    <t>T001044</t>
  </si>
  <si>
    <t>2022-12-13</t>
  </si>
  <si>
    <t>T001045</t>
  </si>
  <si>
    <t>T001046</t>
  </si>
  <si>
    <t>T001047</t>
  </si>
  <si>
    <t>T001048</t>
  </si>
  <si>
    <t>T001049</t>
  </si>
  <si>
    <t>T001050</t>
  </si>
  <si>
    <t>T001051</t>
  </si>
  <si>
    <t>T001052</t>
  </si>
  <si>
    <t>T001053</t>
  </si>
  <si>
    <t>T001054</t>
  </si>
  <si>
    <t>T001055</t>
  </si>
  <si>
    <t>T001056</t>
  </si>
  <si>
    <t>T001057</t>
  </si>
  <si>
    <t>T001058</t>
  </si>
  <si>
    <t>T001059</t>
  </si>
  <si>
    <t>T001060</t>
  </si>
  <si>
    <t>T001061</t>
  </si>
  <si>
    <t>T001062</t>
  </si>
  <si>
    <t>T001063</t>
  </si>
  <si>
    <t>T001064</t>
  </si>
  <si>
    <t>T001065</t>
  </si>
  <si>
    <t>T001066</t>
  </si>
  <si>
    <t>T001067</t>
  </si>
  <si>
    <t>T001068</t>
  </si>
  <si>
    <t>T001069</t>
  </si>
  <si>
    <t>T001070</t>
  </si>
  <si>
    <t>T001071</t>
  </si>
  <si>
    <t>T001072</t>
  </si>
  <si>
    <t>T001073</t>
  </si>
  <si>
    <t>T001074</t>
  </si>
  <si>
    <t>T001075</t>
  </si>
  <si>
    <t>T001076</t>
  </si>
  <si>
    <t>T001077</t>
  </si>
  <si>
    <t>T001078</t>
  </si>
  <si>
    <t>T001079</t>
  </si>
  <si>
    <t>T001080</t>
  </si>
  <si>
    <t>T001081</t>
  </si>
  <si>
    <t>T001082</t>
  </si>
  <si>
    <t>T001083</t>
  </si>
  <si>
    <t>T001084</t>
  </si>
  <si>
    <t>T001085</t>
  </si>
  <si>
    <t>T001086</t>
  </si>
  <si>
    <t>T001087</t>
  </si>
  <si>
    <t>0108024901_1_09_04</t>
  </si>
  <si>
    <t>T0011</t>
  </si>
  <si>
    <t>T0013</t>
  </si>
  <si>
    <t>0108024901_1_12_01</t>
  </si>
  <si>
    <t>T0014</t>
  </si>
  <si>
    <t>0108024903_1_06_04</t>
  </si>
  <si>
    <t>T0015</t>
  </si>
  <si>
    <t>2016-07-10</t>
  </si>
  <si>
    <t>2022-06-24</t>
  </si>
  <si>
    <t>0108024903_1_06_05</t>
  </si>
  <si>
    <t>T0016</t>
  </si>
  <si>
    <t>0108024903_1_06_08</t>
  </si>
  <si>
    <t>T0018</t>
  </si>
  <si>
    <t>T0019</t>
  </si>
  <si>
    <t>0108024903_1_07_02</t>
  </si>
  <si>
    <t>T0020</t>
  </si>
  <si>
    <t>1010002900_1_01_02</t>
  </si>
  <si>
    <t>T002089</t>
  </si>
  <si>
    <t>2023-01-13</t>
  </si>
  <si>
    <t>T002090</t>
  </si>
  <si>
    <t>2023-01-12</t>
  </si>
  <si>
    <t>T002091</t>
  </si>
  <si>
    <t>1010002900_1_03_01</t>
  </si>
  <si>
    <t>T002092</t>
  </si>
  <si>
    <t>2023-01-25</t>
  </si>
  <si>
    <t>1010002900_1_03_07</t>
  </si>
  <si>
    <t>T002093</t>
  </si>
  <si>
    <t>2023-01-24</t>
  </si>
  <si>
    <t>1010002900_1_02_01</t>
  </si>
  <si>
    <t>T002094</t>
  </si>
  <si>
    <t>T002095</t>
  </si>
  <si>
    <t>T002096</t>
  </si>
  <si>
    <t>T002097</t>
  </si>
  <si>
    <t>T002098</t>
  </si>
  <si>
    <t>T002099</t>
  </si>
  <si>
    <t>0108024903_1_07_03</t>
  </si>
  <si>
    <t>T0021</t>
  </si>
  <si>
    <t>2016-07-30</t>
  </si>
  <si>
    <t>T002100</t>
  </si>
  <si>
    <t>T002101</t>
  </si>
  <si>
    <t>T002102</t>
  </si>
  <si>
    <t>T002103</t>
  </si>
  <si>
    <t>1010002900_1_01_15</t>
  </si>
  <si>
    <t>T002104</t>
  </si>
  <si>
    <t>T002105</t>
  </si>
  <si>
    <t>T002106</t>
  </si>
  <si>
    <t>T002107</t>
  </si>
  <si>
    <t>T002108</t>
  </si>
  <si>
    <t>T002109</t>
  </si>
  <si>
    <t>1010002900_1_03_10</t>
  </si>
  <si>
    <t>T002110</t>
  </si>
  <si>
    <t>T002113</t>
  </si>
  <si>
    <t>T002114</t>
  </si>
  <si>
    <t>T002115</t>
  </si>
  <si>
    <t>T002116</t>
  </si>
  <si>
    <t>T002117</t>
  </si>
  <si>
    <t>T002118</t>
  </si>
  <si>
    <t>T002119</t>
  </si>
  <si>
    <t>T002120</t>
  </si>
  <si>
    <t>T002121</t>
  </si>
  <si>
    <t>T002122</t>
  </si>
  <si>
    <t>T002123</t>
  </si>
  <si>
    <t>T002175</t>
  </si>
  <si>
    <t>2023-01-15</t>
  </si>
  <si>
    <t>1010002901_1_02_41</t>
  </si>
  <si>
    <t>T002176</t>
  </si>
  <si>
    <t>T002177</t>
  </si>
  <si>
    <t>T002178</t>
  </si>
  <si>
    <t>T002179</t>
  </si>
  <si>
    <t>2023-01-14</t>
  </si>
  <si>
    <t>1010002901_1_02_57</t>
  </si>
  <si>
    <t>T002180</t>
  </si>
  <si>
    <t>T002181</t>
  </si>
  <si>
    <t>T002182</t>
  </si>
  <si>
    <t>T002183</t>
  </si>
  <si>
    <t>T002184</t>
  </si>
  <si>
    <t>T002185</t>
  </si>
  <si>
    <t>T002186</t>
  </si>
  <si>
    <t>1010002901_1_02_47</t>
  </si>
  <si>
    <t>T002187</t>
  </si>
  <si>
    <t>2023-01-16</t>
  </si>
  <si>
    <t>T002188</t>
  </si>
  <si>
    <t>1010002901_1_02_49</t>
  </si>
  <si>
    <t>T002189</t>
  </si>
  <si>
    <t>T002190</t>
  </si>
  <si>
    <t>T002191</t>
  </si>
  <si>
    <t>T002192</t>
  </si>
  <si>
    <t>T002193</t>
  </si>
  <si>
    <t>T002194</t>
  </si>
  <si>
    <t>T002195</t>
  </si>
  <si>
    <t>1010002901_1_01_01</t>
  </si>
  <si>
    <t>T002196</t>
  </si>
  <si>
    <t>T002197</t>
  </si>
  <si>
    <t>T002198</t>
  </si>
  <si>
    <t>T002199</t>
  </si>
  <si>
    <t>0108024903_1_07_04</t>
  </si>
  <si>
    <t>T0022</t>
  </si>
  <si>
    <t>T002200</t>
  </si>
  <si>
    <t>T002201</t>
  </si>
  <si>
    <t>1010002901_1_02_38</t>
  </si>
  <si>
    <t>T002202</t>
  </si>
  <si>
    <t>T002203</t>
  </si>
  <si>
    <t>T002204</t>
  </si>
  <si>
    <t>T002205</t>
  </si>
  <si>
    <t>T002206</t>
  </si>
  <si>
    <t>T002207</t>
  </si>
  <si>
    <t>1010002901_1_02_46</t>
  </si>
  <si>
    <t>T002208</t>
  </si>
  <si>
    <t>T002209</t>
  </si>
  <si>
    <t>1010002901_1_02_45</t>
  </si>
  <si>
    <t>T002210</t>
  </si>
  <si>
    <t>T002211</t>
  </si>
  <si>
    <t>T002212</t>
  </si>
  <si>
    <t>T002213</t>
  </si>
  <si>
    <t>T002214</t>
  </si>
  <si>
    <t>T002215</t>
  </si>
  <si>
    <t>T002216</t>
  </si>
  <si>
    <t>T002217</t>
  </si>
  <si>
    <t>T002218</t>
  </si>
  <si>
    <t>T002219</t>
  </si>
  <si>
    <t>T002220</t>
  </si>
  <si>
    <t>T002221</t>
  </si>
  <si>
    <t>T002222</t>
  </si>
  <si>
    <t>T002223</t>
  </si>
  <si>
    <t>T002224</t>
  </si>
  <si>
    <t>T002225</t>
  </si>
  <si>
    <t>T002226</t>
  </si>
  <si>
    <t>T002227</t>
  </si>
  <si>
    <t>1010002901_1_03_51</t>
  </si>
  <si>
    <t>T002228</t>
  </si>
  <si>
    <t>T002229</t>
  </si>
  <si>
    <t>1010002901_1_04_05</t>
  </si>
  <si>
    <t>T002230</t>
  </si>
  <si>
    <t>T002231</t>
  </si>
  <si>
    <t>T002232</t>
  </si>
  <si>
    <t>T002233</t>
  </si>
  <si>
    <t>T002234</t>
  </si>
  <si>
    <t>T002235</t>
  </si>
  <si>
    <t>T002236</t>
  </si>
  <si>
    <t>T002237</t>
  </si>
  <si>
    <t>T002238</t>
  </si>
  <si>
    <t>1010002901_1_03_40</t>
  </si>
  <si>
    <t>T002239</t>
  </si>
  <si>
    <t>T002240</t>
  </si>
  <si>
    <t>T002241</t>
  </si>
  <si>
    <t>1010002901_1_03_49</t>
  </si>
  <si>
    <t>T002242</t>
  </si>
  <si>
    <t>T002243</t>
  </si>
  <si>
    <t>T002244</t>
  </si>
  <si>
    <t>T002245</t>
  </si>
  <si>
    <t>T002246</t>
  </si>
  <si>
    <t>1010002901_1_03_45</t>
  </si>
  <si>
    <t>T002247</t>
  </si>
  <si>
    <t>T002248</t>
  </si>
  <si>
    <t>T002249</t>
  </si>
  <si>
    <t>T002250</t>
  </si>
  <si>
    <t>0108024903_1_08_06</t>
  </si>
  <si>
    <t>T0025</t>
  </si>
  <si>
    <t>0108024903_1_08_07</t>
  </si>
  <si>
    <t>T0026</t>
  </si>
  <si>
    <t>2016-07-23</t>
  </si>
  <si>
    <t>T002716</t>
  </si>
  <si>
    <t>2023-01-29</t>
  </si>
  <si>
    <t>T002719</t>
  </si>
  <si>
    <t>T002721</t>
  </si>
  <si>
    <t>2023-02-14</t>
  </si>
  <si>
    <t>T002722</t>
  </si>
  <si>
    <t>T002723</t>
  </si>
  <si>
    <t>2023-02-16</t>
  </si>
  <si>
    <t>T002724</t>
  </si>
  <si>
    <t>T002725</t>
  </si>
  <si>
    <t>T002726</t>
  </si>
  <si>
    <t>T002727</t>
  </si>
  <si>
    <t>T002731</t>
  </si>
  <si>
    <t>T002732</t>
  </si>
  <si>
    <t>T002733</t>
  </si>
  <si>
    <t>T002734</t>
  </si>
  <si>
    <t>T002735</t>
  </si>
  <si>
    <t>T002737</t>
  </si>
  <si>
    <t>T002738</t>
  </si>
  <si>
    <t>T002739</t>
  </si>
  <si>
    <t>T002740</t>
  </si>
  <si>
    <t>T002741</t>
  </si>
  <si>
    <t>T002742</t>
  </si>
  <si>
    <t>T002743</t>
  </si>
  <si>
    <t>2023-02-12</t>
  </si>
  <si>
    <t>T002744</t>
  </si>
  <si>
    <t>T002745</t>
  </si>
  <si>
    <t>T002746</t>
  </si>
  <si>
    <t>T002747</t>
  </si>
  <si>
    <t>T002748</t>
  </si>
  <si>
    <t>T002749</t>
  </si>
  <si>
    <t>T002750</t>
  </si>
  <si>
    <t>T002752</t>
  </si>
  <si>
    <t>T002757</t>
  </si>
  <si>
    <t>T002758</t>
  </si>
  <si>
    <t>T002759</t>
  </si>
  <si>
    <t>T002760</t>
  </si>
  <si>
    <t>T002761</t>
  </si>
  <si>
    <t>T002762</t>
  </si>
  <si>
    <t>T002763</t>
  </si>
  <si>
    <t>T002764</t>
  </si>
  <si>
    <t>T002765</t>
  </si>
  <si>
    <t>T002766</t>
  </si>
  <si>
    <t>T002767</t>
  </si>
  <si>
    <t>T002768</t>
  </si>
  <si>
    <t>T002769</t>
  </si>
  <si>
    <t>T002771</t>
  </si>
  <si>
    <t>T002772</t>
  </si>
  <si>
    <t>T002773</t>
  </si>
  <si>
    <t>T002774</t>
  </si>
  <si>
    <t>T002775</t>
  </si>
  <si>
    <t>T002776</t>
  </si>
  <si>
    <t>T002778</t>
  </si>
  <si>
    <t>T002790</t>
  </si>
  <si>
    <t>T0028</t>
  </si>
  <si>
    <t>T0029</t>
  </si>
  <si>
    <t>2022-06-25</t>
  </si>
  <si>
    <t>T0030</t>
  </si>
  <si>
    <t>0108024904_1_01_04</t>
  </si>
  <si>
    <t>T0031</t>
  </si>
  <si>
    <t>0108024904_1_01_07</t>
  </si>
  <si>
    <t>T0032</t>
  </si>
  <si>
    <t>0108024904_1_01_08</t>
  </si>
  <si>
    <t>T0033</t>
  </si>
  <si>
    <t>0108024904_1_02_02</t>
  </si>
  <si>
    <t>T0034</t>
  </si>
  <si>
    <t>0108024904_1_02_05</t>
  </si>
  <si>
    <t>T0035</t>
  </si>
  <si>
    <t>2016-09-20</t>
  </si>
  <si>
    <t>0108024904_1_02_09</t>
  </si>
  <si>
    <t>T0037</t>
  </si>
  <si>
    <t>2016-08-12</t>
  </si>
  <si>
    <t>0108024904_1_02_10</t>
  </si>
  <si>
    <t>T0038</t>
  </si>
  <si>
    <t>T0040</t>
  </si>
  <si>
    <t>2016-08-28</t>
  </si>
  <si>
    <t>T0041</t>
  </si>
  <si>
    <t>2016-08-13</t>
  </si>
  <si>
    <t>T0042</t>
  </si>
  <si>
    <t>1001055901_1_01_01</t>
  </si>
  <si>
    <t>T0043</t>
  </si>
  <si>
    <t>1001055901_1_01_02</t>
  </si>
  <si>
    <t>T0044</t>
  </si>
  <si>
    <t>T0045</t>
  </si>
  <si>
    <t>1001055901_1_01_04</t>
  </si>
  <si>
    <t>T0046</t>
  </si>
  <si>
    <t>T0047</t>
  </si>
  <si>
    <t>T0048</t>
  </si>
  <si>
    <t>T0049</t>
  </si>
  <si>
    <t>1010006900_1_01_01</t>
  </si>
  <si>
    <t>T0050</t>
  </si>
  <si>
    <t>1010006900_1_01_02</t>
  </si>
  <si>
    <t>T0051</t>
  </si>
  <si>
    <t>T0052</t>
  </si>
  <si>
    <t>T0053</t>
  </si>
  <si>
    <t>T0054</t>
  </si>
  <si>
    <t>T0055</t>
  </si>
  <si>
    <t>T0057</t>
  </si>
  <si>
    <t>T0059</t>
  </si>
  <si>
    <t>T0060</t>
  </si>
  <si>
    <t>T0061</t>
  </si>
  <si>
    <t>1010006900_1_04_01</t>
  </si>
  <si>
    <t>T0062</t>
  </si>
  <si>
    <t>T0063</t>
  </si>
  <si>
    <t>T0064</t>
  </si>
  <si>
    <t>T0065</t>
  </si>
  <si>
    <t>T0066</t>
  </si>
  <si>
    <t>T0067</t>
  </si>
  <si>
    <t>T0068</t>
  </si>
  <si>
    <t>T0069</t>
  </si>
  <si>
    <t>T0070</t>
  </si>
  <si>
    <t>T0071</t>
  </si>
  <si>
    <t>T0072</t>
  </si>
  <si>
    <t>T0073</t>
  </si>
  <si>
    <t>T0074</t>
  </si>
  <si>
    <t>T0075</t>
  </si>
  <si>
    <t>T0076</t>
  </si>
  <si>
    <t>T0077</t>
  </si>
  <si>
    <t>T0078</t>
  </si>
  <si>
    <t>T0079</t>
  </si>
  <si>
    <t>T0080</t>
  </si>
  <si>
    <t>T0082</t>
  </si>
  <si>
    <t>T0083</t>
  </si>
  <si>
    <t>T0084</t>
  </si>
  <si>
    <t>T0085</t>
  </si>
  <si>
    <t>T0086</t>
  </si>
  <si>
    <t>T0088</t>
  </si>
  <si>
    <t>T0090</t>
  </si>
  <si>
    <t>T0091</t>
  </si>
  <si>
    <t>T0092</t>
  </si>
  <si>
    <t>T0093</t>
  </si>
  <si>
    <t>1010006900_1_08_02</t>
  </si>
  <si>
    <t>T0096</t>
  </si>
  <si>
    <t>T0097</t>
  </si>
  <si>
    <t>T0098</t>
  </si>
  <si>
    <t>T0099</t>
  </si>
  <si>
    <t>T0100</t>
  </si>
  <si>
    <t>T0101</t>
  </si>
  <si>
    <t>1010007900_1_10_01</t>
  </si>
  <si>
    <t>T0102</t>
  </si>
  <si>
    <t>2022-06-04</t>
  </si>
  <si>
    <t>T0103</t>
  </si>
  <si>
    <t>T0104</t>
  </si>
  <si>
    <t>T0105</t>
  </si>
  <si>
    <t>1010007900_1_10_05</t>
  </si>
  <si>
    <t>T0106</t>
  </si>
  <si>
    <t>1010007901_1_05_01</t>
  </si>
  <si>
    <t>T0107</t>
  </si>
  <si>
    <t>1010007901_1_05_02</t>
  </si>
  <si>
    <t>T0108</t>
  </si>
  <si>
    <t>2022-06-08</t>
  </si>
  <si>
    <t>T0109</t>
  </si>
  <si>
    <t>2022-06-05</t>
  </si>
  <si>
    <t>T0110</t>
  </si>
  <si>
    <t>T0111</t>
  </si>
  <si>
    <t>T0112</t>
  </si>
  <si>
    <t>2022-06-06</t>
  </si>
  <si>
    <t>T0113</t>
  </si>
  <si>
    <t>T0114</t>
  </si>
  <si>
    <t>T0115</t>
  </si>
  <si>
    <t>T0116</t>
  </si>
  <si>
    <t>T0117</t>
  </si>
  <si>
    <t>T0118</t>
  </si>
  <si>
    <t>T0119</t>
  </si>
  <si>
    <t>1010007901_1_08_01</t>
  </si>
  <si>
    <t>T0120</t>
  </si>
  <si>
    <t>2016-06-03</t>
  </si>
  <si>
    <t>T0121</t>
  </si>
  <si>
    <t>2022-06-07</t>
  </si>
  <si>
    <t>T0122</t>
  </si>
  <si>
    <t>T0123</t>
  </si>
  <si>
    <t>T0124</t>
  </si>
  <si>
    <t>T0125</t>
  </si>
  <si>
    <t>T0126</t>
  </si>
  <si>
    <t>T0127</t>
  </si>
  <si>
    <t>T0128</t>
  </si>
  <si>
    <t>T0129</t>
  </si>
  <si>
    <t>T0130</t>
  </si>
  <si>
    <t>1010007901_1_11_04</t>
  </si>
  <si>
    <t>T0131</t>
  </si>
  <si>
    <t>T0132</t>
  </si>
  <si>
    <t>T0133</t>
  </si>
  <si>
    <t>1010007901_1_11_02</t>
  </si>
  <si>
    <t>T0134</t>
  </si>
  <si>
    <t>1010007901_1_12_01</t>
  </si>
  <si>
    <t>T0135</t>
  </si>
  <si>
    <t>1010007901_1_12_02</t>
  </si>
  <si>
    <t>T0136</t>
  </si>
  <si>
    <t>1010007901_1_13_01</t>
  </si>
  <si>
    <t>T0137</t>
  </si>
  <si>
    <t>T0138</t>
  </si>
  <si>
    <t>T0139</t>
  </si>
  <si>
    <t>T0140</t>
  </si>
  <si>
    <t>1010007901_1_13_06</t>
  </si>
  <si>
    <t>T0141</t>
  </si>
  <si>
    <t>1010007901_1_13_07</t>
  </si>
  <si>
    <t>T0142</t>
  </si>
  <si>
    <t>1010007901_1_13_08</t>
  </si>
  <si>
    <t>T0143</t>
  </si>
  <si>
    <t>1010007901_1_13_16</t>
  </si>
  <si>
    <t>T0145</t>
  </si>
  <si>
    <t>1010014900_1_01_03</t>
  </si>
  <si>
    <t>T0146</t>
  </si>
  <si>
    <t>2016-06-27</t>
  </si>
  <si>
    <t>1010014900_1_01_04</t>
  </si>
  <si>
    <t>T0147</t>
  </si>
  <si>
    <t>2022-05-27</t>
  </si>
  <si>
    <t>1010014900_1_01_05</t>
  </si>
  <si>
    <t>T0148</t>
  </si>
  <si>
    <t>1010014900_1_01_07</t>
  </si>
  <si>
    <t>T0149</t>
  </si>
  <si>
    <t>1010014900_1_01_08</t>
  </si>
  <si>
    <t>T0150</t>
  </si>
  <si>
    <t>T0151</t>
  </si>
  <si>
    <t>T0152</t>
  </si>
  <si>
    <t>1010014900_1_02_02</t>
  </si>
  <si>
    <t>T0153</t>
  </si>
  <si>
    <t>T0154</t>
  </si>
  <si>
    <t>1010014900_1_02_04</t>
  </si>
  <si>
    <t>T0155</t>
  </si>
  <si>
    <t>T0156</t>
  </si>
  <si>
    <t>1010014900_1_02_06</t>
  </si>
  <si>
    <t>T0157</t>
  </si>
  <si>
    <t>T0159</t>
  </si>
  <si>
    <t>2022-05-21</t>
  </si>
  <si>
    <t>1010018900_1_04_03</t>
  </si>
  <si>
    <t>T0160</t>
  </si>
  <si>
    <t>2022-07-08</t>
  </si>
  <si>
    <t>1010018900_1_06_04</t>
  </si>
  <si>
    <t>T0161</t>
  </si>
  <si>
    <t>1010018900_1_04_05</t>
  </si>
  <si>
    <t>T0162</t>
  </si>
  <si>
    <t>2022-05-24</t>
  </si>
  <si>
    <t>1010018900_1_04_06</t>
  </si>
  <si>
    <t>T0163</t>
  </si>
  <si>
    <t>T0164</t>
  </si>
  <si>
    <t>1010018900_1_04_08</t>
  </si>
  <si>
    <t>T0165</t>
  </si>
  <si>
    <t>1010018900_1_04_09</t>
  </si>
  <si>
    <t>T0166</t>
  </si>
  <si>
    <t>T0167</t>
  </si>
  <si>
    <t>1010018900_1_04_11</t>
  </si>
  <si>
    <t>T0168</t>
  </si>
  <si>
    <t>2016-07-29</t>
  </si>
  <si>
    <t>1010018900_1_04_12</t>
  </si>
  <si>
    <t>T0169</t>
  </si>
  <si>
    <t>1010020900_1_04_01</t>
  </si>
  <si>
    <t>T0170</t>
  </si>
  <si>
    <t>2016-06-05</t>
  </si>
  <si>
    <t>2022-06-03</t>
  </si>
  <si>
    <t>T0171</t>
  </si>
  <si>
    <t>1010020900_1_05_01</t>
  </si>
  <si>
    <t>T0172</t>
  </si>
  <si>
    <t>T0173</t>
  </si>
  <si>
    <t>T0174</t>
  </si>
  <si>
    <t>1010020900_1_05_03</t>
  </si>
  <si>
    <t>T0175</t>
  </si>
  <si>
    <t>1010020900_1_05_04</t>
  </si>
  <si>
    <t>T0176</t>
  </si>
  <si>
    <t>1010020900_1_05_05</t>
  </si>
  <si>
    <t>T0177</t>
  </si>
  <si>
    <t>1010020900_1_05_06</t>
  </si>
  <si>
    <t>T0178</t>
  </si>
  <si>
    <t>1010020900_1_05_07</t>
  </si>
  <si>
    <t>T0179</t>
  </si>
  <si>
    <t>1010020900_1_05_09</t>
  </si>
  <si>
    <t>T0181</t>
  </si>
  <si>
    <t>1010020900_1_06_01</t>
  </si>
  <si>
    <t>T0182</t>
  </si>
  <si>
    <t>2022-06-02</t>
  </si>
  <si>
    <t>1010020900_1_06_02</t>
  </si>
  <si>
    <t>T0183</t>
  </si>
  <si>
    <t>T0184</t>
  </si>
  <si>
    <t>1010020900_1_06_04</t>
  </si>
  <si>
    <t>T0185</t>
  </si>
  <si>
    <t>1010020900_1_06_05</t>
  </si>
  <si>
    <t>T0186</t>
  </si>
  <si>
    <t>1010020900_1_06_06</t>
  </si>
  <si>
    <t>T0187</t>
  </si>
  <si>
    <t>1010020900_1_06_07</t>
  </si>
  <si>
    <t>T0188</t>
  </si>
  <si>
    <t>1010020900_1_06_08</t>
  </si>
  <si>
    <t>T0189</t>
  </si>
  <si>
    <t>1010020900_1_06_09</t>
  </si>
  <si>
    <t>T0190</t>
  </si>
  <si>
    <t>T0191</t>
  </si>
  <si>
    <t>1010020900_1_06_11</t>
  </si>
  <si>
    <t>T0192</t>
  </si>
  <si>
    <t>1010020900_1_06_12</t>
  </si>
  <si>
    <t>T0193</t>
  </si>
  <si>
    <t>1010024900_1_01_01</t>
  </si>
  <si>
    <t>T0194</t>
  </si>
  <si>
    <t>2022-05-18</t>
  </si>
  <si>
    <t>1010024900_1_01_02</t>
  </si>
  <si>
    <t>T0195</t>
  </si>
  <si>
    <t>2022-05-12</t>
  </si>
  <si>
    <t>1010024900_1_01_03</t>
  </si>
  <si>
    <t>T0196</t>
  </si>
  <si>
    <t>1010024900_1_01_05</t>
  </si>
  <si>
    <t>T0197</t>
  </si>
  <si>
    <t>T0198</t>
  </si>
  <si>
    <t>T0199</t>
  </si>
  <si>
    <t>T0200</t>
  </si>
  <si>
    <t>T0201</t>
  </si>
  <si>
    <t>T0202</t>
  </si>
  <si>
    <t>T0203</t>
  </si>
  <si>
    <t>T0204</t>
  </si>
  <si>
    <t>T0205</t>
  </si>
  <si>
    <t>T0206</t>
  </si>
  <si>
    <t>1010024900_1_01_06</t>
  </si>
  <si>
    <t>T0207</t>
  </si>
  <si>
    <t>T0208</t>
  </si>
  <si>
    <t>1010024900_1_01_12</t>
  </si>
  <si>
    <t>T0209</t>
  </si>
  <si>
    <t>T0210</t>
  </si>
  <si>
    <t>T0211</t>
  </si>
  <si>
    <t>T0212</t>
  </si>
  <si>
    <t>T0213</t>
  </si>
  <si>
    <t>1010024900_1_02_01</t>
  </si>
  <si>
    <t>T0214</t>
  </si>
  <si>
    <t>2022-05-19</t>
  </si>
  <si>
    <t>T0215</t>
  </si>
  <si>
    <t>1010024900_1_02_03</t>
  </si>
  <si>
    <t>T0216</t>
  </si>
  <si>
    <t>1010024900_1_02_05</t>
  </si>
  <si>
    <t>T0218</t>
  </si>
  <si>
    <t>1010024900_1_03_01</t>
  </si>
  <si>
    <t>T0219</t>
  </si>
  <si>
    <t>2016-07-27</t>
  </si>
  <si>
    <t>1010024900_1_04_02</t>
  </si>
  <si>
    <t>T0220</t>
  </si>
  <si>
    <t>2022-05-25</t>
  </si>
  <si>
    <t>1010024900_1_04_03</t>
  </si>
  <si>
    <t>T0221</t>
  </si>
  <si>
    <t>T0222</t>
  </si>
  <si>
    <t>1010024900_1_04_05</t>
  </si>
  <si>
    <t>T0223</t>
  </si>
  <si>
    <t>1010024900_1_04_06</t>
  </si>
  <si>
    <t>T0224</t>
  </si>
  <si>
    <t>1010024900_1_04_08</t>
  </si>
  <si>
    <t>T0225</t>
  </si>
  <si>
    <t>1010024900_1_04_09</t>
  </si>
  <si>
    <t>T0226</t>
  </si>
  <si>
    <t>1010024900_1_04_10</t>
  </si>
  <si>
    <t>T0227</t>
  </si>
  <si>
    <t>1010037900_1_08_01</t>
  </si>
  <si>
    <t>T0228</t>
  </si>
  <si>
    <t>2022-06-18</t>
  </si>
  <si>
    <t>1010037900_1_08_02</t>
  </si>
  <si>
    <t>T0229</t>
  </si>
  <si>
    <t>2022-08-29</t>
  </si>
  <si>
    <t>1010037900_1_08_03</t>
  </si>
  <si>
    <t>T0230</t>
  </si>
  <si>
    <t>2022-06-17</t>
  </si>
  <si>
    <t>T0231</t>
  </si>
  <si>
    <t>1010037900_1_08_05</t>
  </si>
  <si>
    <t>T0232</t>
  </si>
  <si>
    <t>T0233</t>
  </si>
  <si>
    <t>1010037900_1_08_07</t>
  </si>
  <si>
    <t>T0234</t>
  </si>
  <si>
    <t>T0235</t>
  </si>
  <si>
    <t>2022-06-15</t>
  </si>
  <si>
    <t>T0236</t>
  </si>
  <si>
    <t>1010037900_1_08_11</t>
  </si>
  <si>
    <t>T0237</t>
  </si>
  <si>
    <t>1010037900_1_08_45</t>
  </si>
  <si>
    <t>T0238</t>
  </si>
  <si>
    <t>1010037900_1_08_13</t>
  </si>
  <si>
    <t>T0239</t>
  </si>
  <si>
    <t>2022-06-16</t>
  </si>
  <si>
    <t>1010037900_1_08_14</t>
  </si>
  <si>
    <t>T0240</t>
  </si>
  <si>
    <t>1010037900_1_08_18</t>
  </si>
  <si>
    <t>T0241</t>
  </si>
  <si>
    <t>1010037900_1_08_19</t>
  </si>
  <si>
    <t>T0242</t>
  </si>
  <si>
    <t>1010037900_1_08_20</t>
  </si>
  <si>
    <t>T0243</t>
  </si>
  <si>
    <t>1010037900_1_08_21</t>
  </si>
  <si>
    <t>T0244</t>
  </si>
  <si>
    <t>1010037900_1_09_01</t>
  </si>
  <si>
    <t>T0245</t>
  </si>
  <si>
    <t>1010037900_1_18_08</t>
  </si>
  <si>
    <t>T0246</t>
  </si>
  <si>
    <t>T0247</t>
  </si>
  <si>
    <t>1010037900_1_09_02</t>
  </si>
  <si>
    <t>T0248</t>
  </si>
  <si>
    <t>T0249</t>
  </si>
  <si>
    <t>T0250</t>
  </si>
  <si>
    <t>T0251</t>
  </si>
  <si>
    <t>T0252</t>
  </si>
  <si>
    <t>T0253</t>
  </si>
  <si>
    <t>T0254</t>
  </si>
  <si>
    <t>T0255</t>
  </si>
  <si>
    <t>T0256</t>
  </si>
  <si>
    <t>1010037900_1_10_01</t>
  </si>
  <si>
    <t>T0257</t>
  </si>
  <si>
    <t>T0258</t>
  </si>
  <si>
    <t>T0259</t>
  </si>
  <si>
    <t>T0260</t>
  </si>
  <si>
    <t>1010037900_1_10_03</t>
  </si>
  <si>
    <t>T0261</t>
  </si>
  <si>
    <t>T0262</t>
  </si>
  <si>
    <t>T0263</t>
  </si>
  <si>
    <t>T0264</t>
  </si>
  <si>
    <t>T0265</t>
  </si>
  <si>
    <t>T0266</t>
  </si>
  <si>
    <t>T0267</t>
  </si>
  <si>
    <t>T0268</t>
  </si>
  <si>
    <t>T0269</t>
  </si>
  <si>
    <t>T0270</t>
  </si>
  <si>
    <t>T0271</t>
  </si>
  <si>
    <t>2022-08-31</t>
  </si>
  <si>
    <t>T0272</t>
  </si>
  <si>
    <t>T0273</t>
  </si>
  <si>
    <t>1010037900_1_12_03</t>
  </si>
  <si>
    <t>T0274</t>
  </si>
  <si>
    <t>2022-06-20</t>
  </si>
  <si>
    <t>T0275</t>
  </si>
  <si>
    <t>2022-06-21</t>
  </si>
  <si>
    <t>1010037900_1_12_01</t>
  </si>
  <si>
    <t>T0276</t>
  </si>
  <si>
    <t>T0277</t>
  </si>
  <si>
    <t>T0278</t>
  </si>
  <si>
    <t>T0279</t>
  </si>
  <si>
    <t>T0280</t>
  </si>
  <si>
    <t>T0281</t>
  </si>
  <si>
    <t>T0282</t>
  </si>
  <si>
    <t>1010037900_1_13_02</t>
  </si>
  <si>
    <t>T0283</t>
  </si>
  <si>
    <t>1010037900_1_13_03</t>
  </si>
  <si>
    <t>T0284</t>
  </si>
  <si>
    <t>T0285</t>
  </si>
  <si>
    <t>T0289</t>
  </si>
  <si>
    <t>T0290</t>
  </si>
  <si>
    <t>1010039901_1_02_02</t>
  </si>
  <si>
    <t>T0291</t>
  </si>
  <si>
    <t>1010039901_1_02_03</t>
  </si>
  <si>
    <t>T0292</t>
  </si>
  <si>
    <t>1010039901_1_02_04</t>
  </si>
  <si>
    <t>T0293</t>
  </si>
  <si>
    <t>1010039901_1_02_05</t>
  </si>
  <si>
    <t>T0294</t>
  </si>
  <si>
    <t>1010039901_1_02_06</t>
  </si>
  <si>
    <t>T0295</t>
  </si>
  <si>
    <t>1010039901_1_02_07</t>
  </si>
  <si>
    <t>T0296</t>
  </si>
  <si>
    <t>T0298</t>
  </si>
  <si>
    <t>1010007900_1_11_02</t>
  </si>
  <si>
    <t>T0299</t>
  </si>
  <si>
    <t>2022-06-30</t>
  </si>
  <si>
    <t>1010007900_1_12_03</t>
  </si>
  <si>
    <t>T0300</t>
  </si>
  <si>
    <t>T0301</t>
  </si>
  <si>
    <t>T0302</t>
  </si>
  <si>
    <t>T0303</t>
  </si>
  <si>
    <t>T0304</t>
  </si>
  <si>
    <t>1010007900_1_13_02</t>
  </si>
  <si>
    <t>T0305</t>
  </si>
  <si>
    <t>1010007900_1_13_22</t>
  </si>
  <si>
    <t>T0307</t>
  </si>
  <si>
    <t>T0308</t>
  </si>
  <si>
    <t>T0309</t>
  </si>
  <si>
    <t>1010007900_1_04_33</t>
  </si>
  <si>
    <t>T0310</t>
  </si>
  <si>
    <t>1010007900_1_13_25</t>
  </si>
  <si>
    <t>T0311</t>
  </si>
  <si>
    <t>1010007900_1_13_17</t>
  </si>
  <si>
    <t>T0312</t>
  </si>
  <si>
    <t>2017-07-26</t>
  </si>
  <si>
    <t>T0313</t>
  </si>
  <si>
    <t>2022-09-05</t>
  </si>
  <si>
    <t>T0314</t>
  </si>
  <si>
    <t>1010006900_1_09_02</t>
  </si>
  <si>
    <t>T0315</t>
  </si>
  <si>
    <t>1010007901_1_14_01</t>
  </si>
  <si>
    <t>T0316</t>
  </si>
  <si>
    <t>2022-09-04</t>
  </si>
  <si>
    <t>T0317</t>
  </si>
  <si>
    <t>T0318</t>
  </si>
  <si>
    <t>T0319</t>
  </si>
  <si>
    <t>T0320</t>
  </si>
  <si>
    <t>T0321</t>
  </si>
  <si>
    <t>T0322</t>
  </si>
  <si>
    <t>1010007901_1_14_04</t>
  </si>
  <si>
    <t>T0323</t>
  </si>
  <si>
    <t>T0324</t>
  </si>
  <si>
    <t>T0325</t>
  </si>
  <si>
    <t>1010007901_1_15_03</t>
  </si>
  <si>
    <t>T0326</t>
  </si>
  <si>
    <t>2022-09-02</t>
  </si>
  <si>
    <t>T0327</t>
  </si>
  <si>
    <t>T0328</t>
  </si>
  <si>
    <t>T0329</t>
  </si>
  <si>
    <t>2022-09-03</t>
  </si>
  <si>
    <t>T0330</t>
  </si>
  <si>
    <t>0108024901_1_13_01</t>
  </si>
  <si>
    <t>T0331</t>
  </si>
  <si>
    <t>2022-07-20</t>
  </si>
  <si>
    <t>0108024901_1_13_02</t>
  </si>
  <si>
    <t>T0332</t>
  </si>
  <si>
    <t>2022-08-01</t>
  </si>
  <si>
    <t>0108024901_1_13_04</t>
  </si>
  <si>
    <t>T0333</t>
  </si>
  <si>
    <t>0108024901_1_14_01</t>
  </si>
  <si>
    <t>T0334</t>
  </si>
  <si>
    <t>0108024901_1_15_01</t>
  </si>
  <si>
    <t>T0335</t>
  </si>
  <si>
    <t>2017-07-05</t>
  </si>
  <si>
    <t>0108024901_1_16_01</t>
  </si>
  <si>
    <t>T0336</t>
  </si>
  <si>
    <t>0108024901_1_16_02</t>
  </si>
  <si>
    <t>T0337</t>
  </si>
  <si>
    <t>0108024901_1_16_03</t>
  </si>
  <si>
    <t>T0338</t>
  </si>
  <si>
    <t>0108024901_1_16_04</t>
  </si>
  <si>
    <t>T0339</t>
  </si>
  <si>
    <t>0108024901_1_16_07</t>
  </si>
  <si>
    <t>T0340</t>
  </si>
  <si>
    <t>T0342</t>
  </si>
  <si>
    <t>0108024901_1_17_03</t>
  </si>
  <si>
    <t>T0343</t>
  </si>
  <si>
    <t>2022-07-31</t>
  </si>
  <si>
    <t>0108024901_1_17_04</t>
  </si>
  <si>
    <t>T0344</t>
  </si>
  <si>
    <t>0108024901_1_17_05</t>
  </si>
  <si>
    <t>T0345</t>
  </si>
  <si>
    <t>0108024901_1_17_06</t>
  </si>
  <si>
    <t>T0346</t>
  </si>
  <si>
    <t>0108024901_1_17_07</t>
  </si>
  <si>
    <t>T0347</t>
  </si>
  <si>
    <t>0108024901_1_17_08</t>
  </si>
  <si>
    <t>T0348</t>
  </si>
  <si>
    <t>0108024901_1_17_12</t>
  </si>
  <si>
    <t>T0349</t>
  </si>
  <si>
    <t>2015-07-28</t>
  </si>
  <si>
    <t>0108024901_1_19_01</t>
  </si>
  <si>
    <t>T0350</t>
  </si>
  <si>
    <t>0108024901_1_20_01</t>
  </si>
  <si>
    <t>T0351</t>
  </si>
  <si>
    <t>0108024901_1_20_03</t>
  </si>
  <si>
    <t>T0352</t>
  </si>
  <si>
    <t>0108024901_1_21_03</t>
  </si>
  <si>
    <t>T0353</t>
  </si>
  <si>
    <t>0108024901_1_21_05</t>
  </si>
  <si>
    <t>T0354</t>
  </si>
  <si>
    <t>2017-06-16</t>
  </si>
  <si>
    <t>0108024901_1_21_06</t>
  </si>
  <si>
    <t>T0355</t>
  </si>
  <si>
    <t>2017-07-22</t>
  </si>
  <si>
    <t>0108024901_1_01_11</t>
  </si>
  <si>
    <t>T0356</t>
  </si>
  <si>
    <t>2015-06-24</t>
  </si>
  <si>
    <t>0108024901_1_21_20</t>
  </si>
  <si>
    <t>T0359</t>
  </si>
  <si>
    <t>T0361</t>
  </si>
  <si>
    <t>T0362</t>
  </si>
  <si>
    <t>T0363</t>
  </si>
  <si>
    <t>T0364</t>
  </si>
  <si>
    <t>1010037900_1_17_10</t>
  </si>
  <si>
    <t>T0365</t>
  </si>
  <si>
    <t>T0366</t>
  </si>
  <si>
    <t>1010037900_1_17_13</t>
  </si>
  <si>
    <t>T0367</t>
  </si>
  <si>
    <t>1010037900_1_17_14</t>
  </si>
  <si>
    <t>T0368</t>
  </si>
  <si>
    <t>1010037900_1_17_15</t>
  </si>
  <si>
    <t>T0369</t>
  </si>
  <si>
    <t>1010037900_1_17_16</t>
  </si>
  <si>
    <t>T0370</t>
  </si>
  <si>
    <t>2022-08-30</t>
  </si>
  <si>
    <t>1010037900_1_17_17</t>
  </si>
  <si>
    <t>T0371</t>
  </si>
  <si>
    <t>1010037900_1_17_18</t>
  </si>
  <si>
    <t>T0372</t>
  </si>
  <si>
    <t>1010037900_1_17_19</t>
  </si>
  <si>
    <t>T0373</t>
  </si>
  <si>
    <t>T0374</t>
  </si>
  <si>
    <t>1010002900_1_04_01</t>
  </si>
  <si>
    <t>T0375</t>
  </si>
  <si>
    <t>2022-07-07</t>
  </si>
  <si>
    <t>1010002901_1_05_01</t>
  </si>
  <si>
    <t>T0376</t>
  </si>
  <si>
    <t>1010002901_1_05_02</t>
  </si>
  <si>
    <t>T0377</t>
  </si>
  <si>
    <t>1010002901_1_05_03</t>
  </si>
  <si>
    <t>T0378</t>
  </si>
  <si>
    <t>T0379</t>
  </si>
  <si>
    <t>1010002901_1_05_05</t>
  </si>
  <si>
    <t>T0380</t>
  </si>
  <si>
    <t>1010002901_1_05_06</t>
  </si>
  <si>
    <t>T0381</t>
  </si>
  <si>
    <t>1010002901_1_05_07</t>
  </si>
  <si>
    <t>T0382</t>
  </si>
  <si>
    <t>1010039902_1_02_01</t>
  </si>
  <si>
    <t>T0383</t>
  </si>
  <si>
    <t>1010039902_1_02_02</t>
  </si>
  <si>
    <t>T0384</t>
  </si>
  <si>
    <t>2022-09-12</t>
  </si>
  <si>
    <t>T0385</t>
  </si>
  <si>
    <t>2017-03-13</t>
  </si>
  <si>
    <t>2022-09-16</t>
  </si>
  <si>
    <t>0106068900_1_14_05</t>
  </si>
  <si>
    <t>T0387</t>
  </si>
  <si>
    <t>0106068900_1_14_07</t>
  </si>
  <si>
    <t>T0388</t>
  </si>
  <si>
    <t>T0394</t>
  </si>
  <si>
    <t>T0395</t>
  </si>
  <si>
    <t>T0396</t>
  </si>
  <si>
    <t>1010007901_1_16_01</t>
  </si>
  <si>
    <t>T0397</t>
  </si>
  <si>
    <t>T0398</t>
  </si>
  <si>
    <t>T0399</t>
  </si>
  <si>
    <t>1010007901_1_16_04</t>
  </si>
  <si>
    <t>T0400</t>
  </si>
  <si>
    <t>1010007901_1_16_07</t>
  </si>
  <si>
    <t>T0401</t>
  </si>
  <si>
    <t>2017-05-31</t>
  </si>
  <si>
    <t>1010007901_1_17_01</t>
  </si>
  <si>
    <t>T0402</t>
  </si>
  <si>
    <t>2022-09-01</t>
  </si>
  <si>
    <t>1010007901_1_17_02</t>
  </si>
  <si>
    <t>T0403</t>
  </si>
  <si>
    <t>1010007901_1_17_03</t>
  </si>
  <si>
    <t>T0404</t>
  </si>
  <si>
    <t>1010007901_1_17_04</t>
  </si>
  <si>
    <t>T0405</t>
  </si>
  <si>
    <t>T0406</t>
  </si>
  <si>
    <t>T0407</t>
  </si>
  <si>
    <t>1010007901_1_17_08</t>
  </si>
  <si>
    <t>T0408</t>
  </si>
  <si>
    <t>1010007901_1_17_09</t>
  </si>
  <si>
    <t>T0409</t>
  </si>
  <si>
    <t>1010007901_1_17_10</t>
  </si>
  <si>
    <t>T0410</t>
  </si>
  <si>
    <t>1010037900_1_14_01</t>
  </si>
  <si>
    <t>T0411</t>
  </si>
  <si>
    <t>T0412</t>
  </si>
  <si>
    <t>1010037900_1_14_03</t>
  </si>
  <si>
    <t>T0413</t>
  </si>
  <si>
    <t>T0414</t>
  </si>
  <si>
    <t>T0415</t>
  </si>
  <si>
    <t>T0416</t>
  </si>
  <si>
    <t>T0417</t>
  </si>
  <si>
    <t>T0418</t>
  </si>
  <si>
    <t>1010037900_1_16_02</t>
  </si>
  <si>
    <t>T0419</t>
  </si>
  <si>
    <t>1010037900_1_17_02</t>
  </si>
  <si>
    <t>T0420</t>
  </si>
  <si>
    <t>1010037900_1_17_04</t>
  </si>
  <si>
    <t>T0421</t>
  </si>
  <si>
    <t>T0422</t>
  </si>
  <si>
    <t>1010037900_1_17_05</t>
  </si>
  <si>
    <t>T0423</t>
  </si>
  <si>
    <t>2022-09-18</t>
  </si>
  <si>
    <t>T0424</t>
  </si>
  <si>
    <t>1010037900_1_17_07</t>
  </si>
  <si>
    <t>T0425</t>
  </si>
  <si>
    <t>0108024905_1_04_03</t>
  </si>
  <si>
    <t>T0426</t>
  </si>
  <si>
    <t>2017-06-14</t>
  </si>
  <si>
    <t>2022-08-02</t>
  </si>
  <si>
    <t>0108024905_1_04_04</t>
  </si>
  <si>
    <t>T0427</t>
  </si>
  <si>
    <t>2017-05-02</t>
  </si>
  <si>
    <t>T0428</t>
  </si>
  <si>
    <t>0108024905_1_06_02</t>
  </si>
  <si>
    <t>T0429</t>
  </si>
  <si>
    <t>0108024906_1_02_01</t>
  </si>
  <si>
    <t>T0430</t>
  </si>
  <si>
    <t>2022-08-03</t>
  </si>
  <si>
    <t>0108024902_1_05_03</t>
  </si>
  <si>
    <t>T0461</t>
  </si>
  <si>
    <t>2022-07-18</t>
  </si>
  <si>
    <t>0108024902_1_06_01</t>
  </si>
  <si>
    <t>T0462</t>
  </si>
  <si>
    <t>T0463</t>
  </si>
  <si>
    <t>T0464</t>
  </si>
  <si>
    <t>0108024902_1_07_01</t>
  </si>
  <si>
    <t>T0465</t>
  </si>
  <si>
    <t>2017-05-23</t>
  </si>
  <si>
    <t>T0466</t>
  </si>
  <si>
    <t>2017-05-22</t>
  </si>
  <si>
    <t>0108024902_1_08_02</t>
  </si>
  <si>
    <t>T0467</t>
  </si>
  <si>
    <t>2017-06-21</t>
  </si>
  <si>
    <t>T0468</t>
  </si>
  <si>
    <t>T0469</t>
  </si>
  <si>
    <t>0108024902_1_12_01</t>
  </si>
  <si>
    <t>T0470</t>
  </si>
  <si>
    <t>2017-05-25</t>
  </si>
  <si>
    <t>0108024902_1_13_01</t>
  </si>
  <si>
    <t>T0471</t>
  </si>
  <si>
    <t>2017-06-27</t>
  </si>
  <si>
    <t>0108024902_1_13_02</t>
  </si>
  <si>
    <t>T0472</t>
  </si>
  <si>
    <t>0108024902_1_14_01</t>
  </si>
  <si>
    <t>T0474</t>
  </si>
  <si>
    <t>0108024902_1_14_02</t>
  </si>
  <si>
    <t>T0475</t>
  </si>
  <si>
    <t>0108024902_1_15_01</t>
  </si>
  <si>
    <t>T0476</t>
  </si>
  <si>
    <t>2022-07-19</t>
  </si>
  <si>
    <t>0108024903_1_10_02</t>
  </si>
  <si>
    <t>T0477</t>
  </si>
  <si>
    <t>2017-06-08</t>
  </si>
  <si>
    <t>0108024903_1_10_03</t>
  </si>
  <si>
    <t>T0478</t>
  </si>
  <si>
    <t>0108024903_1_11_01</t>
  </si>
  <si>
    <t>T0479</t>
  </si>
  <si>
    <t>0108024903_1_11_02</t>
  </si>
  <si>
    <t>T0480</t>
  </si>
  <si>
    <t>0108024903_1_12_01</t>
  </si>
  <si>
    <t>T0481</t>
  </si>
  <si>
    <t>T0482</t>
  </si>
  <si>
    <t>0108024903_1_14_02</t>
  </si>
  <si>
    <t>T0483</t>
  </si>
  <si>
    <t>T0484</t>
  </si>
  <si>
    <t>T0485</t>
  </si>
  <si>
    <t>T0486</t>
  </si>
  <si>
    <t>0108024903_1_15_02</t>
  </si>
  <si>
    <t>T0487</t>
  </si>
  <si>
    <t>0108024904_1_04_01</t>
  </si>
  <si>
    <t>T0488</t>
  </si>
  <si>
    <t>0108024905_1_04_01</t>
  </si>
  <si>
    <t>T0489</t>
  </si>
  <si>
    <t>1001055900_1_13_12</t>
  </si>
  <si>
    <t>T0490</t>
  </si>
  <si>
    <t>1001055900_1_13_13</t>
  </si>
  <si>
    <t>T0491</t>
  </si>
  <si>
    <t>2022-07-09</t>
  </si>
  <si>
    <t>T0492</t>
  </si>
  <si>
    <t>T0493</t>
  </si>
  <si>
    <t>1001055900_1_13_16</t>
  </si>
  <si>
    <t>T0494</t>
  </si>
  <si>
    <t>1001055900_1_13_17</t>
  </si>
  <si>
    <t>T0495</t>
  </si>
  <si>
    <t>1003010900_1_07_01</t>
  </si>
  <si>
    <t>T0496</t>
  </si>
  <si>
    <t>2017-05-15</t>
  </si>
  <si>
    <t>T0497</t>
  </si>
  <si>
    <t>2022-07-05</t>
  </si>
  <si>
    <t>1010014900_1_03_02</t>
  </si>
  <si>
    <t>T0498</t>
  </si>
  <si>
    <t>2022-07-04</t>
  </si>
  <si>
    <t>1010014900_1_03_03</t>
  </si>
  <si>
    <t>T0499</t>
  </si>
  <si>
    <t>1010018900_1_05_02</t>
  </si>
  <si>
    <t>T0500</t>
  </si>
  <si>
    <t>1010018900_1_05_03</t>
  </si>
  <si>
    <t>T0501</t>
  </si>
  <si>
    <t>T0502</t>
  </si>
  <si>
    <t>1010018900_1_05_05</t>
  </si>
  <si>
    <t>T0503</t>
  </si>
  <si>
    <t>1010020900_1_07_01</t>
  </si>
  <si>
    <t>T0504</t>
  </si>
  <si>
    <t>2022-07-01</t>
  </si>
  <si>
    <t>T0505</t>
  </si>
  <si>
    <t>2022-07-02</t>
  </si>
  <si>
    <t>1010020900_1_07_03</t>
  </si>
  <si>
    <t>T0506</t>
  </si>
  <si>
    <t>1010020900_1_07_04</t>
  </si>
  <si>
    <t>T0507</t>
  </si>
  <si>
    <t>1010020900_1_07_05</t>
  </si>
  <si>
    <t>T0508</t>
  </si>
  <si>
    <t>1010020900_1_07_06</t>
  </si>
  <si>
    <t>T0509</t>
  </si>
  <si>
    <t>1010020900_1_07_07</t>
  </si>
  <si>
    <t>T0510</t>
  </si>
  <si>
    <t>2017-06-30</t>
  </si>
  <si>
    <t>T0511</t>
  </si>
  <si>
    <t>1010020900_1_07_09</t>
  </si>
  <si>
    <t>T0512</t>
  </si>
  <si>
    <t>1010020900_1_07_10</t>
  </si>
  <si>
    <t>T0513</t>
  </si>
  <si>
    <t>1010020900_1_07_11</t>
  </si>
  <si>
    <t>T0514</t>
  </si>
  <si>
    <t>1010020900_1_07_12</t>
  </si>
  <si>
    <t>T0515</t>
  </si>
  <si>
    <t>1010020900_1_07_13</t>
  </si>
  <si>
    <t>T0516</t>
  </si>
  <si>
    <t>1010020900_1_07_14</t>
  </si>
  <si>
    <t>T0517</t>
  </si>
  <si>
    <t>1010020900_1_07_15</t>
  </si>
  <si>
    <t>T0518</t>
  </si>
  <si>
    <t>1010020900_1_07_16</t>
  </si>
  <si>
    <t>T0519</t>
  </si>
  <si>
    <t>1010020900_1_07_17</t>
  </si>
  <si>
    <t>T0520</t>
  </si>
  <si>
    <t>1010020900_1_07_18</t>
  </si>
  <si>
    <t>T0521</t>
  </si>
  <si>
    <t>T0525</t>
  </si>
  <si>
    <t>2022-07-16</t>
  </si>
  <si>
    <t>1001050900_1_01_02</t>
  </si>
  <si>
    <t>T0526</t>
  </si>
  <si>
    <t>T0527</t>
  </si>
  <si>
    <t>T0528</t>
  </si>
  <si>
    <t>1001050900_1_03_01</t>
  </si>
  <si>
    <t>T0529</t>
  </si>
  <si>
    <t>T0530</t>
  </si>
  <si>
    <t>1001050900_1_04_03</t>
  </si>
  <si>
    <t>T0531</t>
  </si>
  <si>
    <t>1001050900_1_05_01</t>
  </si>
  <si>
    <t>T0532</t>
  </si>
  <si>
    <t>2017-08-01</t>
  </si>
  <si>
    <t>1001050900_1_06_01</t>
  </si>
  <si>
    <t>T0533</t>
  </si>
  <si>
    <t>2017-08-09</t>
  </si>
  <si>
    <t>1001050900_1_06_02</t>
  </si>
  <si>
    <t>T0534</t>
  </si>
  <si>
    <t>1001050900_1_07_01</t>
  </si>
  <si>
    <t>T0535</t>
  </si>
  <si>
    <t>1001050900_1_07_02</t>
  </si>
  <si>
    <t>T0536</t>
  </si>
  <si>
    <t>T0537</t>
  </si>
  <si>
    <t>1001050900_1_08_01</t>
  </si>
  <si>
    <t>T0538</t>
  </si>
  <si>
    <t>T0539</t>
  </si>
  <si>
    <t>T0540</t>
  </si>
  <si>
    <t>1001050900_1_10_01</t>
  </si>
  <si>
    <t>T0541</t>
  </si>
  <si>
    <t>T0542</t>
  </si>
  <si>
    <t>1001055900_1_13_01</t>
  </si>
  <si>
    <t>T0543</t>
  </si>
  <si>
    <t>1001055900_1_13_02</t>
  </si>
  <si>
    <t>T0544</t>
  </si>
  <si>
    <t>2017-05-17</t>
  </si>
  <si>
    <t>1001055900_1_13_03</t>
  </si>
  <si>
    <t>T0545</t>
  </si>
  <si>
    <t>2017-05-29</t>
  </si>
  <si>
    <t>1001055900_1_13_04</t>
  </si>
  <si>
    <t>T0546</t>
  </si>
  <si>
    <t>1001055900_1_13_05</t>
  </si>
  <si>
    <t>T0547</t>
  </si>
  <si>
    <t>1001055900_1_13_06</t>
  </si>
  <si>
    <t>T0548</t>
  </si>
  <si>
    <t>1001055900_1_13_07</t>
  </si>
  <si>
    <t>T0549</t>
  </si>
  <si>
    <t>1001055900_1_13_08</t>
  </si>
  <si>
    <t>T0550</t>
  </si>
  <si>
    <t>2022-07-11</t>
  </si>
  <si>
    <t>1001055900_1_13_09</t>
  </si>
  <si>
    <t>T0551</t>
  </si>
  <si>
    <t>1001055900_1_13_10</t>
  </si>
  <si>
    <t>T0552</t>
  </si>
  <si>
    <t>1001055900_1_13_11</t>
  </si>
  <si>
    <t>T0553</t>
  </si>
  <si>
    <t>T0554</t>
  </si>
  <si>
    <t>2022-09-15</t>
  </si>
  <si>
    <t>T0555</t>
  </si>
  <si>
    <t>T0556</t>
  </si>
  <si>
    <t>1010043900_1_02_14</t>
  </si>
  <si>
    <t>T0557</t>
  </si>
  <si>
    <t>2022-09-14</t>
  </si>
  <si>
    <t>T0558</t>
  </si>
  <si>
    <t>T0559</t>
  </si>
  <si>
    <t>T0560</t>
  </si>
  <si>
    <t>T0561</t>
  </si>
  <si>
    <t>T0562</t>
  </si>
  <si>
    <t>1010043900_1_02_13</t>
  </si>
  <si>
    <t>T0563</t>
  </si>
  <si>
    <t>T0564</t>
  </si>
  <si>
    <t>T0565</t>
  </si>
  <si>
    <t>T0566</t>
  </si>
  <si>
    <t>T0567</t>
  </si>
  <si>
    <t>T0568</t>
  </si>
  <si>
    <t>1010043900_1_04_11</t>
  </si>
  <si>
    <t>T0569</t>
  </si>
  <si>
    <t>T0570</t>
  </si>
  <si>
    <t>T0571</t>
  </si>
  <si>
    <t>1010043900_1_04_08</t>
  </si>
  <si>
    <t>T0572</t>
  </si>
  <si>
    <t>1010043900_1_04_10</t>
  </si>
  <si>
    <t>T0573</t>
  </si>
  <si>
    <t>1010043901_1_05_01</t>
  </si>
  <si>
    <t>T0574</t>
  </si>
  <si>
    <t>1010043901_1_05_02</t>
  </si>
  <si>
    <t>T0575</t>
  </si>
  <si>
    <t>2017-06-17</t>
  </si>
  <si>
    <t>T0576</t>
  </si>
  <si>
    <t>1010043901_1_05_04</t>
  </si>
  <si>
    <t>T0577</t>
  </si>
  <si>
    <t>1010020900_1_07_19</t>
  </si>
  <si>
    <t>T0578</t>
  </si>
  <si>
    <t>1010020900_1_07_20</t>
  </si>
  <si>
    <t>T0579</t>
  </si>
  <si>
    <t>2022-07-03</t>
  </si>
  <si>
    <t>1010020900_1_07_21</t>
  </si>
  <si>
    <t>T0580</t>
  </si>
  <si>
    <t>T0581</t>
  </si>
  <si>
    <t>1010020900_1_07_23</t>
  </si>
  <si>
    <t>T0582</t>
  </si>
  <si>
    <t>1010024900_1_05_01</t>
  </si>
  <si>
    <t>T0583</t>
  </si>
  <si>
    <t>T0584</t>
  </si>
  <si>
    <t>1010024900_1_05_03</t>
  </si>
  <si>
    <t>T0585</t>
  </si>
  <si>
    <t>2017-06-22</t>
  </si>
  <si>
    <t>1010024900_1_06_01</t>
  </si>
  <si>
    <t>T0586</t>
  </si>
  <si>
    <t>T0587</t>
  </si>
  <si>
    <t>T0588</t>
  </si>
  <si>
    <t>T0589</t>
  </si>
  <si>
    <t>1010024900_1_06_04</t>
  </si>
  <si>
    <t>T0590</t>
  </si>
  <si>
    <t>1010024900_1_06_05</t>
  </si>
  <si>
    <t>T0591</t>
  </si>
  <si>
    <t>T0592</t>
  </si>
  <si>
    <t>1010024900_1_07_01</t>
  </si>
  <si>
    <t>T0593</t>
  </si>
  <si>
    <t>2022-07-06</t>
  </si>
  <si>
    <t>1010024900_1_07_03</t>
  </si>
  <si>
    <t>T0594</t>
  </si>
  <si>
    <t>1010024900_1_07_04</t>
  </si>
  <si>
    <t>T0595</t>
  </si>
  <si>
    <t>T0596</t>
  </si>
  <si>
    <t>1010024900_1_07_06</t>
  </si>
  <si>
    <t>T0597</t>
  </si>
  <si>
    <t>T0598</t>
  </si>
  <si>
    <t>1010024900_1_07_09</t>
  </si>
  <si>
    <t>T0599</t>
  </si>
  <si>
    <t>1010024900_1_07_10</t>
  </si>
  <si>
    <t>T0600</t>
  </si>
  <si>
    <t>1010024900_1_07_11</t>
  </si>
  <si>
    <t>T0601</t>
  </si>
  <si>
    <t>1010024900_1_07_12</t>
  </si>
  <si>
    <t>T0602</t>
  </si>
  <si>
    <t>1010024900_1_07_13</t>
  </si>
  <si>
    <t>T0603</t>
  </si>
  <si>
    <t>T0604</t>
  </si>
  <si>
    <t>T0605</t>
  </si>
  <si>
    <t>1010024900_1_07_14</t>
  </si>
  <si>
    <t>T0606</t>
  </si>
  <si>
    <t>1010024900_1_07_15</t>
  </si>
  <si>
    <t>T0607</t>
  </si>
  <si>
    <t>T0608</t>
  </si>
  <si>
    <t>T0609</t>
  </si>
  <si>
    <t>1001055900_1_05_25</t>
  </si>
  <si>
    <t>T0643</t>
  </si>
  <si>
    <t>2022-07-17</t>
  </si>
  <si>
    <t>1001055900_1_05_07</t>
  </si>
  <si>
    <t>T0644</t>
  </si>
  <si>
    <t>1001055900_1_05_06</t>
  </si>
  <si>
    <t>T0645</t>
  </si>
  <si>
    <t>1001055900_1_05_26</t>
  </si>
  <si>
    <t>T0646</t>
  </si>
  <si>
    <t>1001055900_1_06_02</t>
  </si>
  <si>
    <t>T0648</t>
  </si>
  <si>
    <t>T0649</t>
  </si>
  <si>
    <t>1001055900_1_06_03</t>
  </si>
  <si>
    <t>T0650</t>
  </si>
  <si>
    <t>1001055900_1_08_02</t>
  </si>
  <si>
    <t>T0651</t>
  </si>
  <si>
    <t>1001055900_1_08_01</t>
  </si>
  <si>
    <t>T0652</t>
  </si>
  <si>
    <t>1001055900_1_08_06</t>
  </si>
  <si>
    <t>T0655</t>
  </si>
  <si>
    <t>2014-11-01</t>
  </si>
  <si>
    <t>1001055900_1_08_05</t>
  </si>
  <si>
    <t>T0656</t>
  </si>
  <si>
    <t>1001055900_1_08_04</t>
  </si>
  <si>
    <t>T0657</t>
  </si>
  <si>
    <t>1001055900_1_08_03</t>
  </si>
  <si>
    <t>T0658</t>
  </si>
  <si>
    <t>T0659</t>
  </si>
  <si>
    <t>1001055900_1_03_11</t>
  </si>
  <si>
    <t>T0663</t>
  </si>
  <si>
    <t>2012-05-01</t>
  </si>
  <si>
    <t>1001055900_1_04_16</t>
  </si>
  <si>
    <t>T0669</t>
  </si>
  <si>
    <t>1001055900_1_04_04</t>
  </si>
  <si>
    <t>T0670</t>
  </si>
  <si>
    <t>1001055900_1_05_04</t>
  </si>
  <si>
    <t>T0671</t>
  </si>
  <si>
    <t>T0672</t>
  </si>
  <si>
    <t>1001055900_1_05_01</t>
  </si>
  <si>
    <t>T0673</t>
  </si>
  <si>
    <t>1010020900_1_03_08</t>
  </si>
  <si>
    <t>T0678</t>
  </si>
  <si>
    <t>2015-06-15</t>
  </si>
  <si>
    <t>1010020900_1_01_02</t>
  </si>
  <si>
    <t>T0691</t>
  </si>
  <si>
    <t>2015-07-22</t>
  </si>
  <si>
    <t>1010020900_1_01_15</t>
  </si>
  <si>
    <t>T0692</t>
  </si>
  <si>
    <t>2015-08-01</t>
  </si>
  <si>
    <t>1010020900_1_01_08</t>
  </si>
  <si>
    <t>T0693</t>
  </si>
  <si>
    <t>2015-07-20</t>
  </si>
  <si>
    <t>1010020900_1_01_13</t>
  </si>
  <si>
    <t>T0694</t>
  </si>
  <si>
    <t>2015-08-24</t>
  </si>
  <si>
    <t>1010020900_1_02_02</t>
  </si>
  <si>
    <t>T0695</t>
  </si>
  <si>
    <t>2015-07-17</t>
  </si>
  <si>
    <t>3.4 X 3.4</t>
  </si>
  <si>
    <t>T0696</t>
  </si>
  <si>
    <t>T0697</t>
  </si>
  <si>
    <t>1010020900_1_01_17</t>
  </si>
  <si>
    <t>T0698</t>
  </si>
  <si>
    <t>1010020900_1_03_03</t>
  </si>
  <si>
    <t>T0699</t>
  </si>
  <si>
    <t>1010020900_1_03_02</t>
  </si>
  <si>
    <t>T0700</t>
  </si>
  <si>
    <t>2015-06-11</t>
  </si>
  <si>
    <t>1010020900_1_03_01</t>
  </si>
  <si>
    <t>T0701</t>
  </si>
  <si>
    <t>2015-06-13</t>
  </si>
  <si>
    <t>1010020900_1_02_04</t>
  </si>
  <si>
    <t>T0702</t>
  </si>
  <si>
    <t>2015-08-23</t>
  </si>
  <si>
    <t>T0703</t>
  </si>
  <si>
    <t>1010020900_1_03_06</t>
  </si>
  <si>
    <t>T0704</t>
  </si>
  <si>
    <t>1010020900_1_03_05</t>
  </si>
  <si>
    <t>T0705</t>
  </si>
  <si>
    <t>2015-06-23</t>
  </si>
  <si>
    <t>1010020900_1_03_04</t>
  </si>
  <si>
    <t>T0706</t>
  </si>
  <si>
    <t>2015-06-25</t>
  </si>
  <si>
    <t>1010018900_1_02_18</t>
  </si>
  <si>
    <t>T0707</t>
  </si>
  <si>
    <t>1010018900_1_01_04</t>
  </si>
  <si>
    <t>T0709</t>
  </si>
  <si>
    <t>T0710</t>
  </si>
  <si>
    <t>1010018900_1_03_01</t>
  </si>
  <si>
    <t>T0711</t>
  </si>
  <si>
    <t>2015-08-18</t>
  </si>
  <si>
    <t>1010018900_1_02_36</t>
  </si>
  <si>
    <t>T0714</t>
  </si>
  <si>
    <t>1010018900_1_03_02</t>
  </si>
  <si>
    <t>T0715</t>
  </si>
  <si>
    <t>T0716</t>
  </si>
  <si>
    <t>2022-10-07</t>
  </si>
  <si>
    <t>T0717</t>
  </si>
  <si>
    <t>T0718</t>
  </si>
  <si>
    <t>T0719</t>
  </si>
  <si>
    <t>T0720</t>
  </si>
  <si>
    <t>T0721</t>
  </si>
  <si>
    <t>1010002901_1_02_48</t>
  </si>
  <si>
    <t>T0722</t>
  </si>
  <si>
    <t>T0723</t>
  </si>
  <si>
    <t>T0724</t>
  </si>
  <si>
    <t>T0725</t>
  </si>
  <si>
    <t>T0726</t>
  </si>
  <si>
    <t>1010002901_1_02_59</t>
  </si>
  <si>
    <t>T0727</t>
  </si>
  <si>
    <t>T0728</t>
  </si>
  <si>
    <t>T0729</t>
  </si>
  <si>
    <t>T0730</t>
  </si>
  <si>
    <t>T0731</t>
  </si>
  <si>
    <t>2022-10-13</t>
  </si>
  <si>
    <t>1001055900_1_11_21</t>
  </si>
  <si>
    <t>T0732</t>
  </si>
  <si>
    <t>2015-06-01</t>
  </si>
  <si>
    <t>1001055900_1_11_20</t>
  </si>
  <si>
    <t>T0733</t>
  </si>
  <si>
    <t>2015-11-12</t>
  </si>
  <si>
    <t>1001055900_1_11_19</t>
  </si>
  <si>
    <t>T0734</t>
  </si>
  <si>
    <t>2015-11-01</t>
  </si>
  <si>
    <t>1001055900_1_11_18</t>
  </si>
  <si>
    <t>T0735</t>
  </si>
  <si>
    <t>T0736</t>
  </si>
  <si>
    <t>T0737</t>
  </si>
  <si>
    <t>T0738</t>
  </si>
  <si>
    <t>T0740</t>
  </si>
  <si>
    <t>T0741</t>
  </si>
  <si>
    <t>T0742</t>
  </si>
  <si>
    <t>T0743</t>
  </si>
  <si>
    <t>T0744</t>
  </si>
  <si>
    <t>1010002901_1_02_29</t>
  </si>
  <si>
    <t>T0745</t>
  </si>
  <si>
    <t>T0746</t>
  </si>
  <si>
    <t>T0747</t>
  </si>
  <si>
    <t>1001055900_1_11_03</t>
  </si>
  <si>
    <t>T0748</t>
  </si>
  <si>
    <t>2015-11-05</t>
  </si>
  <si>
    <t>1001055900_1_11_02</t>
  </si>
  <si>
    <t>T0749</t>
  </si>
  <si>
    <t>2015-07-15</t>
  </si>
  <si>
    <t>1001055900_1_11_01</t>
  </si>
  <si>
    <t>T0750</t>
  </si>
  <si>
    <t>1001055900_1_08_11</t>
  </si>
  <si>
    <t>T0751</t>
  </si>
  <si>
    <t>1001055900_1_11_08</t>
  </si>
  <si>
    <t>T0752</t>
  </si>
  <si>
    <t>1001055900_1_11_07</t>
  </si>
  <si>
    <t>T0753</t>
  </si>
  <si>
    <t>1001055900_1_11_22</t>
  </si>
  <si>
    <t>T0754</t>
  </si>
  <si>
    <t>1001055900_1_11_04</t>
  </si>
  <si>
    <t>T0755</t>
  </si>
  <si>
    <t>2015-11-10</t>
  </si>
  <si>
    <t>1001055900_1_11_13</t>
  </si>
  <si>
    <t>T0756</t>
  </si>
  <si>
    <t>2015-09-01</t>
  </si>
  <si>
    <t>1001055900_1_11_12</t>
  </si>
  <si>
    <t>T0757</t>
  </si>
  <si>
    <t>1001055900_1_11_11</t>
  </si>
  <si>
    <t>T0758</t>
  </si>
  <si>
    <t>1001055900_1_11_10</t>
  </si>
  <si>
    <t>T0759</t>
  </si>
  <si>
    <t>1001055900_1_11_17</t>
  </si>
  <si>
    <t>T0760</t>
  </si>
  <si>
    <t>1001055900_1_11_16</t>
  </si>
  <si>
    <t>T0761</t>
  </si>
  <si>
    <t>1001055900_1_11_15</t>
  </si>
  <si>
    <t>T0762</t>
  </si>
  <si>
    <t>1001055900_1_11_14</t>
  </si>
  <si>
    <t>T0763</t>
  </si>
  <si>
    <t>T0775</t>
  </si>
  <si>
    <t>2022-08-17</t>
  </si>
  <si>
    <t>T0812</t>
  </si>
  <si>
    <t>T0813</t>
  </si>
  <si>
    <t>T0814</t>
  </si>
  <si>
    <t>0108024901_1_02_12</t>
  </si>
  <si>
    <t>T0815</t>
  </si>
  <si>
    <t>2015-07-10</t>
  </si>
  <si>
    <t>T0816</t>
  </si>
  <si>
    <t>0108024901_1_01_19</t>
  </si>
  <si>
    <t>T0817</t>
  </si>
  <si>
    <t>T0818</t>
  </si>
  <si>
    <t>T0819</t>
  </si>
  <si>
    <t>0108024901_1_02_14</t>
  </si>
  <si>
    <t>T0821</t>
  </si>
  <si>
    <t>T0822</t>
  </si>
  <si>
    <t>0108024901_1_06_01</t>
  </si>
  <si>
    <t>T0823</t>
  </si>
  <si>
    <t>2015-05-15</t>
  </si>
  <si>
    <t>1010020900_1_01_01</t>
  </si>
  <si>
    <t>T0827</t>
  </si>
  <si>
    <t>1010020900_1_01_05</t>
  </si>
  <si>
    <t>T0831</t>
  </si>
  <si>
    <t>2015-07-24</t>
  </si>
  <si>
    <t>1010020900_1_01_04</t>
  </si>
  <si>
    <t>T0832</t>
  </si>
  <si>
    <t>2015-07-27</t>
  </si>
  <si>
    <t>1010020900_1_01_03</t>
  </si>
  <si>
    <t>T0833</t>
  </si>
  <si>
    <t>T0834</t>
  </si>
  <si>
    <t>T0835</t>
  </si>
  <si>
    <t>T0836</t>
  </si>
  <si>
    <t>1010020900_1_01_07</t>
  </si>
  <si>
    <t>T0837</t>
  </si>
  <si>
    <t>2015-07-25</t>
  </si>
  <si>
    <t>1010020900_1_01_06</t>
  </si>
  <si>
    <t>T0838</t>
  </si>
  <si>
    <t>T0839</t>
  </si>
  <si>
    <t>1010020900_1_01_11</t>
  </si>
  <si>
    <t>T0840</t>
  </si>
  <si>
    <t>1010020900_1_01_10</t>
  </si>
  <si>
    <t>T0841</t>
  </si>
  <si>
    <t>T0842</t>
  </si>
  <si>
    <t>1010007901_1_02_22</t>
  </si>
  <si>
    <t>T0858</t>
  </si>
  <si>
    <t>T0859</t>
  </si>
  <si>
    <t>1010007901_1_01_02</t>
  </si>
  <si>
    <t>T0860</t>
  </si>
  <si>
    <t>1010007901_1_01_19</t>
  </si>
  <si>
    <t>T0861</t>
  </si>
  <si>
    <t>1010007901_1_01_11</t>
  </si>
  <si>
    <t>T0862</t>
  </si>
  <si>
    <t>1010007901_1_01_10</t>
  </si>
  <si>
    <t>T0863</t>
  </si>
  <si>
    <t>2022-10-04</t>
  </si>
  <si>
    <t>T0864</t>
  </si>
  <si>
    <t>T0865</t>
  </si>
  <si>
    <t>T0866</t>
  </si>
  <si>
    <t>T0867</t>
  </si>
  <si>
    <t>T0868</t>
  </si>
  <si>
    <t>1010007901_1_03_14</t>
  </si>
  <si>
    <t>T0869</t>
  </si>
  <si>
    <t>T0870</t>
  </si>
  <si>
    <t>T0871</t>
  </si>
  <si>
    <t>T0872</t>
  </si>
  <si>
    <t>T0873</t>
  </si>
  <si>
    <t>T0874</t>
  </si>
  <si>
    <t>T0875</t>
  </si>
  <si>
    <t>T0876</t>
  </si>
  <si>
    <t>T0877</t>
  </si>
  <si>
    <t>T0878</t>
  </si>
  <si>
    <t>T0879</t>
  </si>
  <si>
    <t>1010007901_1_01_04</t>
  </si>
  <si>
    <t>T0880</t>
  </si>
  <si>
    <t>T0882</t>
  </si>
  <si>
    <t>T0883</t>
  </si>
  <si>
    <t>T0884</t>
  </si>
  <si>
    <t>T0885</t>
  </si>
  <si>
    <t>T0886</t>
  </si>
  <si>
    <t>T0887</t>
  </si>
  <si>
    <t>T0888</t>
  </si>
  <si>
    <t>1010037900_1_02_03</t>
  </si>
  <si>
    <t>T0889</t>
  </si>
  <si>
    <t>1010037900_1_02_13</t>
  </si>
  <si>
    <t>T0890</t>
  </si>
  <si>
    <t>1010037900_1_02_14</t>
  </si>
  <si>
    <t>T0891</t>
  </si>
  <si>
    <t>1010037900_1_02_16</t>
  </si>
  <si>
    <t>T0893</t>
  </si>
  <si>
    <t>T0894</t>
  </si>
  <si>
    <t>T0895</t>
  </si>
  <si>
    <t>1010037900_1_06_10</t>
  </si>
  <si>
    <t>T0896</t>
  </si>
  <si>
    <t>2014-10-07</t>
  </si>
  <si>
    <t>1010037900_1_06_06</t>
  </si>
  <si>
    <t>T0897</t>
  </si>
  <si>
    <t>2014-07-01</t>
  </si>
  <si>
    <t>1010037900_1_06_09</t>
  </si>
  <si>
    <t>T0898</t>
  </si>
  <si>
    <t>T0899</t>
  </si>
  <si>
    <t>1010037900_1_05_01</t>
  </si>
  <si>
    <t>T0900</t>
  </si>
  <si>
    <t>T0901</t>
  </si>
  <si>
    <t>T0902</t>
  </si>
  <si>
    <t>T0903</t>
  </si>
  <si>
    <t>T0904</t>
  </si>
  <si>
    <t>1010037900_1_02_09</t>
  </si>
  <si>
    <t>T0905</t>
  </si>
  <si>
    <t>1010037900_1_02_15</t>
  </si>
  <si>
    <t>T0906</t>
  </si>
  <si>
    <t>1010037900_1_07_11</t>
  </si>
  <si>
    <t>T0907</t>
  </si>
  <si>
    <t>T0908</t>
  </si>
  <si>
    <t>T0909</t>
  </si>
  <si>
    <t>1010037900_1_01_12</t>
  </si>
  <si>
    <t>T0910</t>
  </si>
  <si>
    <t>T2984</t>
  </si>
  <si>
    <t>2023-04-27</t>
  </si>
  <si>
    <t>T2991</t>
  </si>
  <si>
    <t>2023-04-28</t>
  </si>
  <si>
    <t>T2992</t>
  </si>
  <si>
    <t>T2993</t>
  </si>
  <si>
    <t>2023-04-29</t>
  </si>
  <si>
    <t>T2994</t>
  </si>
  <si>
    <t>T3001</t>
  </si>
  <si>
    <t>2023-04-25</t>
  </si>
  <si>
    <t>T3002</t>
  </si>
  <si>
    <t>T3003</t>
  </si>
  <si>
    <t>T3004</t>
  </si>
  <si>
    <t>T3005</t>
  </si>
  <si>
    <t>T3006</t>
  </si>
  <si>
    <t>2023-03-24</t>
  </si>
  <si>
    <t>T3015</t>
  </si>
  <si>
    <t>T3016</t>
  </si>
  <si>
    <t>T3020</t>
  </si>
  <si>
    <t>T3021</t>
  </si>
  <si>
    <t>T3023</t>
  </si>
  <si>
    <t>2023-03-26</t>
  </si>
  <si>
    <t>T3025</t>
  </si>
  <si>
    <t>T3026</t>
  </si>
  <si>
    <t>2023-03-25</t>
  </si>
  <si>
    <t>T3027</t>
  </si>
  <si>
    <t>T3028</t>
  </si>
  <si>
    <t>2023-03-23</t>
  </si>
  <si>
    <t>T3029</t>
  </si>
  <si>
    <t>T3030</t>
  </si>
  <si>
    <t>T3031</t>
  </si>
  <si>
    <t>T3032</t>
  </si>
  <si>
    <t>2023-05-10</t>
  </si>
  <si>
    <t>T3033</t>
  </si>
  <si>
    <t>T3034</t>
  </si>
  <si>
    <t>T3035</t>
  </si>
  <si>
    <t>T3037</t>
  </si>
  <si>
    <t>2023-04-24</t>
  </si>
  <si>
    <t>T3038</t>
  </si>
  <si>
    <t>T3040</t>
  </si>
  <si>
    <t>T3042</t>
  </si>
  <si>
    <t>T3043</t>
  </si>
  <si>
    <t>T3044</t>
  </si>
  <si>
    <t>T3045</t>
  </si>
  <si>
    <t>T3046</t>
  </si>
  <si>
    <t>T3047</t>
  </si>
  <si>
    <t>T3048</t>
  </si>
  <si>
    <t>T3049</t>
  </si>
  <si>
    <t>T3050</t>
  </si>
  <si>
    <t>T3051</t>
  </si>
  <si>
    <t>2023-03-18</t>
  </si>
  <si>
    <t>T3052</t>
  </si>
  <si>
    <t>T3053</t>
  </si>
  <si>
    <t>T3054</t>
  </si>
  <si>
    <t>2023-03-17</t>
  </si>
  <si>
    <t>T3055</t>
  </si>
  <si>
    <t>T3056</t>
  </si>
  <si>
    <t>T3057</t>
  </si>
  <si>
    <t>T3058</t>
  </si>
  <si>
    <t>T3059</t>
  </si>
  <si>
    <t>T3060</t>
  </si>
  <si>
    <t>T3061</t>
  </si>
  <si>
    <t>T3062</t>
  </si>
  <si>
    <t>T3063</t>
  </si>
  <si>
    <t>T3064</t>
  </si>
  <si>
    <t>T3065</t>
  </si>
  <si>
    <t>T3066</t>
  </si>
  <si>
    <t>T3067</t>
  </si>
  <si>
    <t>T3068</t>
  </si>
  <si>
    <t>T3070</t>
  </si>
  <si>
    <t>T3071</t>
  </si>
  <si>
    <t>T3072</t>
  </si>
  <si>
    <t>T3073</t>
  </si>
  <si>
    <t>T3074</t>
  </si>
  <si>
    <t>2023-03-11</t>
  </si>
  <si>
    <t>T3075</t>
  </si>
  <si>
    <t>T3076</t>
  </si>
  <si>
    <t>T3077</t>
  </si>
  <si>
    <t>T3078</t>
  </si>
  <si>
    <t>T3079</t>
  </si>
  <si>
    <t>T3080</t>
  </si>
  <si>
    <t>T3081</t>
  </si>
  <si>
    <t>T3082</t>
  </si>
  <si>
    <t>T3083</t>
  </si>
  <si>
    <t>T3084</t>
  </si>
  <si>
    <t>T3086</t>
  </si>
  <si>
    <t>2023-03-16</t>
  </si>
  <si>
    <t>T3087</t>
  </si>
  <si>
    <t>T3088</t>
  </si>
  <si>
    <t>T3089</t>
  </si>
  <si>
    <t>T3090</t>
  </si>
  <si>
    <t>T3091</t>
  </si>
  <si>
    <t>T3092</t>
  </si>
  <si>
    <t>T3093</t>
  </si>
  <si>
    <t>T3094</t>
  </si>
  <si>
    <t>T3095</t>
  </si>
  <si>
    <t>T3096</t>
  </si>
  <si>
    <t>T3097</t>
  </si>
  <si>
    <t>T3098</t>
  </si>
  <si>
    <t>T3099</t>
  </si>
  <si>
    <t>T3100</t>
  </si>
  <si>
    <t>T3101</t>
  </si>
  <si>
    <t>T3102</t>
  </si>
  <si>
    <t>T3103</t>
  </si>
  <si>
    <t>T3104</t>
  </si>
  <si>
    <t>2023-05-09</t>
  </si>
  <si>
    <t>T3105</t>
  </si>
  <si>
    <t>T3106</t>
  </si>
  <si>
    <t>T3107</t>
  </si>
  <si>
    <t>T3108</t>
  </si>
  <si>
    <t>2023-04-26</t>
  </si>
  <si>
    <t>T3109</t>
  </si>
  <si>
    <t>T3110</t>
  </si>
  <si>
    <t>T3111</t>
  </si>
  <si>
    <t>2023-04-03</t>
  </si>
  <si>
    <t>T3112</t>
  </si>
  <si>
    <t>T3113</t>
  </si>
  <si>
    <t>T3114</t>
  </si>
  <si>
    <t>T3115</t>
  </si>
  <si>
    <t>T3116</t>
  </si>
  <si>
    <t>T3117</t>
  </si>
  <si>
    <t>T3118</t>
  </si>
  <si>
    <t>T3119</t>
  </si>
  <si>
    <t>T3120</t>
  </si>
  <si>
    <t>T3121</t>
  </si>
  <si>
    <t>T3122</t>
  </si>
  <si>
    <t>T3123</t>
  </si>
  <si>
    <t>T3124</t>
  </si>
  <si>
    <t>T3126</t>
  </si>
  <si>
    <t>T3127</t>
  </si>
  <si>
    <t>T3128</t>
  </si>
  <si>
    <t>T3129</t>
  </si>
  <si>
    <t>T3130</t>
  </si>
  <si>
    <t>T3131</t>
  </si>
  <si>
    <t>T3132</t>
  </si>
  <si>
    <t>T3133</t>
  </si>
  <si>
    <t>T3134</t>
  </si>
  <si>
    <t>T3135</t>
  </si>
  <si>
    <t>2023-04-30</t>
  </si>
  <si>
    <t>T3136</t>
  </si>
  <si>
    <t>T3137</t>
  </si>
  <si>
    <t>T3138</t>
  </si>
  <si>
    <t>T3140</t>
  </si>
  <si>
    <t>2023-03-30</t>
  </si>
  <si>
    <t>T3141</t>
  </si>
  <si>
    <t>T3142</t>
  </si>
  <si>
    <t>2023-04-01</t>
  </si>
  <si>
    <t>T3143</t>
  </si>
  <si>
    <t>T3144</t>
  </si>
  <si>
    <t>T3145</t>
  </si>
  <si>
    <t>T3146</t>
  </si>
  <si>
    <t>T3147</t>
  </si>
  <si>
    <t>T3148</t>
  </si>
  <si>
    <t>T3149</t>
  </si>
  <si>
    <t>T3150</t>
  </si>
  <si>
    <t>T3151</t>
  </si>
  <si>
    <t>T3152</t>
  </si>
  <si>
    <t>T3153</t>
  </si>
  <si>
    <t>T3154</t>
  </si>
  <si>
    <t>T3155</t>
  </si>
  <si>
    <t>T3156</t>
  </si>
  <si>
    <t>T3157</t>
  </si>
  <si>
    <t>T3158</t>
  </si>
  <si>
    <t>T3160</t>
  </si>
  <si>
    <t>T3161</t>
  </si>
  <si>
    <t>T3162</t>
  </si>
  <si>
    <t>T3163</t>
  </si>
  <si>
    <t>T3164</t>
  </si>
  <si>
    <t>T3165</t>
  </si>
  <si>
    <t>T3166</t>
  </si>
  <si>
    <t>T3167</t>
  </si>
  <si>
    <t>2023-03-12</t>
  </si>
  <si>
    <t>T3168</t>
  </si>
  <si>
    <t>T3169</t>
  </si>
  <si>
    <t>2023-03-15</t>
  </si>
  <si>
    <t>T3170</t>
  </si>
  <si>
    <t>T3171</t>
  </si>
  <si>
    <t>T3172</t>
  </si>
  <si>
    <t>2023-04-11</t>
  </si>
  <si>
    <t>T3173</t>
  </si>
  <si>
    <t>T3174</t>
  </si>
  <si>
    <t>T3176</t>
  </si>
  <si>
    <t>T3177</t>
  </si>
  <si>
    <t>T3178</t>
  </si>
  <si>
    <t>T3179</t>
  </si>
  <si>
    <t>T3180</t>
  </si>
  <si>
    <t>T3181</t>
  </si>
  <si>
    <t>T3182</t>
  </si>
  <si>
    <t>T3183</t>
  </si>
  <si>
    <t>T3184</t>
  </si>
  <si>
    <t>T3185</t>
  </si>
  <si>
    <t>T3186</t>
  </si>
  <si>
    <t>T3187</t>
  </si>
  <si>
    <t>T3188</t>
  </si>
  <si>
    <t>T3189</t>
  </si>
  <si>
    <t>T3190</t>
  </si>
  <si>
    <t>T3191</t>
  </si>
  <si>
    <t>T3192</t>
  </si>
  <si>
    <t>T3193</t>
  </si>
  <si>
    <t>T3194</t>
  </si>
  <si>
    <t>T3195</t>
  </si>
  <si>
    <t>2023-05-01</t>
  </si>
  <si>
    <t>T3196</t>
  </si>
  <si>
    <t>T3197</t>
  </si>
  <si>
    <t>T3198</t>
  </si>
  <si>
    <t>T3199</t>
  </si>
  <si>
    <t>2023-05-22</t>
  </si>
  <si>
    <t>T3200</t>
  </si>
  <si>
    <t>T3201</t>
  </si>
  <si>
    <t>T3202</t>
  </si>
  <si>
    <t>T3203</t>
  </si>
  <si>
    <t>T3204</t>
  </si>
  <si>
    <t>T3205</t>
  </si>
  <si>
    <t>2023-05-07</t>
  </si>
  <si>
    <t>T3206</t>
  </si>
  <si>
    <t>T3207</t>
  </si>
  <si>
    <t>T3208</t>
  </si>
  <si>
    <t>T3209</t>
  </si>
  <si>
    <t>2023-05-21</t>
  </si>
  <si>
    <t>T3210</t>
  </si>
  <si>
    <t>T3211</t>
  </si>
  <si>
    <t>T3212</t>
  </si>
  <si>
    <t>T3213</t>
  </si>
  <si>
    <t>T3214</t>
  </si>
  <si>
    <t>T3215</t>
  </si>
  <si>
    <t>T3216</t>
  </si>
  <si>
    <t>T3217</t>
  </si>
  <si>
    <t>T3218</t>
  </si>
  <si>
    <t>T3219</t>
  </si>
  <si>
    <t>T3220</t>
  </si>
  <si>
    <t>T3221</t>
  </si>
  <si>
    <t>T3222</t>
  </si>
  <si>
    <t>T3223</t>
  </si>
  <si>
    <t>T3224</t>
  </si>
  <si>
    <t>T3225</t>
  </si>
  <si>
    <t>T3226</t>
  </si>
  <si>
    <t>T3227</t>
  </si>
  <si>
    <t>T3228</t>
  </si>
  <si>
    <t>T3229</t>
  </si>
  <si>
    <t>T3230</t>
  </si>
  <si>
    <t>T3231</t>
  </si>
  <si>
    <t>T3233</t>
  </si>
  <si>
    <t>T3234</t>
  </si>
  <si>
    <t>T3235</t>
  </si>
  <si>
    <t>T3236</t>
  </si>
  <si>
    <t>T3237</t>
  </si>
  <si>
    <t>T3238</t>
  </si>
  <si>
    <t>T3239</t>
  </si>
  <si>
    <t>T3240</t>
  </si>
  <si>
    <t>T3241</t>
  </si>
  <si>
    <t>T3242</t>
  </si>
  <si>
    <t>T3243</t>
  </si>
  <si>
    <t>T3244</t>
  </si>
  <si>
    <t>T3245</t>
  </si>
  <si>
    <t>T3248</t>
  </si>
  <si>
    <t>T3249</t>
  </si>
  <si>
    <t>T3250</t>
  </si>
  <si>
    <t>T3251</t>
  </si>
  <si>
    <t>T3252</t>
  </si>
  <si>
    <t>T3253</t>
  </si>
  <si>
    <t>T3256</t>
  </si>
  <si>
    <t>T3268</t>
  </si>
  <si>
    <t>2023-04-02</t>
  </si>
  <si>
    <t>T3269</t>
  </si>
  <si>
    <t>T3270</t>
  </si>
  <si>
    <t>T3271</t>
  </si>
  <si>
    <t>T3272</t>
  </si>
  <si>
    <t>T3273</t>
  </si>
  <si>
    <t>T3274</t>
  </si>
  <si>
    <t>T3275</t>
  </si>
  <si>
    <t>T3276</t>
  </si>
  <si>
    <t>T3277</t>
  </si>
  <si>
    <t>2023-04-04</t>
  </si>
  <si>
    <t>T3279</t>
  </si>
  <si>
    <t>T3280</t>
  </si>
  <si>
    <t>T3281</t>
  </si>
  <si>
    <t>T3282</t>
  </si>
  <si>
    <t>T3283</t>
  </si>
  <si>
    <t>T3284</t>
  </si>
  <si>
    <t>T3285</t>
  </si>
  <si>
    <t>T3286</t>
  </si>
  <si>
    <t>T3287</t>
  </si>
  <si>
    <t>T3288</t>
  </si>
  <si>
    <t>T3289</t>
  </si>
  <si>
    <t>T3290</t>
  </si>
  <si>
    <t>T3291</t>
  </si>
  <si>
    <t>T3293</t>
  </si>
  <si>
    <t>T3294</t>
  </si>
  <si>
    <t>T3295</t>
  </si>
  <si>
    <t>T3296</t>
  </si>
  <si>
    <t>T3297</t>
  </si>
  <si>
    <t>T3298</t>
  </si>
  <si>
    <t>T3299</t>
  </si>
  <si>
    <t>T3300</t>
  </si>
  <si>
    <t>1010037900_1_08_12</t>
  </si>
  <si>
    <t>T3301</t>
  </si>
  <si>
    <t>T3302</t>
  </si>
  <si>
    <t>T3303</t>
  </si>
  <si>
    <t>T3304</t>
  </si>
  <si>
    <t>T3305</t>
  </si>
  <si>
    <t>T3307</t>
  </si>
  <si>
    <t>T3308</t>
  </si>
  <si>
    <t>T3309</t>
  </si>
  <si>
    <t>T3311</t>
  </si>
  <si>
    <t>T3312</t>
  </si>
  <si>
    <t>T3313</t>
  </si>
  <si>
    <t>T3314</t>
  </si>
  <si>
    <t>T3315</t>
  </si>
  <si>
    <t>T3316</t>
  </si>
  <si>
    <t>T3317</t>
  </si>
  <si>
    <t>T3318</t>
  </si>
  <si>
    <t>T3319</t>
  </si>
  <si>
    <t>T3322</t>
  </si>
  <si>
    <t>T3324</t>
  </si>
  <si>
    <t>T3326</t>
  </si>
  <si>
    <t>T3327</t>
  </si>
  <si>
    <t>T3328</t>
  </si>
  <si>
    <t>T3329</t>
  </si>
  <si>
    <t>T3331</t>
  </si>
  <si>
    <t>T3334</t>
  </si>
  <si>
    <t>T3335</t>
  </si>
  <si>
    <t>T3336</t>
  </si>
  <si>
    <t>T3338</t>
  </si>
  <si>
    <t>T3339</t>
  </si>
  <si>
    <t>T3340</t>
  </si>
  <si>
    <t>T3341</t>
  </si>
  <si>
    <t>T3342</t>
  </si>
  <si>
    <t>T3343</t>
  </si>
  <si>
    <t>T3346</t>
  </si>
  <si>
    <t>T3347</t>
  </si>
  <si>
    <t>T3348</t>
  </si>
  <si>
    <t>T3349</t>
  </si>
  <si>
    <t>T3353</t>
  </si>
  <si>
    <t>T3354</t>
  </si>
  <si>
    <t>T3355</t>
  </si>
  <si>
    <t>T3356</t>
  </si>
  <si>
    <t>T3357</t>
  </si>
  <si>
    <t>T3358</t>
  </si>
  <si>
    <t>T3361</t>
  </si>
  <si>
    <t>T3900</t>
  </si>
  <si>
    <t>T3907</t>
  </si>
  <si>
    <t>T3908</t>
  </si>
  <si>
    <t>T3909</t>
  </si>
  <si>
    <t>T3919</t>
  </si>
  <si>
    <t>T3920</t>
  </si>
  <si>
    <t>T3930</t>
  </si>
  <si>
    <t>T3931</t>
  </si>
  <si>
    <t>T3948</t>
  </si>
  <si>
    <t>T3949</t>
  </si>
  <si>
    <t>T3950</t>
  </si>
  <si>
    <t>T4082</t>
  </si>
  <si>
    <t>T4114</t>
  </si>
  <si>
    <t>T4601</t>
  </si>
  <si>
    <t>T4605</t>
  </si>
  <si>
    <t>2023-05-08</t>
  </si>
  <si>
    <t>T4606</t>
  </si>
  <si>
    <t>T4607</t>
  </si>
  <si>
    <t>T4608</t>
  </si>
  <si>
    <t>T4618</t>
  </si>
  <si>
    <t>T4619</t>
  </si>
  <si>
    <t>T4620</t>
  </si>
  <si>
    <t>T4621</t>
  </si>
  <si>
    <t>T4622</t>
  </si>
  <si>
    <t>2023-05-11</t>
  </si>
  <si>
    <t>T4623</t>
  </si>
  <si>
    <t>T4624</t>
  </si>
  <si>
    <t>T4625</t>
  </si>
  <si>
    <t>1010037900_1_17_20</t>
  </si>
  <si>
    <t>T4626</t>
  </si>
  <si>
    <t>Trail</t>
  </si>
  <si>
    <t>T4627</t>
  </si>
  <si>
    <t>T4628</t>
  </si>
  <si>
    <t>T4631</t>
  </si>
  <si>
    <t>T4632</t>
  </si>
  <si>
    <t>T4638</t>
  </si>
  <si>
    <t>T4639</t>
  </si>
  <si>
    <t>T4641</t>
  </si>
  <si>
    <t>T4645</t>
  </si>
  <si>
    <t>T4646</t>
  </si>
  <si>
    <t>T4647</t>
  </si>
  <si>
    <t>T4648</t>
  </si>
  <si>
    <t>T4649</t>
  </si>
  <si>
    <t>T4650</t>
  </si>
  <si>
    <t>T4653</t>
  </si>
  <si>
    <t>T4655</t>
  </si>
  <si>
    <t>T4659</t>
  </si>
  <si>
    <t>T4661</t>
  </si>
  <si>
    <t>T4662</t>
  </si>
  <si>
    <t>T4665</t>
  </si>
  <si>
    <t>T4666</t>
  </si>
  <si>
    <t>T4667</t>
  </si>
  <si>
    <t>T4668</t>
  </si>
  <si>
    <t>T4669</t>
  </si>
  <si>
    <t>T4670</t>
  </si>
  <si>
    <t>T4672</t>
  </si>
  <si>
    <t>T4677</t>
  </si>
  <si>
    <t>T4678</t>
  </si>
  <si>
    <t>T4680</t>
  </si>
  <si>
    <t>T4682</t>
  </si>
  <si>
    <t>T4683</t>
  </si>
  <si>
    <t>T4684</t>
  </si>
  <si>
    <t>T4685</t>
  </si>
  <si>
    <t>T4686</t>
  </si>
  <si>
    <t>T4687</t>
  </si>
  <si>
    <t>T4688</t>
  </si>
  <si>
    <t>T4689</t>
  </si>
  <si>
    <t>T4690</t>
  </si>
  <si>
    <t>T4691</t>
  </si>
  <si>
    <t>T4695</t>
  </si>
  <si>
    <t>T4696</t>
  </si>
  <si>
    <t>T4697</t>
  </si>
  <si>
    <t>T4698</t>
  </si>
  <si>
    <t>T4699</t>
  </si>
  <si>
    <t>T4700</t>
  </si>
  <si>
    <t>T4701</t>
  </si>
  <si>
    <t>T4702</t>
  </si>
  <si>
    <t>T4704</t>
  </si>
  <si>
    <t>T4709</t>
  </si>
  <si>
    <t>T4710</t>
  </si>
  <si>
    <t>T4714</t>
  </si>
  <si>
    <t>T4715</t>
  </si>
  <si>
    <t>T4716</t>
  </si>
  <si>
    <t>T4718</t>
  </si>
  <si>
    <t>T4721</t>
  </si>
  <si>
    <t>T4722</t>
  </si>
  <si>
    <t>T4723</t>
  </si>
  <si>
    <t>T4724</t>
  </si>
  <si>
    <t>T4725</t>
  </si>
  <si>
    <t>T4728</t>
  </si>
  <si>
    <t>T4730</t>
  </si>
  <si>
    <t>T4731</t>
  </si>
  <si>
    <t>1010037900_1_19_01</t>
  </si>
  <si>
    <t>T4732</t>
  </si>
  <si>
    <t>2023-05-15</t>
  </si>
  <si>
    <t>T4733</t>
  </si>
  <si>
    <t>T4734</t>
  </si>
  <si>
    <t>T4735</t>
  </si>
  <si>
    <t>T4736</t>
  </si>
  <si>
    <t>T4737</t>
  </si>
  <si>
    <t>T4738</t>
  </si>
  <si>
    <t>T4739</t>
  </si>
  <si>
    <t>T4740</t>
  </si>
  <si>
    <t>1010037900_1_18_01</t>
  </si>
  <si>
    <t>T4741</t>
  </si>
  <si>
    <t>2023-05-12</t>
  </si>
  <si>
    <t>T4742</t>
  </si>
  <si>
    <t>T4743</t>
  </si>
  <si>
    <t>T4744</t>
  </si>
  <si>
    <t>T4745</t>
  </si>
  <si>
    <t>T4746</t>
  </si>
  <si>
    <t>T4747</t>
  </si>
  <si>
    <t>T4748</t>
  </si>
  <si>
    <t>T4749</t>
  </si>
  <si>
    <t>T4750</t>
  </si>
  <si>
    <t>T4751</t>
  </si>
  <si>
    <t>2023-05-14</t>
  </si>
  <si>
    <t>T4752</t>
  </si>
  <si>
    <t>T4767</t>
  </si>
  <si>
    <t>T4768</t>
  </si>
  <si>
    <t>T4769</t>
  </si>
  <si>
    <t>T4770</t>
  </si>
  <si>
    <t>T4871</t>
  </si>
  <si>
    <t>T4874</t>
  </si>
  <si>
    <t>T4887</t>
  </si>
  <si>
    <t>Row Labels</t>
  </si>
  <si>
    <t>Average of Total tree biomass/ha</t>
  </si>
  <si>
    <t>Var of Total tree biomass/ha</t>
  </si>
  <si>
    <t>Count of Total tree biomass/ha</t>
  </si>
  <si>
    <t>StdDev of Total tree biomass/ha2</t>
  </si>
  <si>
    <t>Average of tdm/plot</t>
  </si>
  <si>
    <t>Grand Total</t>
  </si>
  <si>
    <t>Monitoring Period 2016-2019</t>
  </si>
  <si>
    <t>Stratum</t>
  </si>
  <si>
    <t>Area</t>
  </si>
  <si>
    <t>Btree(tdm)</t>
  </si>
  <si>
    <t>Ctree (tCO2e)</t>
  </si>
  <si>
    <t>AC-2016</t>
  </si>
  <si>
    <t>Calculation of pre-existing baseline carbon stocks in trees and shrubs</t>
  </si>
  <si>
    <t>AC-2017</t>
  </si>
  <si>
    <t>CTREE_BSL</t>
  </si>
  <si>
    <t>CDW_BSL</t>
  </si>
  <si>
    <t>CSHRUB_BSL</t>
  </si>
  <si>
    <t>CBSL_TOTAL</t>
  </si>
  <si>
    <t>AC-2018</t>
  </si>
  <si>
    <t>Year</t>
  </si>
  <si>
    <t>Areas planted/ restored per year (ha)</t>
  </si>
  <si>
    <t>Pre-existing biomass of trees (t CO2-e)</t>
  </si>
  <si>
    <t>Dead wood pre-existing trees (t CO2-e)</t>
  </si>
  <si>
    <t>Pre-existing shrub biomass (t CO2-e)</t>
  </si>
  <si>
    <t>Total biomass baseline (t CO2e)</t>
  </si>
  <si>
    <t>EU-2016</t>
  </si>
  <si>
    <t>EU-2017</t>
  </si>
  <si>
    <t>EU-2018</t>
  </si>
  <si>
    <t>EU-2019</t>
  </si>
  <si>
    <t>Monitoring Period 2020-2022 (TSP+PSP)</t>
  </si>
  <si>
    <t>Total</t>
  </si>
  <si>
    <t>Btree (tdm)</t>
  </si>
  <si>
    <t>Ctree(tCO2e)</t>
  </si>
  <si>
    <r>
      <t>Summary calculation B</t>
    </r>
    <r>
      <rPr>
        <b/>
        <vertAlign val="subscript"/>
        <sz val="11"/>
        <color theme="1"/>
        <rFont val="Arial"/>
        <family val="2"/>
      </rPr>
      <t>Tree</t>
    </r>
    <r>
      <rPr>
        <b/>
        <sz val="11"/>
        <color theme="1"/>
        <rFont val="Arial"/>
        <family val="2"/>
      </rPr>
      <t xml:space="preserve"> and C</t>
    </r>
    <r>
      <rPr>
        <b/>
        <vertAlign val="subscript"/>
        <sz val="11"/>
        <color theme="1"/>
        <rFont val="Arial"/>
        <family val="2"/>
      </rPr>
      <t>Tree</t>
    </r>
  </si>
  <si>
    <t>Area (ha)</t>
  </si>
  <si>
    <t>Wi</t>
  </si>
  <si>
    <r>
      <t>b</t>
    </r>
    <r>
      <rPr>
        <b/>
        <sz val="8"/>
        <color theme="0"/>
        <rFont val="Arial"/>
        <family val="2"/>
      </rPr>
      <t>TREE.t2</t>
    </r>
    <r>
      <rPr>
        <b/>
        <sz val="11"/>
        <color theme="0"/>
        <rFont val="Arial"/>
        <family val="2"/>
      </rPr>
      <t xml:space="preserve"> t d.m. ha-1</t>
    </r>
  </si>
  <si>
    <r>
      <t>B</t>
    </r>
    <r>
      <rPr>
        <b/>
        <sz val="8"/>
        <color theme="0"/>
        <rFont val="Arial"/>
        <family val="2"/>
      </rPr>
      <t>TREE.t2</t>
    </r>
    <r>
      <rPr>
        <b/>
        <sz val="11"/>
        <color theme="0"/>
        <rFont val="Arial"/>
        <family val="2"/>
      </rPr>
      <t xml:space="preserve"> t d.m.</t>
    </r>
  </si>
  <si>
    <r>
      <t>C</t>
    </r>
    <r>
      <rPr>
        <b/>
        <sz val="8"/>
        <color theme="0"/>
        <rFont val="Arial"/>
        <family val="2"/>
      </rPr>
      <t>TREE.t2</t>
    </r>
    <r>
      <rPr>
        <b/>
        <sz val="11"/>
        <color theme="0"/>
        <rFont val="Arial"/>
        <family val="2"/>
      </rPr>
      <t xml:space="preserve"> t CO2-e</t>
    </r>
  </si>
  <si>
    <t>EUC-2016</t>
  </si>
  <si>
    <t>EUC-2017</t>
  </si>
  <si>
    <t>EUC-2018</t>
  </si>
  <si>
    <t>EUC-2019</t>
  </si>
  <si>
    <t>EU-2020</t>
  </si>
  <si>
    <t>EUC-2020</t>
  </si>
  <si>
    <t>TOTAL</t>
  </si>
  <si>
    <t xml:space="preserve">Calculation of SOC change for this monitoring period </t>
  </si>
  <si>
    <t xml:space="preserve">Area (ha) </t>
  </si>
  <si>
    <t>Cummulative SOC area (ha)</t>
  </si>
  <si>
    <t xml:space="preserve">Annual SOC Carbon stock change                 (t CO2e) </t>
  </si>
  <si>
    <t xml:space="preserve">Accumulated Carbon stock change                 (t CO2e) </t>
  </si>
  <si>
    <t xml:space="preserve">Total </t>
  </si>
  <si>
    <t>Delta Calculation</t>
  </si>
  <si>
    <t>Monitoring Period 2020-2022</t>
  </si>
  <si>
    <t>Delta (TSP+PSP)</t>
  </si>
  <si>
    <t>Ctree (tCO2e) (TSP+PSP)</t>
  </si>
  <si>
    <t>Z(1-a) - Confidence level</t>
  </si>
  <si>
    <t>Ratio of the area stratum I to the sum of areas of tree biomass estimation strata</t>
  </si>
  <si>
    <t>Sample statistic Z(1-a)</t>
  </si>
  <si>
    <t>bTree (tdm ha-1)</t>
  </si>
  <si>
    <t>Mean tree biomass per ha in the tree biomass estimation strata, tdm ha-1</t>
  </si>
  <si>
    <t>Inventory 2020</t>
  </si>
  <si>
    <t>Btree total</t>
  </si>
  <si>
    <t>Ctree total</t>
  </si>
  <si>
    <t>Project accounting</t>
  </si>
  <si>
    <t>Old Monitoring report</t>
  </si>
  <si>
    <t>Uncertainty discount (Appendix 2 of AR TOOL 14)</t>
  </si>
  <si>
    <t>Area total</t>
  </si>
  <si>
    <t>uC</t>
  </si>
  <si>
    <t>Annual removals</t>
  </si>
  <si>
    <t>Accountable years</t>
  </si>
  <si>
    <t>project year</t>
  </si>
  <si>
    <t>Total removals (Till Now)</t>
  </si>
  <si>
    <t>Total removals claimed in previous monitoring removed (2016-2019)</t>
  </si>
  <si>
    <t>Vintage 2020</t>
  </si>
  <si>
    <t>Vintage 2021</t>
  </si>
  <si>
    <t>Vintage 2022</t>
  </si>
  <si>
    <t>VCS's Available (2020-2022)</t>
  </si>
  <si>
    <t>Accumulated emission redcutions (t CO2e)</t>
  </si>
  <si>
    <t>Annual emission reductions (t CO2e/yr)</t>
  </si>
  <si>
    <t>Inventory 2021-2022</t>
  </si>
  <si>
    <t>Calculation of Uncertainty</t>
  </si>
  <si>
    <t>si                t d.m. ha-1</t>
  </si>
  <si>
    <t>ni</t>
  </si>
  <si>
    <t>uc %</t>
  </si>
  <si>
    <t>uc mean        t CO2-e</t>
  </si>
  <si>
    <t>uc                    Discount t CO2-e</t>
  </si>
  <si>
    <t>Uncertainty of the mean +-</t>
  </si>
  <si>
    <t>tCO2e</t>
  </si>
  <si>
    <t xml:space="preserve">Discount </t>
  </si>
  <si>
    <t xml:space="preserve">Discounted Total CTREES </t>
  </si>
  <si>
    <t>Project year</t>
  </si>
  <si>
    <t>Total Area (ha) new included in year</t>
  </si>
  <si>
    <t>Area Strata 1,2,3 in year (ha)</t>
  </si>
  <si>
    <t>Ctree_PROJ, t2
tCO2e</t>
  </si>
  <si>
    <t>Ctree_PROJ_discount; t2
tCO2e</t>
  </si>
  <si>
    <t>2016 - 2019</t>
  </si>
  <si>
    <t>Change in carbon stocks during the period between two points of time t2 (first monitoring period) and t3.</t>
  </si>
  <si>
    <t>Year of inclusion of project areas</t>
  </si>
  <si>
    <t>Area strata included in year t (ha)</t>
  </si>
  <si>
    <r>
      <t>C</t>
    </r>
    <r>
      <rPr>
        <b/>
        <vertAlign val="subscript"/>
        <sz val="12"/>
        <color rgb="FFFFFFFF"/>
        <rFont val="Arial"/>
        <family val="2"/>
      </rPr>
      <t xml:space="preserve">TREE,t1 </t>
    </r>
    <r>
      <rPr>
        <b/>
        <sz val="12"/>
        <color rgb="FFFFFFFF"/>
        <rFont val="Arial"/>
        <family val="2"/>
      </rPr>
      <t>= C</t>
    </r>
    <r>
      <rPr>
        <b/>
        <vertAlign val="subscript"/>
        <sz val="12"/>
        <color rgb="FFFFFFFF"/>
        <rFont val="Arial"/>
        <family val="2"/>
      </rPr>
      <t>TREE_BSL,t1</t>
    </r>
  </si>
  <si>
    <r>
      <t>C</t>
    </r>
    <r>
      <rPr>
        <b/>
        <vertAlign val="subscript"/>
        <sz val="12"/>
        <color rgb="FFFFFFFF"/>
        <rFont val="Arial"/>
        <family val="2"/>
      </rPr>
      <t>DW_BSL; t1</t>
    </r>
  </si>
  <si>
    <r>
      <t>C</t>
    </r>
    <r>
      <rPr>
        <b/>
        <vertAlign val="subscript"/>
        <sz val="12"/>
        <color rgb="FFFFFFFF"/>
        <rFont val="Arial"/>
        <family val="2"/>
      </rPr>
      <t xml:space="preserve">SHRUB_BSL,t1 </t>
    </r>
    <r>
      <rPr>
        <b/>
        <sz val="12"/>
        <color rgb="FFFFFFFF"/>
        <rFont val="Arial"/>
        <family val="2"/>
      </rPr>
      <t>(t CO</t>
    </r>
    <r>
      <rPr>
        <b/>
        <vertAlign val="subscript"/>
        <sz val="12"/>
        <color rgb="FFFFFFFF"/>
        <rFont val="Arial"/>
        <family val="2"/>
      </rPr>
      <t>2</t>
    </r>
    <r>
      <rPr>
        <b/>
        <sz val="12"/>
        <color rgb="FFFFFFFF"/>
        <rFont val="Arial"/>
        <family val="2"/>
      </rPr>
      <t>-e)</t>
    </r>
  </si>
  <si>
    <r>
      <t>C</t>
    </r>
    <r>
      <rPr>
        <b/>
        <vertAlign val="subscript"/>
        <sz val="12"/>
        <color rgb="FFFFFFFF"/>
        <rFont val="Arial"/>
        <family val="2"/>
      </rPr>
      <t>TREE_PROJ_DISCOUNT; t2</t>
    </r>
  </si>
  <si>
    <r>
      <t>C</t>
    </r>
    <r>
      <rPr>
        <b/>
        <vertAlign val="subscript"/>
        <sz val="12"/>
        <color rgb="FFFFFFFF"/>
        <rFont val="Arial"/>
        <family val="2"/>
      </rPr>
      <t>TREE_PROJ_DISCOUNT; t3 (2020)</t>
    </r>
  </si>
  <si>
    <r>
      <t>C</t>
    </r>
    <r>
      <rPr>
        <b/>
        <vertAlign val="subscript"/>
        <sz val="12"/>
        <color rgb="FFFFFFFF"/>
        <rFont val="Arial"/>
        <family val="2"/>
      </rPr>
      <t>TREE_PROJ_DISCOUNT; t3 (2021)</t>
    </r>
  </si>
  <si>
    <r>
      <t>C</t>
    </r>
    <r>
      <rPr>
        <b/>
        <vertAlign val="subscript"/>
        <sz val="12"/>
        <color rgb="FFFFFFFF"/>
        <rFont val="Arial"/>
        <family val="2"/>
      </rPr>
      <t>TREE_PROJ_DISCOUNT; t3 (2022)</t>
    </r>
  </si>
  <si>
    <r>
      <t xml:space="preserve"> Actual SOC net GHG removals by sinks, in year t; (</t>
    </r>
    <r>
      <rPr>
        <sz val="12"/>
        <color theme="0"/>
        <rFont val="Arial"/>
        <family val="2"/>
      </rPr>
      <t>t CO</t>
    </r>
    <r>
      <rPr>
        <vertAlign val="subscript"/>
        <sz val="12"/>
        <color theme="0"/>
        <rFont val="Arial"/>
        <family val="2"/>
      </rPr>
      <t>2</t>
    </r>
    <r>
      <rPr>
        <sz val="12"/>
        <color theme="0"/>
        <rFont val="Arial"/>
        <family val="2"/>
      </rPr>
      <t>-e)</t>
    </r>
  </si>
  <si>
    <t>Including SOC (2020)</t>
  </si>
  <si>
    <t>Including SOC (2021)</t>
  </si>
  <si>
    <t>Including SOC (2022)</t>
  </si>
  <si>
    <r>
      <t>C</t>
    </r>
    <r>
      <rPr>
        <b/>
        <vertAlign val="subscript"/>
        <sz val="12"/>
        <color rgb="FFFFFFFF"/>
        <rFont val="Arial"/>
        <family val="2"/>
      </rPr>
      <t>DW_PROJ;t2</t>
    </r>
  </si>
  <si>
    <r>
      <t>C</t>
    </r>
    <r>
      <rPr>
        <b/>
        <vertAlign val="subscript"/>
        <sz val="12"/>
        <color rgb="FFFFFFFF"/>
        <rFont val="Arial"/>
        <family val="2"/>
      </rPr>
      <t>DW_PROJ;t3</t>
    </r>
  </si>
  <si>
    <r>
      <t>ΔC</t>
    </r>
    <r>
      <rPr>
        <b/>
        <vertAlign val="subscript"/>
        <sz val="12"/>
        <color rgb="FFFFFFFF"/>
        <rFont val="Arial"/>
        <family val="2"/>
      </rPr>
      <t>TREE+DW_PROJ; (t3-t2) (2020)</t>
    </r>
  </si>
  <si>
    <r>
      <t>ΔC</t>
    </r>
    <r>
      <rPr>
        <b/>
        <vertAlign val="subscript"/>
        <sz val="12"/>
        <color rgb="FFFFFFFF"/>
        <rFont val="Arial"/>
        <family val="2"/>
      </rPr>
      <t>TREE+DW_PROJ; (t3-t2) (2021)</t>
    </r>
  </si>
  <si>
    <r>
      <t>ΔC</t>
    </r>
    <r>
      <rPr>
        <b/>
        <vertAlign val="subscript"/>
        <sz val="12"/>
        <color rgb="FFFFFFFF"/>
        <rFont val="Arial"/>
        <family val="2"/>
      </rPr>
      <t>TREE+DW_PROJ; (t3-t2) (2022)</t>
    </r>
  </si>
  <si>
    <t>_</t>
  </si>
  <si>
    <t>Actual net greenhouse gas removals by sinks for the different years of the monitoring period</t>
  </si>
  <si>
    <t>Project implementation (cum. months)</t>
  </si>
  <si>
    <r>
      <t>Cumulative tree net GHG removals by sinks, in year t; (t CO</t>
    </r>
    <r>
      <rPr>
        <b/>
        <vertAlign val="subscript"/>
        <sz val="11"/>
        <color theme="0"/>
        <rFont val="Arial"/>
        <family val="2"/>
      </rPr>
      <t>2</t>
    </r>
    <r>
      <rPr>
        <b/>
        <sz val="11"/>
        <color theme="0"/>
        <rFont val="Arial"/>
        <family val="2"/>
      </rPr>
      <t>-e) (2020)</t>
    </r>
  </si>
  <si>
    <r>
      <t>Cumulative tree net GHG removals by sinks, in year t; (t CO</t>
    </r>
    <r>
      <rPr>
        <b/>
        <vertAlign val="subscript"/>
        <sz val="11"/>
        <color theme="0"/>
        <rFont val="Arial"/>
        <family val="2"/>
      </rPr>
      <t>2</t>
    </r>
    <r>
      <rPr>
        <b/>
        <sz val="11"/>
        <color theme="0"/>
        <rFont val="Arial"/>
        <family val="2"/>
      </rPr>
      <t>-e) (2021)</t>
    </r>
  </si>
  <si>
    <r>
      <t>Cumulative tree net GHG removals by sinks, in year t; (t CO</t>
    </r>
    <r>
      <rPr>
        <b/>
        <vertAlign val="subscript"/>
        <sz val="11"/>
        <color theme="0"/>
        <rFont val="Arial"/>
        <family val="2"/>
      </rPr>
      <t>2</t>
    </r>
    <r>
      <rPr>
        <b/>
        <sz val="11"/>
        <color theme="0"/>
        <rFont val="Arial"/>
        <family val="2"/>
      </rPr>
      <t>-e) (2022)</t>
    </r>
  </si>
  <si>
    <r>
      <t>Actual tree net GHG removals by sinks, in year t; (t CO</t>
    </r>
    <r>
      <rPr>
        <b/>
        <vertAlign val="subscript"/>
        <sz val="11"/>
        <color theme="0"/>
        <rFont val="Arial"/>
        <family val="2"/>
      </rPr>
      <t>2</t>
    </r>
    <r>
      <rPr>
        <b/>
        <sz val="11"/>
        <color theme="0"/>
        <rFont val="Arial"/>
        <family val="2"/>
      </rPr>
      <t>-e) (2020)</t>
    </r>
  </si>
  <si>
    <r>
      <t>Actual tree net GHG removals by sinks, in year t; (t CO</t>
    </r>
    <r>
      <rPr>
        <b/>
        <vertAlign val="subscript"/>
        <sz val="11"/>
        <color theme="0"/>
        <rFont val="Arial"/>
        <family val="2"/>
      </rPr>
      <t>2</t>
    </r>
    <r>
      <rPr>
        <b/>
        <sz val="11"/>
        <color theme="0"/>
        <rFont val="Arial"/>
        <family val="2"/>
      </rPr>
      <t>-e) (2021)</t>
    </r>
  </si>
  <si>
    <r>
      <t>Actual tree net GHG removals by sinks, in year t; (t CO</t>
    </r>
    <r>
      <rPr>
        <b/>
        <vertAlign val="subscript"/>
        <sz val="11"/>
        <color theme="0"/>
        <rFont val="Arial"/>
        <family val="2"/>
      </rPr>
      <t>2</t>
    </r>
    <r>
      <rPr>
        <b/>
        <sz val="11"/>
        <color theme="0"/>
        <rFont val="Arial"/>
        <family val="2"/>
      </rPr>
      <t>-e) (2022)</t>
    </r>
  </si>
  <si>
    <t>Buffer pool allocation (2020)</t>
  </si>
  <si>
    <t>Buffer pool allocation (2021)</t>
  </si>
  <si>
    <t>Buffer pool allocation (2022)</t>
  </si>
  <si>
    <t>VCUs eligible for Issuance (2020)</t>
  </si>
  <si>
    <t>VCUs eligible for Issuance (2021)</t>
  </si>
  <si>
    <t>VCUs eligible for Issuance (2022)</t>
  </si>
  <si>
    <t>Risk buffer</t>
  </si>
  <si>
    <t>Source: Burapha M2 Risk Report v4</t>
  </si>
  <si>
    <t>GHG emissions due to leakage, in year t</t>
  </si>
  <si>
    <r>
      <rPr>
        <b/>
        <sz val="14"/>
        <color theme="0"/>
        <rFont val="Arial"/>
        <family val="2"/>
      </rPr>
      <t>LK</t>
    </r>
    <r>
      <rPr>
        <vertAlign val="subscript"/>
        <sz val="14"/>
        <color theme="0"/>
        <rFont val="Arial"/>
        <family val="2"/>
      </rPr>
      <t>t               t CO2-e</t>
    </r>
  </si>
  <si>
    <t>Project removals</t>
  </si>
  <si>
    <r>
      <t xml:space="preserve">Total Burapha project </t>
    </r>
    <r>
      <rPr>
        <b/>
        <sz val="11"/>
        <color rgb="FF000000"/>
        <rFont val="Arial"/>
        <family val="2"/>
      </rPr>
      <t xml:space="preserve">net change in carbon stocks for this monitoring period </t>
    </r>
  </si>
  <si>
    <t>Year of inclusion in project area</t>
  </si>
  <si>
    <r>
      <t>Baseline emissions or removals (tCO</t>
    </r>
    <r>
      <rPr>
        <b/>
        <vertAlign val="subscript"/>
        <sz val="11"/>
        <color rgb="FFFFFFFF"/>
        <rFont val="Arial"/>
        <family val="2"/>
      </rPr>
      <t>2</t>
    </r>
    <r>
      <rPr>
        <b/>
        <sz val="11"/>
        <color rgb="FFFFFFFF"/>
        <rFont val="Arial"/>
        <family val="2"/>
      </rPr>
      <t>e)</t>
    </r>
  </si>
  <si>
    <r>
      <t>Project emissions or removals (tCO</t>
    </r>
    <r>
      <rPr>
        <b/>
        <vertAlign val="subscript"/>
        <sz val="11"/>
        <color rgb="FFFFFFFF"/>
        <rFont val="Arial"/>
        <family val="2"/>
      </rPr>
      <t>2</t>
    </r>
    <r>
      <rPr>
        <b/>
        <sz val="11"/>
        <color rgb="FFFFFFFF"/>
        <rFont val="Arial"/>
        <family val="2"/>
      </rPr>
      <t>e) (2020)</t>
    </r>
  </si>
  <si>
    <r>
      <t>Project emissions or removals (tCO</t>
    </r>
    <r>
      <rPr>
        <b/>
        <vertAlign val="subscript"/>
        <sz val="11"/>
        <color rgb="FFFFFFFF"/>
        <rFont val="Arial"/>
        <family val="2"/>
      </rPr>
      <t>2</t>
    </r>
    <r>
      <rPr>
        <b/>
        <sz val="11"/>
        <color rgb="FFFFFFFF"/>
        <rFont val="Arial"/>
        <family val="2"/>
      </rPr>
      <t>e) (2021)</t>
    </r>
  </si>
  <si>
    <r>
      <t>Project emissions or removals (tCO</t>
    </r>
    <r>
      <rPr>
        <b/>
        <vertAlign val="subscript"/>
        <sz val="11"/>
        <color rgb="FFFFFFFF"/>
        <rFont val="Arial"/>
        <family val="2"/>
      </rPr>
      <t>2</t>
    </r>
    <r>
      <rPr>
        <b/>
        <sz val="11"/>
        <color rgb="FFFFFFFF"/>
        <rFont val="Arial"/>
        <family val="2"/>
      </rPr>
      <t>e) (2022)</t>
    </r>
  </si>
  <si>
    <r>
      <t>Leakage emissions (tCO</t>
    </r>
    <r>
      <rPr>
        <b/>
        <vertAlign val="subscript"/>
        <sz val="11"/>
        <color rgb="FFFFFFFF"/>
        <rFont val="Arial"/>
        <family val="2"/>
      </rPr>
      <t>2</t>
    </r>
    <r>
      <rPr>
        <b/>
        <sz val="11"/>
        <color rgb="FFFFFFFF"/>
        <rFont val="Arial"/>
        <family val="2"/>
      </rPr>
      <t>e) (2020)</t>
    </r>
  </si>
  <si>
    <r>
      <t>Leakage emissions (tCO</t>
    </r>
    <r>
      <rPr>
        <b/>
        <vertAlign val="subscript"/>
        <sz val="11"/>
        <color rgb="FFFFFFFF"/>
        <rFont val="Arial"/>
        <family val="2"/>
      </rPr>
      <t>2</t>
    </r>
    <r>
      <rPr>
        <b/>
        <sz val="11"/>
        <color rgb="FFFFFFFF"/>
        <rFont val="Arial"/>
        <family val="2"/>
      </rPr>
      <t>e) (2021)</t>
    </r>
  </si>
  <si>
    <r>
      <t>Leakage emissions (tCO</t>
    </r>
    <r>
      <rPr>
        <b/>
        <vertAlign val="subscript"/>
        <sz val="11"/>
        <color rgb="FFFFFFFF"/>
        <rFont val="Arial"/>
        <family val="2"/>
      </rPr>
      <t>2</t>
    </r>
    <r>
      <rPr>
        <b/>
        <sz val="11"/>
        <color rgb="FFFFFFFF"/>
        <rFont val="Arial"/>
        <family val="2"/>
      </rPr>
      <t>e) (2022)</t>
    </r>
  </si>
  <si>
    <r>
      <t>Net GHG emission reductions or removals (tCO</t>
    </r>
    <r>
      <rPr>
        <b/>
        <vertAlign val="subscript"/>
        <sz val="11"/>
        <color rgb="FFFFFFFF"/>
        <rFont val="Arial"/>
        <family val="2"/>
      </rPr>
      <t>2</t>
    </r>
    <r>
      <rPr>
        <b/>
        <sz val="11"/>
        <color rgb="FFFFFFFF"/>
        <rFont val="Arial"/>
        <family val="2"/>
      </rPr>
      <t>e) (2020)</t>
    </r>
  </si>
  <si>
    <r>
      <t>Net GHG emission reductions or removals (tCO</t>
    </r>
    <r>
      <rPr>
        <b/>
        <vertAlign val="subscript"/>
        <sz val="11"/>
        <color rgb="FFFFFFFF"/>
        <rFont val="Arial"/>
        <family val="2"/>
      </rPr>
      <t>2</t>
    </r>
    <r>
      <rPr>
        <b/>
        <sz val="11"/>
        <color rgb="FFFFFFFF"/>
        <rFont val="Arial"/>
        <family val="2"/>
      </rPr>
      <t>e) (2021)</t>
    </r>
  </si>
  <si>
    <r>
      <t>Net GHG emission reductions or removals (tCO</t>
    </r>
    <r>
      <rPr>
        <b/>
        <vertAlign val="subscript"/>
        <sz val="11"/>
        <color rgb="FFFFFFFF"/>
        <rFont val="Arial"/>
        <family val="2"/>
      </rPr>
      <t>2</t>
    </r>
    <r>
      <rPr>
        <b/>
        <sz val="11"/>
        <color rgb="FFFFFFFF"/>
        <rFont val="Arial"/>
        <family val="2"/>
      </rPr>
      <t>e) (2022)</t>
    </r>
  </si>
  <si>
    <t>Vintage Year</t>
  </si>
  <si>
    <r>
      <t>Project emissions or removals (tCO</t>
    </r>
    <r>
      <rPr>
        <b/>
        <vertAlign val="subscript"/>
        <sz val="11"/>
        <color rgb="FFFFFFFF"/>
        <rFont val="Arial"/>
        <family val="2"/>
      </rPr>
      <t>2</t>
    </r>
    <r>
      <rPr>
        <b/>
        <sz val="11"/>
        <color rgb="FFFFFFFF"/>
        <rFont val="Arial"/>
        <family val="2"/>
      </rPr>
      <t>e)</t>
    </r>
  </si>
  <si>
    <r>
      <t>Net GHG emission reductions or removals (tCO</t>
    </r>
    <r>
      <rPr>
        <b/>
        <vertAlign val="subscript"/>
        <sz val="11"/>
        <color rgb="FFFFFFFF"/>
        <rFont val="Arial"/>
        <family val="2"/>
      </rPr>
      <t>2</t>
    </r>
    <r>
      <rPr>
        <b/>
        <sz val="11"/>
        <color rgb="FFFFFFFF"/>
        <rFont val="Arial"/>
        <family val="2"/>
      </rPr>
      <t>e)</t>
    </r>
  </si>
  <si>
    <t>Buffer pool allocation</t>
  </si>
  <si>
    <t>VCUs eligible for Issuance</t>
  </si>
  <si>
    <t>stand area</t>
  </si>
  <si>
    <t>Sum of area</t>
  </si>
  <si>
    <t>Count of plot</t>
  </si>
  <si>
    <t>Average of diameter</t>
  </si>
  <si>
    <t>StdDevp of diameter</t>
  </si>
  <si>
    <t>Average of height</t>
  </si>
  <si>
    <t>StdDevp of height</t>
  </si>
  <si>
    <t>Average of trees</t>
  </si>
  <si>
    <t>StdDevp of trees</t>
  </si>
  <si>
    <t>Average of volume</t>
  </si>
  <si>
    <t>StdDevp of volume</t>
  </si>
  <si>
    <t>sample %</t>
  </si>
  <si>
    <t>0807001900_1_01_08</t>
  </si>
  <si>
    <t>0807001900_1_01_09</t>
  </si>
  <si>
    <t>0807001900_1_01_18</t>
  </si>
  <si>
    <t>0807001900_1_02_03</t>
  </si>
  <si>
    <t>0807001900_1_04_06</t>
  </si>
  <si>
    <t>0807001900_1_04_07</t>
  </si>
  <si>
    <t>0807001900_1_04_08</t>
  </si>
  <si>
    <t>0807001900_1_04_09</t>
  </si>
  <si>
    <t>0807001900_1_04_11</t>
  </si>
  <si>
    <t>0807001900_1_04_17</t>
  </si>
  <si>
    <t>0807001900_1_05_03</t>
  </si>
  <si>
    <t>0807001900_1_05_04</t>
  </si>
  <si>
    <t>0807001900_1_05_05</t>
  </si>
  <si>
    <t>0807001900_1_05_06</t>
  </si>
  <si>
    <t>0807001900_1_05_07</t>
  </si>
  <si>
    <t>0807001900_1_05_08</t>
  </si>
  <si>
    <t>0807001900_1_05_09</t>
  </si>
  <si>
    <t>0807001900_1_05_10</t>
  </si>
  <si>
    <t>0807001900_1_05_11</t>
  </si>
  <si>
    <t>0807001900_1_05_14</t>
  </si>
  <si>
    <t>0807001900_1_05_15</t>
  </si>
  <si>
    <t>0807001900_1_05_29</t>
  </si>
  <si>
    <t>0807002900_1_01_03</t>
  </si>
  <si>
    <t>0807002900_1_01_04</t>
  </si>
  <si>
    <t>0807002900_1_01_06</t>
  </si>
  <si>
    <t>0807002900_1_01_08</t>
  </si>
  <si>
    <t>0807002900_1_01_09</t>
  </si>
  <si>
    <t>0807002900_1_01_10</t>
  </si>
  <si>
    <t>0807002900_1_01_13</t>
  </si>
  <si>
    <t>0807002900_1_02_03</t>
  </si>
  <si>
    <t>0807002900_1_02_06</t>
  </si>
  <si>
    <t>0807002900_1_02_07</t>
  </si>
  <si>
    <t>0807002900_1_02_08</t>
  </si>
  <si>
    <t>0807002900_1_02_09</t>
  </si>
  <si>
    <t>0807002900_1_04_03</t>
  </si>
  <si>
    <t>0807002900_1_04_04</t>
  </si>
  <si>
    <t>0807002900_1_04_06</t>
  </si>
  <si>
    <t>0807002900_1_04_07</t>
  </si>
  <si>
    <t>0807002900_1_04_08</t>
  </si>
  <si>
    <t>0807002900_1_04_09</t>
  </si>
  <si>
    <t>0807002900_1_04_10</t>
  </si>
  <si>
    <t>0807002900_1_04_14</t>
  </si>
  <si>
    <t>0807002900_1_04_15</t>
  </si>
  <si>
    <t>0807002900_1_04_21</t>
  </si>
  <si>
    <t>0807002900_1_05_01</t>
  </si>
  <si>
    <t>0807002900_1_05_04</t>
  </si>
  <si>
    <t>0807002900_1_05_05</t>
  </si>
  <si>
    <t>0807002900_1_05_06</t>
  </si>
  <si>
    <t>0807002900_1_05_07</t>
  </si>
  <si>
    <t>0807002900_1_05_08</t>
  </si>
  <si>
    <t>0807002900_1_05_10</t>
  </si>
  <si>
    <t>0807002900_1_05_11</t>
  </si>
  <si>
    <t>0807002900_1_05_13</t>
  </si>
  <si>
    <t>0807002900_1_06_16</t>
  </si>
  <si>
    <t>0807002900_1_06_17</t>
  </si>
  <si>
    <t>0807002900_1_06_18</t>
  </si>
  <si>
    <t>0807002900_1_06_19</t>
  </si>
  <si>
    <t>0807002900_1_06_21</t>
  </si>
  <si>
    <t>0807002900_1_06_22</t>
  </si>
  <si>
    <t>0807002900_1_06_23</t>
  </si>
  <si>
    <t>0807002900_1_08_01</t>
  </si>
  <si>
    <t>0807002900_1_08_03</t>
  </si>
  <si>
    <t>0807002900_1_09_01</t>
  </si>
  <si>
    <t>0807002900_1_09_02</t>
  </si>
  <si>
    <t>0807002900_1_09_04</t>
  </si>
  <si>
    <t>0807002900_1_09_05</t>
  </si>
  <si>
    <t>0807002900_1_09_06</t>
  </si>
  <si>
    <t>0807002900_1_09_07</t>
  </si>
  <si>
    <t>0807002900_1_09_08</t>
  </si>
  <si>
    <t>0807002900_1_10_01</t>
  </si>
  <si>
    <t>0807002900_1_10_02</t>
  </si>
  <si>
    <t>0807002900_1_10_03</t>
  </si>
  <si>
    <t>0807002900_1_10_05</t>
  </si>
  <si>
    <t>0807002900_1_10_18</t>
  </si>
  <si>
    <t>0807077900_1_01_01</t>
  </si>
  <si>
    <t>0807077900_1_01_02</t>
  </si>
  <si>
    <t>0807077900_1_01_03</t>
  </si>
  <si>
    <t>0807077900_1_02_01</t>
  </si>
  <si>
    <t>0807077900_1_02_02</t>
  </si>
  <si>
    <t>0807077900_1_02_03</t>
  </si>
  <si>
    <t>0807077900_1_02_04</t>
  </si>
  <si>
    <t>0807077900_1_02_06</t>
  </si>
  <si>
    <t>0807077900_1_02_07</t>
  </si>
  <si>
    <t>0807077900_1_03_06</t>
  </si>
  <si>
    <t>0807077900_1_03_08</t>
  </si>
  <si>
    <t>0807077900_1_03_09</t>
  </si>
  <si>
    <t>0807077900_1_03_11</t>
  </si>
  <si>
    <t>0807077900_1_03_13</t>
  </si>
  <si>
    <t>0807077900_1_03_14</t>
  </si>
  <si>
    <t>0807077900_1_03_20</t>
  </si>
  <si>
    <t>0807077900_1_03_28</t>
  </si>
  <si>
    <t>0807077900_1_04_03</t>
  </si>
  <si>
    <t>0807077900_1_04_04</t>
  </si>
  <si>
    <t>0807077900_1_04_06</t>
  </si>
  <si>
    <t>0807077900_1_04_07</t>
  </si>
  <si>
    <t>0807077900_1_04_11</t>
  </si>
  <si>
    <t>0807077900_1_05_01</t>
  </si>
  <si>
    <t>0807077900_1_05_02</t>
  </si>
  <si>
    <t>0807077900_1_05_04</t>
  </si>
  <si>
    <t>0807077900_1_05_05</t>
  </si>
  <si>
    <t>0807077900_1_05_06</t>
  </si>
  <si>
    <t>0807077900_1_05_07</t>
  </si>
  <si>
    <t>0807077900_1_08_05</t>
  </si>
  <si>
    <t>0807077900_1_08_06</t>
  </si>
  <si>
    <t>0807077900_1_08_07</t>
  </si>
  <si>
    <t>0807077900_1_08_09</t>
  </si>
  <si>
    <t>0807077900_1_10_16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</si>
</sst>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_-* #,##0.00_-;\-* #,##0.00_-;_-* &quot;-&quot;??_-;_-@_-"/>
    <numFmt numFmtId="165" formatCode="_ * #,##0.00_ ;_ * \-#,##0.00_ ;_ * &quot;-&quot;??_ ;_ @_ "/>
    <numFmt numFmtId="166" formatCode="0.000"/>
    <numFmt numFmtId="167" formatCode="0.0"/>
    <numFmt numFmtId="168" formatCode="_-* #,##0.0\ _€_-;\-* #,##0.0\ _€_-;_-* &quot;-&quot;??\ _€_-;_-@_-"/>
    <numFmt numFmtId="169" formatCode="_(* #,##0_);_(* \(#,##0\);_(* &quot;-&quot;??_);_(@_)"/>
    <numFmt numFmtId="170" formatCode="_-* #,##0\ _€_-;\-* #,##0\ _€_-;_-* &quot;-&quot;??\ _€_-;_-@_-"/>
    <numFmt numFmtId="171" formatCode="0.0000"/>
    <numFmt numFmtId="172" formatCode="#,##0.0"/>
    <numFmt numFmtId="173" formatCode="#,##0.00000000"/>
    <numFmt numFmtId="174" formatCode="0.000000"/>
    <numFmt numFmtId="175" formatCode="_-* #,##0.00\ _€_-;\-* #,##0.00\ _€_-;_-* &quot;-&quot;??\ _€_-;_-@_-"/>
    <numFmt numFmtId="176" formatCode="0.0%"/>
    <numFmt numFmtId="177" formatCode="#,##0.0000"/>
  </numFmts>
  <fonts count="28">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0"/>
      <name val="Arial"/>
      <family val="2"/>
    </font>
    <font>
      <sz val="11"/>
      <color theme="1"/>
      <name val="Arial"/>
      <family val="2"/>
    </font>
    <font>
      <b/>
      <sz val="11"/>
      <color theme="1"/>
      <name val="Arial"/>
      <family val="2"/>
    </font>
    <font>
      <b/>
      <vertAlign val="subscript"/>
      <sz val="11"/>
      <color theme="1"/>
      <name val="Arial"/>
      <family val="2"/>
    </font>
    <font>
      <sz val="11"/>
      <color rgb="FF000000"/>
      <name val="Arial"/>
      <family val="2"/>
    </font>
    <font>
      <b/>
      <sz val="11"/>
      <color theme="0"/>
      <name val="Arial"/>
      <family val="2"/>
    </font>
    <font>
      <sz val="11"/>
      <name val="Arial"/>
      <family val="2"/>
    </font>
    <font>
      <b/>
      <sz val="8"/>
      <color theme="0"/>
      <name val="Arial"/>
      <family val="2"/>
    </font>
    <font>
      <sz val="8"/>
      <color rgb="FF000000"/>
      <name val="Arial"/>
      <family val="2"/>
    </font>
    <font>
      <b/>
      <sz val="11"/>
      <color rgb="FFFFFFFF"/>
      <name val="Arial"/>
      <family val="2"/>
    </font>
    <font>
      <b/>
      <vertAlign val="subscript"/>
      <sz val="11"/>
      <color theme="0"/>
      <name val="Arial"/>
      <family val="2"/>
    </font>
    <font>
      <b/>
      <sz val="11"/>
      <name val="Arial"/>
      <family val="2"/>
    </font>
    <font>
      <b/>
      <sz val="12"/>
      <color theme="0"/>
      <name val="Arial"/>
      <family val="2"/>
    </font>
    <font>
      <vertAlign val="subscript"/>
      <sz val="12"/>
      <color theme="0"/>
      <name val="Arial"/>
      <family val="2"/>
    </font>
    <font>
      <b/>
      <sz val="14"/>
      <color theme="0"/>
      <name val="Arial"/>
      <family val="2"/>
    </font>
    <font>
      <vertAlign val="subscript"/>
      <sz val="14"/>
      <color theme="0"/>
      <name val="Arial"/>
      <family val="2"/>
    </font>
    <font>
      <b/>
      <sz val="11"/>
      <color rgb="FF000000"/>
      <name val="Arial"/>
      <family val="2"/>
    </font>
    <font>
      <b/>
      <vertAlign val="subscript"/>
      <sz val="11"/>
      <color rgb="FFFFFFFF"/>
      <name val="Arial"/>
      <family val="2"/>
    </font>
    <font>
      <b/>
      <sz val="12"/>
      <color rgb="FFFFFFFF"/>
      <name val="Arial"/>
      <family val="2"/>
    </font>
    <font>
      <b/>
      <vertAlign val="subscript"/>
      <sz val="12"/>
      <color rgb="FFFFFFFF"/>
      <name val="Arial"/>
      <family val="2"/>
    </font>
    <font>
      <sz val="12"/>
      <color theme="0"/>
      <name val="Arial"/>
      <family val="2"/>
    </font>
    <font>
      <sz val="20"/>
      <color theme="1"/>
      <name val="Calibri"/>
      <family val="2"/>
      <scheme val="minor"/>
    </font>
    <font>
      <b/>
      <sz val="11"/>
      <color rgb="FF000000"/>
      <name val="Calibri"/>
      <family val="2"/>
    </font>
    <font>
      <sz val="11"/>
      <color theme="1"/>
      <name val="Calibri"/>
      <family val="2"/>
    </font>
  </fonts>
  <fills count="19">
    <fill>
      <patternFill patternType="none"/>
    </fill>
    <fill>
      <patternFill patternType="gray125"/>
    </fill>
    <fill>
      <patternFill patternType="solid">
        <fgColor theme="9" tint="0.39997558519241921"/>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9" tint="0.59999389629810485"/>
        <bgColor indexed="64"/>
      </patternFill>
    </fill>
    <fill>
      <patternFill patternType="solid">
        <fgColor theme="2" tint="-0.249977111117893"/>
        <bgColor theme="4" tint="0.79998168889431442"/>
      </patternFill>
    </fill>
    <fill>
      <patternFill patternType="solid">
        <fgColor rgb="FFFFFF00"/>
        <bgColor theme="4" tint="0.79998168889431442"/>
      </patternFill>
    </fill>
    <fill>
      <patternFill patternType="solid">
        <fgColor theme="2"/>
        <bgColor indexed="64"/>
      </patternFill>
    </fill>
    <fill>
      <patternFill patternType="solid">
        <fgColor theme="6" tint="0.39997558519241921"/>
        <bgColor indexed="64"/>
      </patternFill>
    </fill>
    <fill>
      <patternFill patternType="solid">
        <fgColor rgb="FF323E4F"/>
        <bgColor indexed="64"/>
      </patternFill>
    </fill>
    <fill>
      <patternFill patternType="solid">
        <fgColor rgb="FFEDEDED"/>
        <bgColor indexed="64"/>
      </patternFill>
    </fill>
    <fill>
      <patternFill patternType="solid">
        <fgColor theme="0" tint="-4.9989318521683403E-2"/>
        <bgColor indexed="64"/>
      </patternFill>
    </fill>
    <fill>
      <patternFill patternType="solid">
        <fgColor rgb="FF2B3957"/>
        <bgColor indexed="64"/>
      </patternFill>
    </fill>
    <fill>
      <patternFill patternType="solid">
        <fgColor rgb="FFF2F2F2"/>
        <bgColor indexed="64"/>
      </patternFill>
    </fill>
    <fill>
      <patternFill patternType="solid">
        <fgColor theme="7" tint="0.39997558519241921"/>
        <bgColor indexed="64"/>
      </patternFill>
    </fill>
    <fill>
      <patternFill patternType="solid">
        <fgColor rgb="FF152543"/>
        <bgColor indexed="64"/>
      </patternFill>
    </fill>
    <fill>
      <patternFill patternType="solid">
        <fgColor rgb="FFFFFF00"/>
        <bgColor indexed="64"/>
      </patternFill>
    </fill>
    <fill>
      <patternFill patternType="solid">
        <fgColor rgb="FFC4BD97"/>
        <bgColor rgb="FFDCE6F1"/>
      </patternFill>
    </fill>
  </fills>
  <borders count="2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theme="4" tint="0.39997558519241921"/>
      </bottom>
      <diagonal/>
    </border>
    <border>
      <left/>
      <right/>
      <top style="thin">
        <color indexed="64"/>
      </top>
      <bottom/>
      <diagonal/>
    </border>
    <border>
      <left/>
      <right/>
      <top/>
      <bottom style="thin">
        <color indexed="64"/>
      </bottom>
      <diagonal/>
    </border>
    <border>
      <left/>
      <right/>
      <top/>
      <bottom style="medium">
        <color indexed="64"/>
      </bottom>
      <diagonal/>
    </border>
    <border>
      <left/>
      <right style="medium">
        <color rgb="FFFFFFFF"/>
      </right>
      <top/>
      <bottom style="medium">
        <color rgb="FFFFFFFF"/>
      </bottom>
      <diagonal/>
    </border>
    <border>
      <left/>
      <right/>
      <top/>
      <bottom style="medium">
        <color rgb="FFFFFFFF"/>
      </bottom>
      <diagonal/>
    </border>
    <border>
      <left/>
      <right style="medium">
        <color rgb="FFFFFFFF"/>
      </right>
      <top/>
      <bottom/>
      <diagonal/>
    </border>
    <border>
      <left style="medium">
        <color rgb="FFFFFFFF"/>
      </left>
      <right style="medium">
        <color rgb="FFFFFFFF"/>
      </right>
      <top/>
      <bottom/>
      <diagonal/>
    </border>
    <border>
      <left style="medium">
        <color rgb="FFFFFFFF"/>
      </left>
      <right/>
      <top/>
      <bottom/>
      <diagonal/>
    </border>
    <border>
      <left style="medium">
        <color rgb="FFFFFFFF"/>
      </left>
      <right style="medium">
        <color rgb="FFFFFFFF"/>
      </right>
      <top/>
      <bottom style="medium">
        <color rgb="FFFFFFFF"/>
      </bottom>
      <diagonal/>
    </border>
    <border>
      <left style="medium">
        <color rgb="FFFFFFFF"/>
      </left>
      <right/>
      <top/>
      <bottom style="medium">
        <color rgb="FFFFFFFF"/>
      </bottom>
      <diagonal/>
    </border>
    <border>
      <left style="medium">
        <color theme="0"/>
      </left>
      <right style="medium">
        <color theme="0"/>
      </right>
      <top style="medium">
        <color theme="0"/>
      </top>
      <bottom style="medium">
        <color theme="0"/>
      </bottom>
      <diagonal/>
    </border>
    <border>
      <left/>
      <right style="medium">
        <color theme="0"/>
      </right>
      <top style="medium">
        <color theme="0"/>
      </top>
      <bottom style="medium">
        <color theme="0"/>
      </bottom>
      <diagonal/>
    </border>
    <border>
      <left/>
      <right style="medium">
        <color theme="0"/>
      </right>
      <top/>
      <bottom/>
      <diagonal/>
    </border>
    <border>
      <left/>
      <right/>
      <top style="medium">
        <color theme="0"/>
      </top>
      <bottom style="medium">
        <color theme="0"/>
      </bottom>
      <diagonal/>
    </border>
    <border>
      <left style="medium">
        <color theme="0"/>
      </left>
      <right style="medium">
        <color theme="0"/>
      </right>
      <top/>
      <bottom/>
      <diagonal/>
    </border>
    <border>
      <left/>
      <right/>
      <top/>
      <bottom style="medium">
        <color theme="0"/>
      </bottom>
      <diagonal/>
    </border>
    <border>
      <left/>
      <right style="medium">
        <color rgb="FFFFFFFF"/>
      </right>
      <top style="medium">
        <color rgb="FFFFFFFF"/>
      </top>
      <bottom style="medium">
        <color theme="0"/>
      </bottom>
      <diagonal/>
    </border>
    <border>
      <left/>
      <right/>
      <top style="thin">
        <color theme="1"/>
      </top>
      <bottom/>
      <diagonal/>
    </border>
    <border>
      <left/>
      <right/>
      <top/>
      <bottom style="thin">
        <color theme="1"/>
      </bottom>
      <diagonal/>
    </border>
    <border>
      <left/>
      <right/>
      <top style="thin">
        <color theme="4" tint="0.39997558519241921"/>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174">
    <xf numFmtId="0" fontId="0" fillId="0" borderId="0" xfId="0"/>
    <xf numFmtId="0" fontId="0" fillId="0" borderId="3" xfId="0" applyBorder="1" applyAlignment="1">
      <alignment horizontal="center"/>
    </xf>
    <xf numFmtId="2" fontId="0" fillId="0" borderId="4" xfId="0" applyNumberFormat="1" applyBorder="1"/>
    <xf numFmtId="0" fontId="0" fillId="0" borderId="4" xfId="0" applyBorder="1"/>
    <xf numFmtId="0" fontId="2" fillId="0" borderId="0" xfId="0" applyFont="1"/>
    <xf numFmtId="0" fontId="2" fillId="2" borderId="0" xfId="0" applyFont="1" applyFill="1"/>
    <xf numFmtId="0" fontId="0" fillId="0" borderId="0" xfId="0" pivotButton="1"/>
    <xf numFmtId="0" fontId="0" fillId="0" borderId="0" xfId="0" applyAlignment="1">
      <alignment horizontal="left"/>
    </xf>
    <xf numFmtId="0" fontId="0" fillId="0" borderId="0" xfId="0" applyAlignment="1">
      <alignment horizontal="left" indent="1"/>
    </xf>
    <xf numFmtId="0" fontId="2" fillId="3" borderId="5" xfId="0" applyFont="1" applyFill="1" applyBorder="1"/>
    <xf numFmtId="1" fontId="0" fillId="0" borderId="0" xfId="0" applyNumberFormat="1"/>
    <xf numFmtId="0" fontId="2" fillId="0" borderId="7" xfId="0" applyFont="1" applyBorder="1"/>
    <xf numFmtId="0" fontId="0" fillId="0" borderId="7" xfId="0" applyBorder="1"/>
    <xf numFmtId="0" fontId="0" fillId="0" borderId="6" xfId="0" applyBorder="1"/>
    <xf numFmtId="2" fontId="0" fillId="0" borderId="0" xfId="0" applyNumberFormat="1"/>
    <xf numFmtId="167" fontId="0" fillId="0" borderId="0" xfId="0" applyNumberFormat="1"/>
    <xf numFmtId="2" fontId="0" fillId="0" borderId="7" xfId="0" applyNumberFormat="1" applyBorder="1"/>
    <xf numFmtId="0" fontId="2" fillId="4" borderId="0" xfId="0" applyFont="1" applyFill="1"/>
    <xf numFmtId="0" fontId="2" fillId="5" borderId="0" xfId="0" applyFont="1" applyFill="1"/>
    <xf numFmtId="0" fontId="2" fillId="4" borderId="7" xfId="0" applyFont="1" applyFill="1" applyBorder="1"/>
    <xf numFmtId="0" fontId="2" fillId="5" borderId="7" xfId="0" applyFont="1" applyFill="1" applyBorder="1"/>
    <xf numFmtId="167" fontId="2" fillId="6" borderId="5" xfId="0" applyNumberFormat="1" applyFont="1" applyFill="1" applyBorder="1"/>
    <xf numFmtId="167" fontId="2" fillId="7" borderId="5" xfId="0" applyNumberFormat="1" applyFont="1" applyFill="1" applyBorder="1"/>
    <xf numFmtId="166" fontId="2" fillId="7" borderId="5" xfId="0" applyNumberFormat="1" applyFont="1" applyFill="1" applyBorder="1"/>
    <xf numFmtId="1" fontId="0" fillId="0" borderId="4" xfId="0" applyNumberFormat="1" applyBorder="1"/>
    <xf numFmtId="9" fontId="0" fillId="0" borderId="4" xfId="2" applyFont="1" applyBorder="1"/>
    <xf numFmtId="0" fontId="2" fillId="8" borderId="4" xfId="0" applyFont="1" applyFill="1" applyBorder="1"/>
    <xf numFmtId="1" fontId="2" fillId="9" borderId="4" xfId="0" applyNumberFormat="1" applyFont="1" applyFill="1" applyBorder="1"/>
    <xf numFmtId="0" fontId="2" fillId="9" borderId="4" xfId="0" applyFont="1" applyFill="1" applyBorder="1"/>
    <xf numFmtId="0" fontId="3" fillId="0" borderId="0" xfId="0" applyFont="1"/>
    <xf numFmtId="167" fontId="0" fillId="0" borderId="7" xfId="0" applyNumberFormat="1" applyBorder="1"/>
    <xf numFmtId="0" fontId="6" fillId="11" borderId="9" xfId="0" applyFont="1" applyFill="1" applyBorder="1" applyAlignment="1">
      <alignment horizontal="justify" vertical="center"/>
    </xf>
    <xf numFmtId="0" fontId="5" fillId="11" borderId="9" xfId="0" applyFont="1" applyFill="1" applyBorder="1" applyAlignment="1">
      <alignment horizontal="justify" vertical="center"/>
    </xf>
    <xf numFmtId="3" fontId="8" fillId="11" borderId="9" xfId="0" applyNumberFormat="1" applyFont="1" applyFill="1" applyBorder="1" applyAlignment="1">
      <alignment horizontal="left" vertical="center"/>
    </xf>
    <xf numFmtId="0" fontId="5" fillId="11" borderId="11" xfId="0" applyFont="1" applyFill="1" applyBorder="1" applyAlignment="1">
      <alignment horizontal="justify" vertical="center"/>
    </xf>
    <xf numFmtId="3" fontId="8" fillId="11" borderId="11" xfId="0" applyNumberFormat="1" applyFont="1" applyFill="1" applyBorder="1" applyAlignment="1">
      <alignment horizontal="left" vertical="center"/>
    </xf>
    <xf numFmtId="2" fontId="5" fillId="11" borderId="9" xfId="0" applyNumberFormat="1" applyFont="1" applyFill="1" applyBorder="1" applyAlignment="1">
      <alignment horizontal="justify" vertical="center"/>
    </xf>
    <xf numFmtId="2" fontId="5" fillId="11" borderId="11" xfId="0" applyNumberFormat="1" applyFont="1" applyFill="1" applyBorder="1" applyAlignment="1">
      <alignment horizontal="justify" vertical="center"/>
    </xf>
    <xf numFmtId="0" fontId="9" fillId="10" borderId="9" xfId="0" applyFont="1" applyFill="1" applyBorder="1" applyAlignment="1">
      <alignment horizontal="justify" vertical="center"/>
    </xf>
    <xf numFmtId="0" fontId="9" fillId="10" borderId="9" xfId="0" applyFont="1" applyFill="1" applyBorder="1" applyAlignment="1">
      <alignment horizontal="justify" vertical="center" wrapText="1"/>
    </xf>
    <xf numFmtId="0" fontId="9" fillId="10" borderId="10" xfId="0" applyFont="1" applyFill="1" applyBorder="1" applyAlignment="1">
      <alignment horizontal="justify" vertical="center" wrapText="1"/>
    </xf>
    <xf numFmtId="3" fontId="8" fillId="11" borderId="10" xfId="0" applyNumberFormat="1" applyFont="1" applyFill="1" applyBorder="1" applyAlignment="1">
      <alignment horizontal="left" vertical="center"/>
    </xf>
    <xf numFmtId="3" fontId="8" fillId="11" borderId="0" xfId="0" applyNumberFormat="1" applyFont="1" applyFill="1" applyAlignment="1">
      <alignment horizontal="left" vertical="center"/>
    </xf>
    <xf numFmtId="0" fontId="5" fillId="11" borderId="0" xfId="0" applyFont="1" applyFill="1" applyAlignment="1">
      <alignment horizontal="justify" vertical="center"/>
    </xf>
    <xf numFmtId="3" fontId="5" fillId="11" borderId="11" xfId="0" applyNumberFormat="1" applyFont="1" applyFill="1" applyBorder="1" applyAlignment="1">
      <alignment horizontal="center" vertical="center"/>
    </xf>
    <xf numFmtId="0" fontId="5" fillId="11" borderId="0" xfId="0" applyFont="1" applyFill="1" applyAlignment="1">
      <alignment horizontal="center" vertical="center"/>
    </xf>
    <xf numFmtId="9" fontId="5" fillId="11" borderId="11" xfId="0" applyNumberFormat="1" applyFont="1" applyFill="1" applyBorder="1" applyAlignment="1">
      <alignment horizontal="center" vertical="center"/>
    </xf>
    <xf numFmtId="0" fontId="0" fillId="11" borderId="11" xfId="0" applyFill="1" applyBorder="1" applyAlignment="1">
      <alignment vertical="top"/>
    </xf>
    <xf numFmtId="0" fontId="0" fillId="11" borderId="0" xfId="0" applyFill="1" applyAlignment="1">
      <alignment vertical="top"/>
    </xf>
    <xf numFmtId="167" fontId="5" fillId="11" borderId="11" xfId="0" applyNumberFormat="1" applyFont="1" applyFill="1" applyBorder="1" applyAlignment="1">
      <alignment horizontal="justify" vertical="center"/>
    </xf>
    <xf numFmtId="167" fontId="5" fillId="12" borderId="9" xfId="0" applyNumberFormat="1" applyFont="1" applyFill="1" applyBorder="1" applyAlignment="1">
      <alignment horizontal="justify" vertical="center"/>
    </xf>
    <xf numFmtId="2" fontId="5" fillId="12" borderId="9" xfId="0" applyNumberFormat="1" applyFont="1" applyFill="1" applyBorder="1" applyAlignment="1">
      <alignment horizontal="justify" vertical="center"/>
    </xf>
    <xf numFmtId="2" fontId="5" fillId="12" borderId="11" xfId="0" applyNumberFormat="1" applyFont="1" applyFill="1" applyBorder="1" applyAlignment="1">
      <alignment horizontal="justify" vertical="center"/>
    </xf>
    <xf numFmtId="0" fontId="8" fillId="14" borderId="9" xfId="0" applyFont="1" applyFill="1" applyBorder="1" applyAlignment="1">
      <alignment horizontal="left" vertical="center" wrapText="1"/>
    </xf>
    <xf numFmtId="3" fontId="8" fillId="14" borderId="9" xfId="0" applyNumberFormat="1" applyFont="1" applyFill="1" applyBorder="1" applyAlignment="1">
      <alignment horizontal="left" vertical="center" wrapText="1"/>
    </xf>
    <xf numFmtId="3" fontId="8" fillId="11" borderId="9" xfId="0" applyNumberFormat="1" applyFont="1" applyFill="1" applyBorder="1" applyAlignment="1">
      <alignment horizontal="left" vertical="center" wrapText="1"/>
    </xf>
    <xf numFmtId="0" fontId="8" fillId="11" borderId="9" xfId="0" applyFont="1" applyFill="1" applyBorder="1" applyAlignment="1">
      <alignment horizontal="left" vertical="center" wrapText="1"/>
    </xf>
    <xf numFmtId="0" fontId="8" fillId="14" borderId="11" xfId="0" applyFont="1" applyFill="1" applyBorder="1" applyAlignment="1">
      <alignment horizontal="left" vertical="center" wrapText="1"/>
    </xf>
    <xf numFmtId="3" fontId="8" fillId="14" borderId="11" xfId="0" applyNumberFormat="1" applyFont="1" applyFill="1" applyBorder="1" applyAlignment="1">
      <alignment horizontal="left" vertical="center" wrapText="1"/>
    </xf>
    <xf numFmtId="0" fontId="8" fillId="11" borderId="11" xfId="0" applyFont="1" applyFill="1" applyBorder="1" applyAlignment="1">
      <alignment horizontal="left" vertical="center" wrapText="1"/>
    </xf>
    <xf numFmtId="167" fontId="8" fillId="14" borderId="9" xfId="0" applyNumberFormat="1" applyFont="1" applyFill="1" applyBorder="1" applyAlignment="1">
      <alignment horizontal="left" vertical="center" wrapText="1"/>
    </xf>
    <xf numFmtId="167" fontId="8" fillId="14" borderId="11" xfId="0" applyNumberFormat="1" applyFont="1" applyFill="1" applyBorder="1" applyAlignment="1">
      <alignment horizontal="left" vertical="center" wrapText="1"/>
    </xf>
    <xf numFmtId="169" fontId="0" fillId="0" borderId="0" xfId="1" applyNumberFormat="1" applyFont="1"/>
    <xf numFmtId="0" fontId="2" fillId="6" borderId="0" xfId="0" applyFont="1" applyFill="1"/>
    <xf numFmtId="0" fontId="2" fillId="6" borderId="0" xfId="0" applyFont="1" applyFill="1" applyAlignment="1">
      <alignment wrapText="1"/>
    </xf>
    <xf numFmtId="43" fontId="0" fillId="0" borderId="0" xfId="0" applyNumberFormat="1"/>
    <xf numFmtId="43" fontId="0" fillId="0" borderId="0" xfId="1" applyFont="1"/>
    <xf numFmtId="0" fontId="13" fillId="13" borderId="9" xfId="0" applyFont="1" applyFill="1" applyBorder="1" applyAlignment="1">
      <alignment horizontal="left" vertical="center" wrapText="1"/>
    </xf>
    <xf numFmtId="0" fontId="13" fillId="13" borderId="10" xfId="0" applyFont="1" applyFill="1" applyBorder="1" applyAlignment="1">
      <alignment horizontal="left" vertical="center" wrapText="1"/>
    </xf>
    <xf numFmtId="0" fontId="10" fillId="14" borderId="9" xfId="0" applyFont="1" applyFill="1" applyBorder="1" applyAlignment="1">
      <alignment horizontal="left" vertical="center" wrapText="1"/>
    </xf>
    <xf numFmtId="1" fontId="10" fillId="14" borderId="9" xfId="0" applyNumberFormat="1" applyFont="1" applyFill="1" applyBorder="1" applyAlignment="1">
      <alignment horizontal="left" vertical="center" wrapText="1"/>
    </xf>
    <xf numFmtId="3" fontId="10" fillId="14" borderId="9" xfId="0" applyNumberFormat="1" applyFont="1" applyFill="1" applyBorder="1" applyAlignment="1">
      <alignment horizontal="left" vertical="center" wrapText="1"/>
    </xf>
    <xf numFmtId="3" fontId="10" fillId="14" borderId="10" xfId="0" applyNumberFormat="1" applyFont="1" applyFill="1" applyBorder="1" applyAlignment="1">
      <alignment horizontal="left" vertical="center" wrapText="1"/>
    </xf>
    <xf numFmtId="0" fontId="10" fillId="14" borderId="11" xfId="0" applyFont="1" applyFill="1" applyBorder="1" applyAlignment="1">
      <alignment horizontal="left" vertical="center" wrapText="1"/>
    </xf>
    <xf numFmtId="3" fontId="10" fillId="14" borderId="11" xfId="0" applyNumberFormat="1" applyFont="1" applyFill="1" applyBorder="1" applyAlignment="1">
      <alignment horizontal="left" vertical="center" wrapText="1"/>
    </xf>
    <xf numFmtId="3" fontId="10" fillId="14" borderId="0" xfId="0" applyNumberFormat="1" applyFont="1" applyFill="1" applyAlignment="1">
      <alignment horizontal="left" vertical="center" wrapText="1"/>
    </xf>
    <xf numFmtId="3" fontId="8" fillId="12" borderId="10" xfId="0" applyNumberFormat="1" applyFont="1" applyFill="1" applyBorder="1" applyAlignment="1">
      <alignment horizontal="left" vertical="center" wrapText="1"/>
    </xf>
    <xf numFmtId="3" fontId="8" fillId="12" borderId="0" xfId="0" applyNumberFormat="1" applyFont="1" applyFill="1" applyAlignment="1">
      <alignment horizontal="left" vertical="center" wrapText="1"/>
    </xf>
    <xf numFmtId="0" fontId="8" fillId="14" borderId="9" xfId="0" applyFont="1" applyFill="1" applyBorder="1" applyAlignment="1">
      <alignment horizontal="left" vertical="top" wrapText="1"/>
    </xf>
    <xf numFmtId="0" fontId="9" fillId="16" borderId="16" xfId="0" applyFont="1" applyFill="1" applyBorder="1" applyAlignment="1">
      <alignment vertical="center" wrapText="1"/>
    </xf>
    <xf numFmtId="0" fontId="9" fillId="16" borderId="17" xfId="0" applyFont="1" applyFill="1" applyBorder="1" applyAlignment="1">
      <alignment horizontal="center" vertical="center" wrapText="1"/>
    </xf>
    <xf numFmtId="0" fontId="9" fillId="16" borderId="16" xfId="0" applyFont="1" applyFill="1" applyBorder="1" applyAlignment="1">
      <alignment horizontal="center" vertical="center" wrapText="1"/>
    </xf>
    <xf numFmtId="0" fontId="9" fillId="16" borderId="19" xfId="0" applyFont="1" applyFill="1" applyBorder="1" applyAlignment="1">
      <alignment horizontal="center" vertical="center" wrapText="1"/>
    </xf>
    <xf numFmtId="0" fontId="10" fillId="8" borderId="16" xfId="0" applyFont="1" applyFill="1" applyBorder="1" applyAlignment="1">
      <alignment horizontal="center" vertical="center" wrapText="1"/>
    </xf>
    <xf numFmtId="0" fontId="8" fillId="8" borderId="16" xfId="0" applyFont="1" applyFill="1" applyBorder="1" applyAlignment="1">
      <alignment horizontal="right" vertical="center"/>
    </xf>
    <xf numFmtId="170" fontId="8" fillId="8" borderId="16" xfId="3" applyNumberFormat="1" applyFont="1" applyFill="1" applyBorder="1" applyAlignment="1">
      <alignment horizontal="right" vertical="center"/>
    </xf>
    <xf numFmtId="0" fontId="8" fillId="8" borderId="16" xfId="0" applyFont="1" applyFill="1" applyBorder="1" applyAlignment="1">
      <alignment horizontal="center" vertical="center"/>
    </xf>
    <xf numFmtId="0" fontId="6" fillId="15" borderId="0" xfId="0" applyFont="1" applyFill="1" applyAlignment="1">
      <alignment horizontal="center"/>
    </xf>
    <xf numFmtId="9" fontId="6" fillId="15" borderId="18" xfId="0" applyNumberFormat="1" applyFont="1" applyFill="1" applyBorder="1" applyAlignment="1">
      <alignment horizontal="center"/>
    </xf>
    <xf numFmtId="0" fontId="18" fillId="16" borderId="16" xfId="0" applyFont="1" applyFill="1" applyBorder="1" applyAlignment="1">
      <alignment vertical="center" wrapText="1"/>
    </xf>
    <xf numFmtId="0" fontId="6" fillId="0" borderId="0" xfId="0" applyFont="1"/>
    <xf numFmtId="0" fontId="13" fillId="13" borderId="9" xfId="0" applyFont="1" applyFill="1" applyBorder="1" applyAlignment="1">
      <alignment vertical="center" wrapText="1"/>
    </xf>
    <xf numFmtId="0" fontId="13" fillId="13" borderId="10" xfId="0" applyFont="1" applyFill="1" applyBorder="1" applyAlignment="1">
      <alignment vertical="center" wrapText="1"/>
    </xf>
    <xf numFmtId="0" fontId="10" fillId="14" borderId="9" xfId="0" applyFont="1" applyFill="1" applyBorder="1" applyAlignment="1">
      <alignment vertical="center" wrapText="1"/>
    </xf>
    <xf numFmtId="3" fontId="10" fillId="14" borderId="9" xfId="0" applyNumberFormat="1" applyFont="1" applyFill="1" applyBorder="1" applyAlignment="1">
      <alignment vertical="center" wrapText="1"/>
    </xf>
    <xf numFmtId="170" fontId="10" fillId="14" borderId="9" xfId="0" applyNumberFormat="1" applyFont="1" applyFill="1" applyBorder="1" applyAlignment="1">
      <alignment vertical="center" wrapText="1"/>
    </xf>
    <xf numFmtId="170" fontId="10" fillId="14" borderId="9" xfId="3" applyNumberFormat="1" applyFont="1" applyFill="1" applyBorder="1" applyAlignment="1">
      <alignment vertical="center" wrapText="1"/>
    </xf>
    <xf numFmtId="3" fontId="10" fillId="14" borderId="10" xfId="0" applyNumberFormat="1" applyFont="1" applyFill="1" applyBorder="1" applyAlignment="1">
      <alignment vertical="center" wrapText="1"/>
    </xf>
    <xf numFmtId="0" fontId="10" fillId="14" borderId="11" xfId="0" applyFont="1" applyFill="1" applyBorder="1" applyAlignment="1">
      <alignment vertical="center" wrapText="1"/>
    </xf>
    <xf numFmtId="3" fontId="15" fillId="14" borderId="10" xfId="0" applyNumberFormat="1" applyFont="1" applyFill="1" applyBorder="1" applyAlignment="1">
      <alignment vertical="center" wrapText="1"/>
    </xf>
    <xf numFmtId="0" fontId="10" fillId="14" borderId="22" xfId="0" applyFont="1" applyFill="1" applyBorder="1" applyAlignment="1">
      <alignment horizontal="left" vertical="center" wrapText="1"/>
    </xf>
    <xf numFmtId="0" fontId="10" fillId="14" borderId="0" xfId="0" applyFont="1" applyFill="1" applyAlignment="1">
      <alignment horizontal="left" vertical="center" wrapText="1"/>
    </xf>
    <xf numFmtId="0" fontId="6" fillId="0" borderId="0" xfId="0" applyFont="1" applyAlignment="1">
      <alignment vertical="center"/>
    </xf>
    <xf numFmtId="167" fontId="6" fillId="0" borderId="0" xfId="0" applyNumberFormat="1" applyFont="1" applyAlignment="1">
      <alignment vertical="center"/>
    </xf>
    <xf numFmtId="168" fontId="6" fillId="0" borderId="0" xfId="3" applyNumberFormat="1" applyFont="1" applyBorder="1" applyAlignment="1">
      <alignment vertical="center"/>
    </xf>
    <xf numFmtId="169" fontId="10" fillId="8" borderId="16" xfId="1" applyNumberFormat="1" applyFont="1" applyFill="1" applyBorder="1" applyAlignment="1">
      <alignment horizontal="center" vertical="center" wrapText="1"/>
    </xf>
    <xf numFmtId="0" fontId="4" fillId="0" borderId="0" xfId="0" applyFont="1" applyAlignment="1">
      <alignment vertical="center"/>
    </xf>
    <xf numFmtId="0" fontId="9" fillId="10" borderId="18" xfId="0" applyFont="1" applyFill="1" applyBorder="1" applyAlignment="1">
      <alignment horizontal="justify" vertical="center"/>
    </xf>
    <xf numFmtId="0" fontId="9" fillId="10" borderId="20" xfId="0" applyFont="1" applyFill="1" applyBorder="1" applyAlignment="1">
      <alignment horizontal="justify" vertical="center"/>
    </xf>
    <xf numFmtId="0" fontId="12" fillId="14" borderId="9" xfId="0" applyFont="1" applyFill="1" applyBorder="1" applyAlignment="1">
      <alignment horizontal="left" vertical="top" wrapText="1"/>
    </xf>
    <xf numFmtId="2" fontId="0" fillId="0" borderId="23" xfId="0" applyNumberFormat="1" applyBorder="1"/>
    <xf numFmtId="2" fontId="0" fillId="0" borderId="24" xfId="0" applyNumberFormat="1" applyBorder="1"/>
    <xf numFmtId="1" fontId="5" fillId="11" borderId="9" xfId="0" applyNumberFormat="1" applyFont="1" applyFill="1" applyBorder="1" applyAlignment="1">
      <alignment horizontal="justify" vertical="center"/>
    </xf>
    <xf numFmtId="0" fontId="25" fillId="0" borderId="0" xfId="0" applyFont="1"/>
    <xf numFmtId="171" fontId="0" fillId="0" borderId="0" xfId="0" applyNumberFormat="1"/>
    <xf numFmtId="172" fontId="0" fillId="0" borderId="0" xfId="0" applyNumberFormat="1"/>
    <xf numFmtId="3" fontId="0" fillId="0" borderId="0" xfId="0" applyNumberFormat="1"/>
    <xf numFmtId="0" fontId="0" fillId="17" borderId="0" xfId="0" applyFill="1"/>
    <xf numFmtId="173" fontId="0" fillId="0" borderId="0" xfId="0" applyNumberFormat="1"/>
    <xf numFmtId="171" fontId="0" fillId="17" borderId="0" xfId="0" applyNumberFormat="1" applyFill="1"/>
    <xf numFmtId="173" fontId="0" fillId="17" borderId="0" xfId="0" applyNumberFormat="1" applyFill="1"/>
    <xf numFmtId="174" fontId="0" fillId="0" borderId="0" xfId="0" applyNumberFormat="1"/>
    <xf numFmtId="3" fontId="8" fillId="11" borderId="11" xfId="0" applyNumberFormat="1" applyFont="1" applyFill="1" applyBorder="1" applyAlignment="1">
      <alignment horizontal="left" vertical="center" wrapText="1"/>
    </xf>
    <xf numFmtId="169" fontId="0" fillId="0" borderId="0" xfId="0" applyNumberFormat="1"/>
    <xf numFmtId="165" fontId="0" fillId="0" borderId="0" xfId="0" applyNumberFormat="1"/>
    <xf numFmtId="43" fontId="0" fillId="0" borderId="6" xfId="0" applyNumberFormat="1" applyBorder="1"/>
    <xf numFmtId="0" fontId="26" fillId="18" borderId="0" xfId="0" applyFont="1" applyFill="1"/>
    <xf numFmtId="0" fontId="26" fillId="18" borderId="0" xfId="0" applyFont="1" applyFill="1" applyAlignment="1">
      <alignment wrapText="1"/>
    </xf>
    <xf numFmtId="0" fontId="27" fillId="0" borderId="0" xfId="0" applyFont="1"/>
    <xf numFmtId="175" fontId="27" fillId="0" borderId="0" xfId="0" applyNumberFormat="1" applyFont="1"/>
    <xf numFmtId="0" fontId="27" fillId="0" borderId="7" xfId="0" applyFont="1" applyBorder="1"/>
    <xf numFmtId="175" fontId="27" fillId="0" borderId="7" xfId="0" applyNumberFormat="1" applyFont="1" applyBorder="1"/>
    <xf numFmtId="176" fontId="2" fillId="3" borderId="5" xfId="2" applyNumberFormat="1" applyFont="1" applyFill="1" applyBorder="1"/>
    <xf numFmtId="177" fontId="0" fillId="0" borderId="0" xfId="0" applyNumberFormat="1"/>
    <xf numFmtId="176" fontId="0" fillId="0" borderId="0" xfId="2" applyNumberFormat="1" applyFont="1"/>
    <xf numFmtId="176" fontId="2" fillId="3" borderId="25" xfId="2" applyNumberFormat="1" applyFont="1" applyFill="1" applyBorder="1"/>
    <xf numFmtId="0" fontId="9" fillId="10" borderId="0" xfId="0" applyFont="1" applyFill="1" applyAlignment="1">
      <alignment horizontal="justify" vertical="center" wrapText="1"/>
    </xf>
    <xf numFmtId="175" fontId="0" fillId="0" borderId="6" xfId="0" applyNumberFormat="1" applyBorder="1"/>
    <xf numFmtId="0" fontId="6" fillId="8" borderId="0" xfId="0" applyFont="1" applyFill="1" applyAlignment="1">
      <alignment horizontal="center" vertical="center"/>
    </xf>
    <xf numFmtId="0" fontId="20" fillId="0" borderId="9" xfId="0" applyFont="1" applyBorder="1" applyAlignment="1">
      <alignment horizontal="left" vertical="center" wrapText="1"/>
    </xf>
    <xf numFmtId="170" fontId="0" fillId="0" borderId="0" xfId="0" applyNumberFormat="1"/>
    <xf numFmtId="3" fontId="2" fillId="0" borderId="0" xfId="0" applyNumberFormat="1" applyFont="1"/>
    <xf numFmtId="0" fontId="25" fillId="2" borderId="0" xfId="0" applyFont="1" applyFill="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6" fillId="8" borderId="0" xfId="0" applyFont="1" applyFill="1" applyAlignment="1">
      <alignment horizontal="center"/>
    </xf>
    <xf numFmtId="0" fontId="15" fillId="8" borderId="0" xfId="0" applyFont="1" applyFill="1" applyAlignment="1">
      <alignment horizontal="center" vertical="center"/>
    </xf>
    <xf numFmtId="0" fontId="2" fillId="5" borderId="0" xfId="0" applyFont="1" applyFill="1" applyAlignment="1">
      <alignment horizontal="center" vertical="center"/>
    </xf>
    <xf numFmtId="0" fontId="2" fillId="5" borderId="7" xfId="0" applyFont="1" applyFill="1" applyBorder="1" applyAlignment="1">
      <alignment horizontal="center" vertical="center"/>
    </xf>
    <xf numFmtId="0" fontId="0" fillId="0" borderId="1" xfId="0"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2" fillId="9" borderId="1" xfId="0" applyFont="1" applyFill="1" applyBorder="1" applyAlignment="1">
      <alignment horizontal="left"/>
    </xf>
    <xf numFmtId="0" fontId="2" fillId="9" borderId="2" xfId="0" applyFont="1" applyFill="1" applyBorder="1" applyAlignment="1">
      <alignment horizontal="left"/>
    </xf>
    <xf numFmtId="0" fontId="2" fillId="9" borderId="3" xfId="0" applyFont="1" applyFill="1" applyBorder="1" applyAlignment="1">
      <alignment horizontal="left"/>
    </xf>
    <xf numFmtId="0" fontId="6" fillId="11" borderId="0" xfId="0" applyFont="1" applyFill="1" applyAlignment="1">
      <alignment horizontal="center" vertical="center"/>
    </xf>
    <xf numFmtId="0" fontId="0" fillId="0" borderId="0" xfId="0" applyAlignment="1">
      <alignment horizontal="center"/>
    </xf>
    <xf numFmtId="0" fontId="16" fillId="13" borderId="12" xfId="0" applyFont="1" applyFill="1" applyBorder="1" applyAlignment="1">
      <alignment horizontal="center" vertical="center" wrapText="1"/>
    </xf>
    <xf numFmtId="0" fontId="16" fillId="13" borderId="14" xfId="0" applyFont="1" applyFill="1" applyBorder="1" applyAlignment="1">
      <alignment horizontal="center" vertical="center" wrapText="1"/>
    </xf>
    <xf numFmtId="0" fontId="22" fillId="13" borderId="13" xfId="0" applyFont="1" applyFill="1" applyBorder="1" applyAlignment="1">
      <alignment horizontal="center" vertical="center" wrapText="1"/>
    </xf>
    <xf numFmtId="0" fontId="22" fillId="13" borderId="15" xfId="0" applyFont="1" applyFill="1" applyBorder="1" applyAlignment="1">
      <alignment horizontal="center" vertical="center" wrapText="1"/>
    </xf>
    <xf numFmtId="0" fontId="6" fillId="8" borderId="0" xfId="0" applyFont="1" applyFill="1" applyAlignment="1">
      <alignment horizontal="center" vertical="center"/>
    </xf>
    <xf numFmtId="0" fontId="22" fillId="13" borderId="12" xfId="0" applyFont="1" applyFill="1" applyBorder="1" applyAlignment="1">
      <alignment horizontal="center" vertical="center" wrapText="1"/>
    </xf>
    <xf numFmtId="0" fontId="22" fillId="13" borderId="14" xfId="0" applyFont="1" applyFill="1" applyBorder="1" applyAlignment="1">
      <alignment horizontal="center" vertical="center" wrapText="1"/>
    </xf>
    <xf numFmtId="0" fontId="22" fillId="13" borderId="12" xfId="0" applyFont="1" applyFill="1" applyBorder="1" applyAlignment="1">
      <alignment horizontal="left" vertical="center" wrapText="1"/>
    </xf>
    <xf numFmtId="0" fontId="22" fillId="13" borderId="14" xfId="0" applyFont="1" applyFill="1" applyBorder="1" applyAlignment="1">
      <alignment horizontal="left" vertical="center" wrapText="1"/>
    </xf>
    <xf numFmtId="0" fontId="22" fillId="13" borderId="11" xfId="0" applyFont="1" applyFill="1" applyBorder="1" applyAlignment="1">
      <alignment horizontal="left" vertical="center" wrapText="1"/>
    </xf>
    <xf numFmtId="0" fontId="22" fillId="13" borderId="9" xfId="0" applyFont="1" applyFill="1" applyBorder="1" applyAlignment="1">
      <alignment horizontal="left" vertical="center" wrapText="1"/>
    </xf>
    <xf numFmtId="0" fontId="16" fillId="13" borderId="12" xfId="0" applyFont="1" applyFill="1" applyBorder="1" applyAlignment="1">
      <alignment horizontal="left" vertical="center" wrapText="1"/>
    </xf>
    <xf numFmtId="0" fontId="16" fillId="13" borderId="14" xfId="0" applyFont="1" applyFill="1" applyBorder="1" applyAlignment="1">
      <alignment horizontal="left" vertical="center" wrapText="1"/>
    </xf>
    <xf numFmtId="0" fontId="15" fillId="8" borderId="8" xfId="0" applyFont="1" applyFill="1" applyBorder="1" applyAlignment="1">
      <alignment horizontal="center" vertical="center"/>
    </xf>
    <xf numFmtId="0" fontId="15" fillId="8" borderId="21" xfId="0" applyFont="1" applyFill="1" applyBorder="1" applyAlignment="1">
      <alignment horizontal="center" vertical="center"/>
    </xf>
    <xf numFmtId="169" fontId="5" fillId="11" borderId="9" xfId="1" applyNumberFormat="1" applyFont="1" applyFill="1" applyBorder="1" applyAlignment="1">
      <alignment horizontal="justify"/>
    </xf>
  </cellXfs>
  <cellStyles count="4">
    <cellStyle name="Comma" xfId="1" builtinId="3"/>
    <cellStyle name="Comma 2" xfId="3" xr:uid="{00000000-0005-0000-0000-000001000000}"/>
    <cellStyle name="Normal" xfId="0" builtinId="0"/>
    <cellStyle name="Percent" xfId="2" builtinId="5"/>
  </cellStyles>
  <dxfs count="668">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177" formatCode="#,##0.0000"/>
    </dxf>
  </dxfs>
  <tableStyles count="0" defaultTableStyle="TableStyleMedium2" defaultPivotStyle="PivotStyleLight16"/>
  <colors>
    <mruColors>
      <color rgb="FF660066"/>
      <color rgb="FF009999"/>
      <color rgb="FF0099CC"/>
      <color rgb="FF666699"/>
      <color rgb="FF33CCCC"/>
      <color rgb="FFDDDDDD"/>
      <color rgb="FF99FFCC"/>
      <color rgb="FF99CC00"/>
      <color rgb="FFCCCC00"/>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9</xdr:row>
      <xdr:rowOff>0</xdr:rowOff>
    </xdr:from>
    <xdr:to>
      <xdr:col>4</xdr:col>
      <xdr:colOff>290911</xdr:colOff>
      <xdr:row>16</xdr:row>
      <xdr:rowOff>29642</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1958340" y="1981200"/>
          <a:ext cx="5022931" cy="130980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elinda Kinkead" id="{8BE97F98-C5E6-436F-A039-DF4CF0B6CAAC}" userId="35c27fdb7976b1a1" providerId="Windows Live"/>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D:\Bidipta\Laos_Silva_Carbon\Burapha%20M&amp;V2_Updated%20data\20230607%20TSP%20data%20analysis.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ke McWhirter" refreshedDate="45084.673548148145" createdVersion="8" refreshedVersion="8" minRefreshableVersion="3" recordCount="1581" xr:uid="{00000000-000A-0000-FFFF-FFFF02000000}">
  <cacheSource type="worksheet">
    <worksheetSource ref="A1:S1048576" sheet="plots" r:id="rId2"/>
  </cacheSource>
  <cacheFields count="19">
    <cacheField name="plot" numFmtId="0">
      <sharedItems containsBlank="1"/>
    </cacheField>
    <cacheField name="stand id" numFmtId="0">
      <sharedItems containsBlank="1" count="669">
        <s v="0106068900_1_03_02"/>
        <s v="0106068900_1_03_03"/>
        <s v="0106068900_1_08_01"/>
        <s v="0106068900_1_12_01"/>
        <s v="0106068900_1_12_03"/>
        <s v="0106068900_1_13_01"/>
        <s v="0106068900_1_14_02"/>
        <s v="0106068900_1_14_05"/>
        <s v="0106068900_1_14_07"/>
        <s v="0108019900_1_01_01"/>
        <s v="0108019900_1_01_02"/>
        <s v="0108019900_1_02_01"/>
        <s v="0108019900_1_03_01"/>
        <s v="0108024900_1_01_01"/>
        <s v="0108024900_1_01_05"/>
        <s v="0108024901_1_01_08"/>
        <s v="0108024901_1_01_11"/>
        <s v="0108024901_1_01_18"/>
        <s v="0108024901_1_01_19"/>
        <s v="0108024901_1_02_10"/>
        <s v="0108024901_1_02_12"/>
        <s v="0108024901_1_02_13"/>
        <s v="0108024901_1_02_14"/>
        <s v="0108024901_1_03_11"/>
        <s v="0108024901_1_06_01"/>
        <s v="0108024901_1_07_01"/>
        <s v="0108024901_1_07_02"/>
        <s v="0108024901_1_07_03"/>
        <s v="0108024901_1_07_04"/>
        <s v="0108024901_1_07_10"/>
        <s v="0108024901_1_07_13"/>
        <s v="0108024901_1_07_14"/>
        <s v="0108024901_1_08_14"/>
        <s v="0108024901_1_09_01"/>
        <s v="0108024901_1_09_04"/>
        <s v="0108024901_1_12_01"/>
        <s v="0108024901_1_13_01"/>
        <s v="0108024901_1_13_02"/>
        <s v="0108024901_1_13_04"/>
        <s v="0108024901_1_14_01"/>
        <s v="0108024901_1_15_01"/>
        <s v="0108024901_1_16_01"/>
        <s v="0108024901_1_16_02"/>
        <s v="0108024901_1_16_03"/>
        <s v="0108024901_1_16_04"/>
        <s v="0108024901_1_16_07"/>
        <s v="0108024901_1_17_02"/>
        <s v="0108024901_1_17_03"/>
        <s v="0108024901_1_17_04"/>
        <s v="0108024901_1_17_05"/>
        <s v="0108024901_1_17_06"/>
        <s v="0108024901_1_17_07"/>
        <s v="0108024901_1_17_08"/>
        <s v="0108024901_1_17_12"/>
        <s v="0108024901_1_19_01"/>
        <s v="0108024901_1_20_01"/>
        <s v="0108024901_1_20_03"/>
        <s v="0108024901_1_21_03"/>
        <s v="0108024901_1_21_05"/>
        <s v="0108024901_1_21_06"/>
        <s v="0108024901_1_21_20"/>
        <s v="0108024902_1_01_03"/>
        <s v="0108024902_1_01_04"/>
        <s v="0108024902_1_02_01"/>
        <s v="0108024902_1_03_01"/>
        <s v="0108024902_1_05_03"/>
        <s v="0108024902_1_06_01"/>
        <s v="0108024902_1_06_02"/>
        <s v="0108024902_1_07_01"/>
        <s v="0108024902_1_08_02"/>
        <s v="0108024902_1_09_01"/>
        <s v="0108024902_1_11_01"/>
        <s v="0108024902_1_12_01"/>
        <s v="0108024902_1_13_01"/>
        <s v="0108024902_1_13_02"/>
        <s v="0108024902_1_14_01"/>
        <s v="0108024902_1_14_02"/>
        <s v="0108024902_1_15_01"/>
        <s v="0108024903_1_01_01"/>
        <s v="0108024903_1_02_01"/>
        <s v="0108024903_1_03_01"/>
        <s v="0108024903_1_04_02"/>
        <s v="0108024903_1_06_04"/>
        <s v="0108024903_1_06_05"/>
        <s v="0108024903_1_06_08"/>
        <s v="0108024903_1_06_09"/>
        <s v="0108024903_1_07_02"/>
        <s v="0108024903_1_07_03"/>
        <s v="0108024903_1_07_04"/>
        <s v="0108024903_1_08_06"/>
        <s v="0108024903_1_08_07"/>
        <s v="0108024903_1_09_03"/>
        <s v="0108024903_1_10_02"/>
        <s v="0108024903_1_10_03"/>
        <s v="0108024903_1_11_01"/>
        <s v="0108024903_1_11_02"/>
        <s v="0108024903_1_12_01"/>
        <s v="0108024903_1_12_03"/>
        <s v="0108024903_1_14_02"/>
        <s v="0108024903_1_15_01"/>
        <s v="0108024903_1_15_02"/>
        <s v="0108024904_1_01_03"/>
        <s v="0108024904_1_01_04"/>
        <s v="0108024904_1_01_07"/>
        <s v="0108024904_1_01_08"/>
        <s v="0108024904_1_02_02"/>
        <s v="0108024904_1_02_05"/>
        <s v="0108024904_1_02_09"/>
        <s v="0108024904_1_02_10"/>
        <s v="0108024904_1_04_01"/>
        <s v="0108024905_1_02_05"/>
        <s v="0108024905_1_02_10"/>
        <s v="0108024905_1_04_01"/>
        <s v="0108024905_1_04_03"/>
        <s v="0108024905_1_04_04"/>
        <s v="0108024905_1_05_01"/>
        <s v="0108024905_1_06_02"/>
        <s v="0108024906_1_02_01"/>
        <s v="0807001900_1_01_08"/>
        <s v="0807001900_1_01_09"/>
        <s v="0807001900_1_01_18"/>
        <s v="0807001900_1_02_03"/>
        <s v="0807001900_1_04_06"/>
        <s v="0807001900_1_04_07"/>
        <s v="0807001900_1_04_08"/>
        <s v="0807001900_1_04_09"/>
        <s v="0807001900_1_04_11"/>
        <s v="0807001900_1_04_17"/>
        <s v="0807001900_1_05_02"/>
        <s v="0807001900_1_05_03"/>
        <s v="0807001900_1_05_04"/>
        <s v="0807001900_1_05_05"/>
        <s v="0807001900_1_05_06"/>
        <s v="0807001900_1_05_07"/>
        <s v="0807001900_1_05_08"/>
        <s v="0807001900_1_05_09"/>
        <s v="0807001900_1_05_10"/>
        <s v="0807001900_1_05_11"/>
        <s v="0807001900_1_05_14"/>
        <s v="0807001900_1_05_15"/>
        <s v="0807001900_1_05_29"/>
        <s v="0807002900_1_01_03"/>
        <s v="0807002900_1_01_04"/>
        <s v="0807002900_1_01_06"/>
        <s v="0807002900_1_01_08"/>
        <s v="0807002900_1_01_09"/>
        <s v="0807002900_1_01_10"/>
        <s v="0807002900_1_01_13"/>
        <s v="0807002900_1_02_03"/>
        <s v="0807002900_1_02_06"/>
        <s v="0807002900_1_02_07"/>
        <s v="0807002900_1_02_08"/>
        <s v="0807002900_1_02_09"/>
        <s v="0807002900_1_04_03"/>
        <s v="0807002900_1_04_04"/>
        <s v="0807002900_1_04_06"/>
        <s v="0807002900_1_04_07"/>
        <s v="0807002900_1_04_08"/>
        <s v="0807002900_1_04_09"/>
        <s v="0807002900_1_04_10"/>
        <s v="0807002900_1_04_14"/>
        <s v="0807002900_1_04_15"/>
        <s v="0807002900_1_04_21"/>
        <s v="0807002900_1_05_01"/>
        <s v="0807002900_1_05_04"/>
        <s v="0807002900_1_05_05"/>
        <s v="0807002900_1_05_06"/>
        <s v="0807002900_1_05_07"/>
        <s v="0807002900_1_05_08"/>
        <s v="0807002900_1_05_10"/>
        <s v="0807002900_1_05_11"/>
        <s v="0807002900_1_05_13"/>
        <s v="0807002900_1_06_16"/>
        <s v="0807002900_1_06_17"/>
        <s v="0807002900_1_06_18"/>
        <s v="0807002900_1_06_19"/>
        <s v="0807002900_1_06_21"/>
        <s v="0807002900_1_06_22"/>
        <s v="0807002900_1_06_23"/>
        <s v="0807002900_1_08_01"/>
        <s v="0807002900_1_08_03"/>
        <s v="0807002900_1_09_01"/>
        <s v="0807002900_1_09_02"/>
        <s v="0807002900_1_09_04"/>
        <s v="0807002900_1_09_05"/>
        <s v="0807002900_1_09_06"/>
        <s v="0807002900_1_09_07"/>
        <s v="0807002900_1_09_08"/>
        <s v="0807002900_1_10_01"/>
        <s v="0807002900_1_10_02"/>
        <s v="0807002900_1_10_03"/>
        <s v="0807002900_1_10_05"/>
        <s v="0807002900_1_10_18"/>
        <s v="0807077900_1_01_01"/>
        <s v="0807077900_1_01_02"/>
        <s v="0807077900_1_01_03"/>
        <s v="0807077900_1_02_01"/>
        <s v="0807077900_1_02_02"/>
        <s v="0807077900_1_02_03"/>
        <s v="0807077900_1_02_04"/>
        <s v="0807077900_1_02_06"/>
        <s v="0807077900_1_02_07"/>
        <s v="0807077900_1_03_06"/>
        <s v="0807077900_1_03_08"/>
        <s v="0807077900_1_03_09"/>
        <s v="0807077900_1_03_11"/>
        <s v="0807077900_1_03_13"/>
        <s v="0807077900_1_03_14"/>
        <s v="0807077900_1_03_20"/>
        <s v="0807077900_1_03_28"/>
        <s v="0807077900_1_04_03"/>
        <s v="0807077900_1_04_04"/>
        <s v="0807077900_1_04_06"/>
        <s v="0807077900_1_04_07"/>
        <s v="0807077900_1_04_11"/>
        <s v="0807077900_1_05_01"/>
        <s v="0807077900_1_05_02"/>
        <s v="0807077900_1_05_04"/>
        <s v="0807077900_1_05_05"/>
        <s v="0807077900_1_05_06"/>
        <s v="0807077900_1_05_07"/>
        <s v="0807077900_1_08_05"/>
        <s v="0807077900_1_08_06"/>
        <s v="0807077900_1_08_07"/>
        <s v="0807077900_1_08_09"/>
        <s v="0807077900_1_10_16"/>
        <s v="1001050900_1_01_01"/>
        <s v="1001050900_1_01_02"/>
        <s v="1001050900_1_01_03"/>
        <s v="1001050900_1_02_01"/>
        <s v="1001050900_1_03_01"/>
        <s v="1001050900_1_04_03"/>
        <s v="1001050900_1_05_01"/>
        <s v="1001050900_1_06_01"/>
        <s v="1001050900_1_06_02"/>
        <s v="1001050900_1_07_01"/>
        <s v="1001050900_1_07_02"/>
        <s v="1001050900_1_07_03"/>
        <s v="1001050900_1_08_01"/>
        <s v="1001050900_1_08_02"/>
        <s v="1001050900_1_09_01"/>
        <s v="1001050900_1_10_01"/>
        <s v="1001050900_1_10_02"/>
        <s v="1001055900_1_03_11"/>
        <s v="1001055900_1_04_04"/>
        <s v="1001055900_1_04_16"/>
        <s v="1001055900_1_05_01"/>
        <s v="1001055900_1_05_04"/>
        <s v="1001055900_1_05_06"/>
        <s v="1001055900_1_05_07"/>
        <s v="1001055900_1_05_25"/>
        <s v="1001055900_1_05_26"/>
        <s v="1001055900_1_06_02"/>
        <s v="1001055900_1_06_03"/>
        <s v="1001055900_1_07_09"/>
        <s v="1001055900_1_08_01"/>
        <s v="1001055900_1_08_02"/>
        <s v="1001055900_1_08_03"/>
        <s v="1001055900_1_08_04"/>
        <s v="1001055900_1_08_05"/>
        <s v="1001055900_1_08_06"/>
        <s v="1001055900_1_08_11"/>
        <s v="1001055900_1_11_01"/>
        <s v="1001055900_1_11_02"/>
        <s v="1001055900_1_11_03"/>
        <s v="1001055900_1_11_04"/>
        <s v="1001055900_1_11_07"/>
        <s v="1001055900_1_11_08"/>
        <s v="1001055900_1_11_10"/>
        <s v="1001055900_1_11_11"/>
        <s v="1001055900_1_11_12"/>
        <s v="1001055900_1_11_13"/>
        <s v="1001055900_1_11_14"/>
        <s v="1001055900_1_11_15"/>
        <s v="1001055900_1_11_16"/>
        <s v="1001055900_1_11_17"/>
        <s v="1001055900_1_11_18"/>
        <s v="1001055900_1_11_19"/>
        <s v="1001055900_1_11_20"/>
        <s v="1001055900_1_11_21"/>
        <s v="1001055900_1_11_22"/>
        <s v="1001055900_1_12_02"/>
        <s v="1001055900_1_13_01"/>
        <s v="1001055900_1_13_02"/>
        <s v="1001055900_1_13_03"/>
        <s v="1001055900_1_13_04"/>
        <s v="1001055900_1_13_05"/>
        <s v="1001055900_1_13_06"/>
        <s v="1001055900_1_13_07"/>
        <s v="1001055900_1_13_08"/>
        <s v="1001055900_1_13_09"/>
        <s v="1001055900_1_13_10"/>
        <s v="1001055900_1_13_11"/>
        <s v="1001055900_1_13_12"/>
        <s v="1001055900_1_13_13"/>
        <s v="1001055900_1_13_14"/>
        <s v="1001055900_1_13_15"/>
        <s v="1001055900_1_13_16"/>
        <s v="1001055900_1_13_17"/>
        <s v="1001055901_1_01_01"/>
        <s v="1001055901_1_01_02"/>
        <s v="1001055901_1_01_03"/>
        <s v="1001055901_1_01_04"/>
        <s v="1001055901_1_02_01"/>
        <s v="1001055901_1_03_01"/>
        <s v="1003010900_1_07_01"/>
        <s v="1010002900_1_01_02"/>
        <s v="1010002900_1_01_15"/>
        <s v="1010002900_1_02_01"/>
        <s v="1010002900_1_03_01"/>
        <s v="1010002900_1_03_07"/>
        <s v="1010002900_1_03_10"/>
        <s v="1010002900_1_04_01"/>
        <s v="1010002901_1_01_01"/>
        <s v="1010002901_1_02_29"/>
        <s v="1010002901_1_02_38"/>
        <s v="1010002901_1_02_41"/>
        <s v="1010002901_1_02_42"/>
        <s v="1010002901_1_02_45"/>
        <s v="1010002901_1_02_46"/>
        <s v="1010002901_1_02_47"/>
        <s v="1010002901_1_02_48"/>
        <s v="1010002901_1_02_49"/>
        <s v="1010002901_1_02_57"/>
        <s v="1010002901_1_02_59"/>
        <s v="1010002901_1_03_40"/>
        <s v="1010002901_1_03_44"/>
        <s v="1010002901_1_03_45"/>
        <s v="1010002901_1_03_49"/>
        <s v="1010002901_1_03_51"/>
        <s v="1010002901_1_04_04"/>
        <s v="1010002901_1_04_05"/>
        <s v="1010002901_1_04_06"/>
        <s v="1010002901_1_05_01"/>
        <s v="1010002901_1_05_02"/>
        <s v="1010002901_1_05_03"/>
        <s v="1010002901_1_05_04"/>
        <s v="1010002901_1_05_05"/>
        <s v="1010002901_1_05_06"/>
        <s v="1010002901_1_05_07"/>
        <s v="1010006900_1_01_01"/>
        <s v="1010006900_1_01_02"/>
        <s v="1010006900_1_02_01"/>
        <s v="1010006900_1_03_01"/>
        <s v="1010006900_1_04_01"/>
        <s v="1010006900_1_05_01"/>
        <s v="1010006900_1_06_01"/>
        <s v="1010006900_1_07_01"/>
        <s v="1010006900_1_08_02"/>
        <s v="1010006900_1_08_03"/>
        <s v="1010006900_1_09_01"/>
        <s v="1010006900_1_09_02"/>
        <s v="1010007900_1_04_33"/>
        <s v="1010007900_1_10_01"/>
        <s v="1010007900_1_10_02"/>
        <s v="1010007900_1_10_05"/>
        <s v="1010007900_1_11_01"/>
        <s v="1010007900_1_11_02"/>
        <s v="1010007900_1_12_03"/>
        <s v="1010007900_1_12_04"/>
        <s v="1010007900_1_12_05"/>
        <s v="1010007900_1_13_02"/>
        <s v="1010007900_1_13_17"/>
        <s v="1010007900_1_13_22"/>
        <s v="1010007900_1_13_25"/>
        <s v="1010007901_1_01_02"/>
        <s v="1010007901_1_01_04"/>
        <s v="1010007901_1_01_09"/>
        <s v="1010007901_1_01_10"/>
        <s v="1010007901_1_01_11"/>
        <s v="1010007901_1_01_12"/>
        <s v="1010007901_1_01_19"/>
        <s v="1010007901_1_02_22"/>
        <s v="1010007901_1_02_23"/>
        <s v="1010007901_1_02_31"/>
        <s v="1010007901_1_02_46"/>
        <s v="1010007901_1_03_02"/>
        <s v="1010007901_1_03_03"/>
        <s v="1010007901_1_03_07"/>
        <s v="1010007901_1_03_08"/>
        <s v="1010007901_1_03_09"/>
        <s v="1010007901_1_03_13"/>
        <s v="1010007901_1_03_14"/>
        <s v="1010007901_1_04_03"/>
        <s v="1010007901_1_05_01"/>
        <s v="1010007901_1_05_02"/>
        <s v="1010007901_1_05_03"/>
        <s v="1010007901_1_06_01"/>
        <s v="1010007901_1_07_01"/>
        <s v="1010007901_1_08_01"/>
        <s v="1010007901_1_08_02"/>
        <s v="1010007901_1_11_02"/>
        <s v="1010007901_1_11_04"/>
        <s v="1010007901_1_12_01"/>
        <s v="1010007901_1_12_02"/>
        <s v="1010007901_1_13_01"/>
        <s v="1010007901_1_13_06"/>
        <s v="1010007901_1_13_07"/>
        <s v="1010007901_1_13_08"/>
        <s v="1010007901_1_13_16"/>
        <s v="1010007901_1_14_01"/>
        <s v="1010007901_1_14_02"/>
        <s v="1010007901_1_14_03"/>
        <s v="1010007901_1_14_04"/>
        <s v="1010007901_1_15_02"/>
        <s v="1010007901_1_15_03"/>
        <s v="1010007901_1_16_01"/>
        <s v="1010007901_1_16_02"/>
        <s v="1010007901_1_16_03"/>
        <s v="1010007901_1_16_04"/>
        <s v="1010007901_1_16_07"/>
        <s v="1010007901_1_17_01"/>
        <s v="1010007901_1_17_02"/>
        <s v="1010007901_1_17_03"/>
        <s v="1010007901_1_17_04"/>
        <s v="1010007901_1_17_08"/>
        <s v="1010007901_1_17_09"/>
        <s v="1010007901_1_17_10"/>
        <s v="1010014900_1_01_03"/>
        <s v="1010014900_1_01_04"/>
        <s v="1010014900_1_01_05"/>
        <s v="1010014900_1_01_07"/>
        <s v="1010014900_1_01_08"/>
        <s v="1010014900_1_02_01"/>
        <s v="1010014900_1_02_02"/>
        <s v="1010014900_1_02_03"/>
        <s v="1010014900_1_02_04"/>
        <s v="1010014900_1_02_06"/>
        <s v="1010014900_1_03_01"/>
        <s v="1010014900_1_03_02"/>
        <s v="1010014900_1_03_03"/>
        <s v="1010018900_1_01_04"/>
        <s v="1010018900_1_02_18"/>
        <s v="1010018900_1_02_36"/>
        <s v="1010018900_1_03_01"/>
        <s v="1010018900_1_03_02"/>
        <s v="1010018900_1_04_02"/>
        <s v="1010018900_1_04_03"/>
        <s v="1010018900_1_04_05"/>
        <s v="1010018900_1_04_06"/>
        <s v="1010018900_1_04_08"/>
        <s v="1010018900_1_04_09"/>
        <s v="1010018900_1_04_10"/>
        <s v="1010018900_1_04_11"/>
        <s v="1010018900_1_04_12"/>
        <s v="1010018900_1_05_02"/>
        <s v="1010018900_1_05_03"/>
        <s v="1010018900_1_05_04"/>
        <s v="1010018900_1_05_05"/>
        <s v="1010018900_1_06_04"/>
        <s v="1010020900_1_01_01"/>
        <s v="1010020900_1_01_02"/>
        <s v="1010020900_1_01_03"/>
        <s v="1010020900_1_01_04"/>
        <s v="1010020900_1_01_05"/>
        <s v="1010020900_1_01_06"/>
        <s v="1010020900_1_01_07"/>
        <s v="1010020900_1_01_08"/>
        <s v="1010020900_1_01_10"/>
        <s v="1010020900_1_01_11"/>
        <s v="1010020900_1_01_13"/>
        <s v="1010020900_1_01_15"/>
        <s v="1010020900_1_01_17"/>
        <s v="1010020900_1_02_02"/>
        <s v="1010020900_1_02_04"/>
        <s v="1010020900_1_03_01"/>
        <s v="1010020900_1_03_02"/>
        <s v="1010020900_1_03_03"/>
        <s v="1010020900_1_03_04"/>
        <s v="1010020900_1_03_05"/>
        <s v="1010020900_1_03_06"/>
        <s v="1010020900_1_03_08"/>
        <s v="1010020900_1_04_01"/>
        <s v="1010020900_1_05_01"/>
        <s v="1010020900_1_05_02"/>
        <s v="1010020900_1_05_03"/>
        <s v="1010020900_1_05_04"/>
        <s v="1010020900_1_05_05"/>
        <s v="1010020900_1_05_06"/>
        <s v="1010020900_1_05_07"/>
        <s v="1010020900_1_05_08"/>
        <s v="1010020900_1_05_09"/>
        <s v="1010020900_1_06_01"/>
        <s v="1010020900_1_06_02"/>
        <s v="1010020900_1_06_03"/>
        <s v="1010020900_1_06_04"/>
        <s v="1010020900_1_06_05"/>
        <s v="1010020900_1_06_06"/>
        <s v="1010020900_1_06_07"/>
        <s v="1010020900_1_06_08"/>
        <s v="1010020900_1_06_09"/>
        <s v="1010020900_1_06_10"/>
        <s v="1010020900_1_06_11"/>
        <s v="1010020900_1_06_12"/>
        <s v="1010020900_1_07_01"/>
        <s v="1010020900_1_07_02"/>
        <s v="1010020900_1_07_03"/>
        <s v="1010020900_1_07_04"/>
        <s v="1010020900_1_07_05"/>
        <s v="1010020900_1_07_06"/>
        <s v="1010020900_1_07_07"/>
        <s v="1010020900_1_07_08"/>
        <s v="1010020900_1_07_09"/>
        <s v="1010020900_1_07_10"/>
        <s v="1010020900_1_07_11"/>
        <s v="1010020900_1_07_12"/>
        <s v="1010020900_1_07_13"/>
        <s v="1010020900_1_07_14"/>
        <s v="1010020900_1_07_15"/>
        <s v="1010020900_1_07_16"/>
        <s v="1010020900_1_07_17"/>
        <s v="1010020900_1_07_18"/>
        <s v="1010020900_1_07_19"/>
        <s v="1010020900_1_07_20"/>
        <s v="1010020900_1_07_21"/>
        <s v="1010020900_1_07_22"/>
        <s v="1010020900_1_07_23"/>
        <s v="1010024900_1_01_01"/>
        <s v="1010024900_1_01_02"/>
        <s v="1010024900_1_01_03"/>
        <s v="1010024900_1_01_05"/>
        <s v="1010024900_1_01_06"/>
        <s v="1010024900_1_01_08"/>
        <s v="1010024900_1_01_09"/>
        <s v="1010024900_1_01_12"/>
        <s v="1010024900_1_02_01"/>
        <s v="1010024900_1_02_03"/>
        <s v="1010024900_1_02_04"/>
        <s v="1010024900_1_02_05"/>
        <s v="1010024900_1_03_01"/>
        <s v="1010024900_1_04_02"/>
        <s v="1010024900_1_04_03"/>
        <s v="1010024900_1_04_04"/>
        <s v="1010024900_1_04_05"/>
        <s v="1010024900_1_04_06"/>
        <s v="1010024900_1_04_08"/>
        <s v="1010024900_1_04_09"/>
        <s v="1010024900_1_04_10"/>
        <s v="1010024900_1_05_01"/>
        <s v="1010024900_1_05_02"/>
        <s v="1010024900_1_05_03"/>
        <s v="1010024900_1_06_01"/>
        <s v="1010024900_1_06_03"/>
        <s v="1010024900_1_06_04"/>
        <s v="1010024900_1_06_05"/>
        <s v="1010024900_1_07_01"/>
        <s v="1010024900_1_07_03"/>
        <s v="1010024900_1_07_04"/>
        <s v="1010024900_1_07_06"/>
        <s v="1010024900_1_07_07"/>
        <s v="1010024900_1_07_09"/>
        <s v="1010024900_1_07_10"/>
        <s v="1010024900_1_07_11"/>
        <s v="1010024900_1_07_12"/>
        <s v="1010024900_1_07_13"/>
        <s v="1010024900_1_07_14"/>
        <s v="1010024900_1_07_15"/>
        <s v="1010037900_1_01_05"/>
        <s v="1010037900_1_01_12"/>
        <s v="1010037900_1_02_01"/>
        <s v="1010037900_1_02_03"/>
        <s v="1010037900_1_02_09"/>
        <s v="1010037900_1_02_13"/>
        <s v="1010037900_1_02_14"/>
        <s v="1010037900_1_02_15"/>
        <s v="1010037900_1_02_16"/>
        <s v="1010037900_1_02_17"/>
        <s v="1010037900_1_02_18"/>
        <s v="1010037900_1_04_08"/>
        <s v="1010037900_1_05_01"/>
        <s v="1010037900_1_06_06"/>
        <s v="1010037900_1_06_09"/>
        <s v="1010037900_1_06_10"/>
        <s v="1010037900_1_07_11"/>
        <s v="1010037900_1_08_01"/>
        <s v="1010037900_1_08_02"/>
        <s v="1010037900_1_08_03"/>
        <s v="1010037900_1_08_05"/>
        <s v="1010037900_1_08_07"/>
        <s v="1010037900_1_08_11"/>
        <s v="1010037900_1_08_12"/>
        <s v="1010037900_1_08_13"/>
        <s v="1010037900_1_08_14"/>
        <s v="1010037900_1_08_18"/>
        <s v="1010037900_1_08_19"/>
        <s v="1010037900_1_08_20"/>
        <s v="1010037900_1_08_21"/>
        <s v="1010037900_1_08_45"/>
        <s v="1010037900_1_09_01"/>
        <s v="1010037900_1_09_02"/>
        <s v="1010037900_1_09_03"/>
        <s v="1010037900_1_09_04"/>
        <s v="1010037900_1_10_01"/>
        <s v="1010037900_1_10_02"/>
        <s v="1010037900_1_10_03"/>
        <s v="1010037900_1_10_04"/>
        <s v="1010037900_1_11_01"/>
        <s v="1010037900_1_11_02"/>
        <s v="1010037900_1_12_01"/>
        <s v="1010037900_1_12_02"/>
        <s v="1010037900_1_12_03"/>
        <s v="1010037900_1_12_04"/>
        <s v="1010037900_1_13_02"/>
        <s v="1010037900_1_13_03"/>
        <s v="1010037900_1_13_04"/>
        <s v="1010037900_1_14_01"/>
        <s v="1010037900_1_14_02"/>
        <s v="1010037900_1_14_03"/>
        <s v="1010037900_1_16_01"/>
        <s v="1010037900_1_16_02"/>
        <s v="1010037900_1_17_02"/>
        <s v="1010037900_1_17_04"/>
        <s v="1010037900_1_17_05"/>
        <s v="1010037900_1_17_07"/>
        <s v="1010037900_1_17_08"/>
        <s v="1010037900_1_17_10"/>
        <s v="1010037900_1_17_12"/>
        <s v="1010037900_1_17_13"/>
        <s v="1010037900_1_17_14"/>
        <s v="1010037900_1_17_15"/>
        <s v="1010037900_1_17_16"/>
        <s v="1010037900_1_17_17"/>
        <s v="1010037900_1_17_18"/>
        <s v="1010037900_1_17_19"/>
        <s v="1010037900_1_17_20"/>
        <s v="1010037900_1_18_01"/>
        <s v="1010037900_1_18_08"/>
        <s v="1010037900_1_19_01"/>
        <s v="1010039901_1_02_01"/>
        <s v="1010039901_1_02_02"/>
        <s v="1010039901_1_02_03"/>
        <s v="1010039901_1_02_04"/>
        <s v="1010039901_1_02_05"/>
        <s v="1010039901_1_02_06"/>
        <s v="1010039901_1_02_07"/>
        <s v="1010039902_1_02_01"/>
        <s v="1010039902_1_02_02"/>
        <s v="1010043900_1_01_01"/>
        <s v="1010043900_1_02_02"/>
        <s v="1010043900_1_02_13"/>
        <s v="1010043900_1_02_14"/>
        <s v="1010043900_1_03_01"/>
        <s v="1010043900_1_04_01"/>
        <s v="1010043900_1_04_08"/>
        <s v="1010043900_1_04_10"/>
        <s v="1010043900_1_04_11"/>
        <s v="1010043901_1_01_01"/>
        <s v="1010043901_1_01_02"/>
        <s v="1010043901_1_01_03"/>
        <s v="1010043901_1_01_04"/>
        <s v="1010043901_1_01_05"/>
        <s v="1010043901_1_01_06"/>
        <s v="1010043901_1_01_07"/>
        <s v="1010043901_1_01_11"/>
        <s v="1010043901_1_01_13"/>
        <s v="1010043901_1_02_01"/>
        <s v="1010043901_1_02_02"/>
        <s v="1010043901_1_02_03"/>
        <s v="1010043901_1_02_04"/>
        <s v="1010043901_1_03_01"/>
        <s v="1010043901_1_03_03"/>
        <s v="1010043901_1_04_04"/>
        <s v="1010043901_1_05_01"/>
        <s v="1010043901_1_05_02"/>
        <s v="1010043901_1_05_03"/>
        <s v="1010043901_1_05_04"/>
        <m/>
        <s v="unknown" u="1"/>
        <s v="unkown" u="1"/>
      </sharedItems>
    </cacheField>
    <cacheField name="stand area" numFmtId="4">
      <sharedItems containsString="0" containsBlank="1" containsNumber="1" minValue="0.10724851950904001" maxValue="53.783738399580088" count="667">
        <n v="0.72358317046234666"/>
        <n v="1.153518264179838"/>
        <n v="1.931553404870723"/>
        <n v="5.9813640184624166"/>
        <n v="1.4558491787529679"/>
        <n v="1.6935410764835941"/>
        <n v="3.176954055699527"/>
        <n v="1.6788794325256819"/>
        <n v="0.63585896275471787"/>
        <n v="3.0491631246101649"/>
        <n v="2.9023884576664112"/>
        <n v="1.062552834863375"/>
        <n v="1.5776432766551349"/>
        <n v="32.945266093638793"/>
        <n v="0.27960413660356748"/>
        <n v="0.15792699825073139"/>
        <n v="0.7210469737199664"/>
        <n v="0.61251847656940617"/>
        <n v="0.50150764747677845"/>
        <n v="0.2140620617104092"/>
        <n v="1.381599681271291"/>
        <n v="0.1237089405501806"/>
        <n v="0.40729609544832363"/>
        <n v="0.21879272262914051"/>
        <n v="0.55925875353402121"/>
        <n v="0.47584961002630499"/>
        <n v="1.88816188428793"/>
        <n v="0.97718889233509798"/>
        <n v="2.1617050841684828"/>
        <n v="2.0372884608758488"/>
        <n v="1.356094334750231"/>
        <n v="2.5584302447907961"/>
        <n v="0.74588956387441652"/>
        <n v="1.7680874219177809"/>
        <n v="5.797616395378637"/>
        <n v="0.58230515347216638"/>
        <n v="0.80472264007008965"/>
        <n v="3.7419484682560529"/>
        <n v="2.13248800398787"/>
        <n v="1.709991314415225"/>
        <n v="0.81757985934268951"/>
        <n v="0.64086422558912648"/>
        <n v="0.65612466853869544"/>
        <n v="0.74125830851155483"/>
        <n v="1.155370845425193"/>
        <n v="0.20964609564004411"/>
        <n v="5.6215890299987032"/>
        <n v="1.274761691139406"/>
        <n v="1.2120746981198831"/>
        <n v="0.26105131372264501"/>
        <n v="0.82741073689197675"/>
        <n v="0.9319833749502674"/>
        <n v="0.9725563194593797"/>
        <n v="0.43099973244342338"/>
        <n v="1.061562727118287"/>
        <n v="1.042116777802879"/>
        <n v="0.79912424334545118"/>
        <n v="2.1030031478543298"/>
        <n v="0.59147527598319594"/>
        <n v="0.53394600876632925"/>
        <n v="0.32707205610542589"/>
        <n v="0.26308259111486421"/>
        <n v="0.14132538663191649"/>
        <n v="0.66259453116059408"/>
        <n v="3.3661297955488521"/>
        <n v="1.306653827395569"/>
        <n v="0.72627795431926589"/>
        <n v="0.92712858490838457"/>
        <n v="1.1658584419560629"/>
        <n v="0.7708673329460326"/>
        <n v="5.6272475565183706"/>
        <n v="4.8692777598812818"/>
        <n v="5.0123365269582729"/>
        <n v="0.3236219887297227"/>
        <n v="2.7909793965316618"/>
        <n v="1.132562923657058"/>
        <n v="0.3081769890370859"/>
        <n v="1.418026047274991"/>
        <n v="1.6503309964138"/>
        <n v="0.46360941681786588"/>
        <n v="2.3363962704752228"/>
        <n v="2.2474326825459721"/>
        <n v="0.2095028856082827"/>
        <n v="0.36884070071786229"/>
        <n v="0.94079665316668215"/>
        <n v="1.7383014533705741"/>
        <n v="0.24026399743931701"/>
        <n v="0.65894890612807289"/>
        <n v="0.2542980680132283"/>
        <n v="2.516810204206493"/>
        <n v="0.41260966629769341"/>
        <n v="0.30408530276306628"/>
        <n v="0.66821453470173264"/>
        <n v="2.1767817432643848"/>
        <n v="2.231390117215863"/>
        <n v="1.256385107053609"/>
        <n v="1.158345481327518"/>
        <n v="3.2021886562905788"/>
        <n v="2.0788549545549779"/>
        <n v="7.3770945033516213"/>
        <n v="1.429545614627854"/>
        <n v="6.9623351452050537"/>
        <n v="2.4540432907236598"/>
        <n v="1.087106019445736"/>
        <n v="1.4423051464460681"/>
        <n v="4.6885627550994924"/>
        <n v="1.531695331720774"/>
        <n v="1.2124167268544359"/>
        <n v="0.1721129995602802"/>
        <n v="2.136234474358254"/>
        <n v="2.5165232292413919"/>
        <n v="3.0449603429612662"/>
        <n v="2.1873184795896519"/>
        <n v="0.1457846313294392"/>
        <n v="1.09457274584394"/>
        <n v="1.905955423315834"/>
        <n v="0.42079563650089968"/>
        <n v="3.275075334319745"/>
        <n v="1.808034206482791"/>
        <n v="1.2157595224876061"/>
        <n v="1.480068958720915"/>
        <n v="0.52090146183405639"/>
        <n v="1.3055133404376149"/>
        <n v="0.13863154299348729"/>
        <n v="0.90703104545436963"/>
        <n v="2.2211847402647011"/>
        <n v="0.66560180077251596"/>
        <n v="0.72228271291944435"/>
        <n v="2.1613909104822371"/>
        <n v="0.21491400120408261"/>
        <n v="0.6595786396485509"/>
        <n v="0.81318862421495108"/>
        <n v="0.79309891137001143"/>
        <n v="1.3638878133805781"/>
        <n v="1.215516106622869"/>
        <n v="1.469801030097625"/>
        <n v="0.43471726468247818"/>
        <n v="0.66089849696892056"/>
        <n v="0.36063381520211979"/>
        <n v="0.36180700596142013"/>
        <n v="0.20153706411884889"/>
        <n v="3.388776309250098"/>
        <n v="2.1675388041307508"/>
        <n v="0.50735780099223804"/>
        <n v="0.60720012462808859"/>
        <n v="0.20119969398650189"/>
        <n v="2.85947371963303"/>
        <n v="0.66930509644148728"/>
        <n v="0.56903917897365941"/>
        <n v="0.39720339161172719"/>
        <n v="0.96727799873122877"/>
        <n v="0.930915503056291"/>
        <n v="0.38674121533280648"/>
        <n v="1.1399267080453059"/>
        <n v="0.90212057595535478"/>
        <n v="1.451525352192498"/>
        <n v="4.6339680079643699"/>
        <n v="1.198633201743184"/>
        <n v="0.83442746980409688"/>
        <n v="0.54065452671916159"/>
        <n v="1.5150742492613789"/>
        <n v="1.0061087969428579"/>
        <n v="0.41653562955426088"/>
        <n v="2.21391992417003"/>
        <n v="1.441495558917951"/>
        <n v="1.090335922784311"/>
        <n v="0.9043324026994225"/>
        <n v="0.70672417359029027"/>
        <n v="0.89509743101634909"/>
        <n v="1.1218381791234531"/>
        <n v="0.93377774223089871"/>
        <n v="1.5630774964154659"/>
        <n v="2.2681774341033671"/>
        <n v="1.046759917429448"/>
        <n v="2.0658950032428232"/>
        <n v="1.1640637353979051"/>
        <n v="0.20452839315612761"/>
        <n v="1.2220017147082529"/>
        <n v="0.73221664340910908"/>
        <n v="0.41244998511040509"/>
        <n v="0.28204670658535719"/>
        <n v="0.76122209343534264"/>
        <n v="0.66035367616272311"/>
        <n v="1.503572430450105"/>
        <n v="0.77360046001631122"/>
        <n v="1.7422082547235951"/>
        <n v="1.0526756527458521"/>
        <n v="0.10724851950904001"/>
        <n v="1.00803909482326"/>
        <n v="0.58490685405776377"/>
        <n v="0.6442672387767312"/>
        <n v="0.66266257827420727"/>
        <n v="1.227251403088448"/>
        <n v="0.77837167456117906"/>
        <n v="0.62564712270967837"/>
        <n v="5.2832376216202599"/>
        <n v="1.2351067273591969"/>
        <n v="2.6645164058595858"/>
        <n v="4.0811643932079971"/>
        <n v="4.4889352743173454"/>
        <n v="3.944554884787475"/>
        <n v="1.522684905954117"/>
        <n v="1.8321071816132579"/>
        <n v="2.604859308053797"/>
        <n v="1.141451727135103"/>
        <n v="1.1005132150758961"/>
        <n v="4.8263234949346048"/>
        <n v="1.140999815706728"/>
        <n v="0.27539925719494762"/>
        <n v="6.4985460011594407"/>
        <n v="0.57209299878342779"/>
        <n v="0.94600810079445619"/>
        <n v="1.722283802251964"/>
        <n v="2.248274643203239"/>
        <n v="10.602048073044809"/>
        <n v="6.6319570449970424"/>
        <n v="0.79789448135541496"/>
        <n v="0.97942809765973793"/>
        <n v="0.37202556158027739"/>
        <n v="0.73489282199918005"/>
        <n v="6.283432290109439"/>
        <n v="0.91226790836552518"/>
        <n v="0.56501509111215109"/>
        <n v="0.93721561952433219"/>
        <n v="0.61172046676475789"/>
        <n v="0.80223572118149766"/>
        <n v="12.361566659889739"/>
        <n v="3.887105726660427"/>
        <n v="0.6765616841128016"/>
        <n v="6.0167857902447972"/>
        <n v="4.1350232012828076"/>
        <n v="2.3718636201480021"/>
        <n v="6.646387491862761"/>
        <n v="2.159212596435796"/>
        <n v="2.8289395997175211"/>
        <n v="4.7950206667910766"/>
        <n v="3.4039325126677138"/>
        <n v="1.7396041069582779"/>
        <n v="2.793478796069655"/>
        <n v="2.5879778767448371"/>
        <n v="6.4751178409692756"/>
        <n v="0.73990555313471373"/>
        <n v="4.6553803652752581"/>
        <n v="0.28621910464058642"/>
        <n v="0.52960087891092111"/>
        <n v="1.0185755850038809"/>
        <n v="3.505639518874871"/>
        <n v="3.3859053029491721"/>
        <n v="1.162210280458017"/>
        <n v="0.84937433754180969"/>
        <n v="0.32091696510383988"/>
        <n v="0.55897865555540538"/>
        <n v="5.0435954547122428"/>
        <n v="2.3424378398694392"/>
        <n v="1.1246014875569621"/>
        <n v="2.0287270349900108"/>
        <n v="0.90108530004155729"/>
        <n v="0.59296906653265824"/>
        <n v="0.42470245159402192"/>
        <n v="0.79253666813982693"/>
        <n v="1.0194001781616679"/>
        <n v="0.27999933732409299"/>
        <n v="0.28487395385127279"/>
        <n v="0.31456791245178389"/>
        <n v="0.58245578886699123"/>
        <n v="0.70110732999084135"/>
        <n v="0.44479625205873791"/>
        <n v="0.47345514621904078"/>
        <n v="1.3527470551892959"/>
        <n v="0.5940326691093244"/>
        <n v="0.41542061373113892"/>
        <n v="0.25131264538476522"/>
        <n v="0.45209267061317521"/>
        <n v="0.40928515309191438"/>
        <n v="0.59311171941105989"/>
        <n v="0.49770365277482259"/>
        <n v="0.36583604913123818"/>
        <n v="0.47251539043334989"/>
        <n v="0.72793668227444219"/>
        <n v="0.15510815913958731"/>
        <n v="0.64368219415759209"/>
        <n v="0.89336517724215359"/>
        <n v="0.32757936275386768"/>
        <n v="2.7105929255089811"/>
        <n v="0.55917523731380758"/>
        <n v="0.97705299497324816"/>
        <n v="0.35318676486034772"/>
        <n v="1.14865771994034"/>
        <n v="1.1412055419852241"/>
        <n v="1.0481148785543171"/>
        <n v="0.83641010751319844"/>
        <n v="0.6927587260515774"/>
        <n v="1.2721162232087311"/>
        <n v="0.46989818042844028"/>
        <n v="0.91202561856993403"/>
        <n v="0.65609022533320849"/>
        <n v="2.595557259001068"/>
        <n v="0.49230786244911412"/>
        <n v="1.465799153363845"/>
        <n v="0.45862890320608279"/>
        <n v="0.14701734668223529"/>
        <n v="5.6480978953581626"/>
        <n v="3.174360302301845"/>
        <n v="6.5709102278377536"/>
        <n v="7.3535374442741102"/>
        <n v="2.0558522746729269"/>
        <n v="3.9407895730527498"/>
        <n v="1.101972057677159"/>
        <n v="2.6531199277692319"/>
        <n v="4.7486645662006577"/>
        <n v="2.373750697519752"/>
        <n v="1.592158220592703"/>
        <n v="2.332768818733161"/>
        <n v="5.0030709361498156"/>
        <n v="0.3209840462762904"/>
        <n v="1.4837776839776009"/>
        <n v="4.2521943852327384"/>
        <n v="3.9122223216947032"/>
        <n v="2.5383016468831219"/>
        <n v="1.2362322369899239"/>
        <n v="1.294428788728599"/>
        <n v="0.65476815414822198"/>
        <n v="0.91542097737815675"/>
        <n v="2.08152229903608"/>
        <n v="0.9071305576473192"/>
        <n v="0.64093360117086462"/>
        <n v="1.9489162305940471"/>
        <n v="2.1758009561038771"/>
        <n v="0.56474809003594251"/>
        <n v="0.79651081686892011"/>
        <n v="1.911815093545757"/>
        <n v="1.0695530954574579"/>
        <n v="4.3812746813627363"/>
        <n v="0.94619095583743074"/>
        <n v="0.981579987062416"/>
        <n v="0.97824777362098625"/>
        <n v="1.5455278692563359"/>
        <n v="0.20713538829278011"/>
        <n v="0.32292149605757597"/>
        <n v="0.31745305083030728"/>
        <n v="2.7142867776375681"/>
        <n v="7.9014964310016458"/>
        <n v="4.7805646049699559"/>
        <n v="38.145001134999298"/>
        <n v="10.04737971279634"/>
        <n v="36.834879586302627"/>
        <n v="50.906766421883269"/>
        <n v="53.783738399580088"/>
        <n v="11.28721376153098"/>
        <n v="15.35098685966064"/>
        <n v="9.0558975011832477"/>
        <n v="3.6847324343671821"/>
        <n v="3.4502575059875422"/>
        <n v="2.2119232661875952"/>
        <n v="1.5720583469435929"/>
        <n v="0.56638178961055441"/>
        <n v="6.4277664516106636"/>
        <n v="1.434516227174589"/>
        <n v="5.1807488131096102"/>
        <n v="11.59538399392007"/>
        <n v="1.2983049544711229"/>
        <n v="1.8402883304569611"/>
        <n v="1.034575240144852"/>
        <n v="3.3845351309752321"/>
        <n v="1.333296064281454"/>
        <n v="0.73233054809347731"/>
        <n v="2.5017206455904111"/>
        <n v="0.36488968880356332"/>
        <n v="1.9381496953255279"/>
        <n v="5.2657217933880096"/>
        <n v="0.62510423420635963"/>
        <n v="0.88455014088925676"/>
        <n v="0.5881825579172083"/>
        <n v="7.2881897561276201"/>
        <n v="2.1435230955677218"/>
        <n v="4.2303225053203404"/>
        <n v="10.17553925095207"/>
        <n v="0.88332565619137327"/>
        <n v="4.7165063038113839"/>
        <n v="17.346788573048801"/>
        <n v="5.101467634711347"/>
        <n v="5.1106322765402892"/>
        <n v="1.9103058018835051"/>
        <n v="2.013664584663756"/>
        <n v="6.8683814365610054"/>
        <n v="5.0030243550938112"/>
        <n v="9.2844685287328677"/>
        <n v="20.993082048336412"/>
        <n v="14.78682550008015"/>
        <n v="0.37229906530891621"/>
        <n v="40.685380658502318"/>
        <n v="2.7790192221849241"/>
        <n v="4.7312190342393654"/>
        <n v="1.294318018955716"/>
        <n v="2.4196122911088578"/>
        <n v="1.0556521640592269"/>
        <n v="0.26885172182683648"/>
        <n v="0.44988792350868329"/>
        <n v="0.97313091180286793"/>
        <n v="1.374541084007918"/>
        <n v="1.5719330954598629"/>
        <n v="18.285782381736549"/>
        <n v="8.5804515534162586"/>
        <n v="9.5160086005272806"/>
        <n v="24.330067811847869"/>
        <n v="2.8805964954491938"/>
        <n v="0.32847444314006907"/>
        <n v="1.350012443885833"/>
        <n v="4.556994427532465"/>
        <n v="0.52225969764636926"/>
        <n v="0.62480779911319628"/>
        <n v="0.73912173659614588"/>
        <n v="3.0878160218015158"/>
        <n v="0.45907625990667827"/>
        <n v="2.8765593685607338"/>
        <n v="1.2884248305203601"/>
        <n v="1.3582430133460031"/>
        <n v="0.64081668713994144"/>
        <n v="3.43508480055851"/>
        <n v="1.928306446470057"/>
        <n v="3.4265685653191018"/>
        <n v="1.5603048993729469"/>
        <n v="3.1762120783059502"/>
        <n v="9.4808887359404661"/>
        <n v="3.8043800835974309"/>
        <n v="6.7386391236819412"/>
        <n v="1.738458383663529"/>
        <n v="0.30855423780639818"/>
        <n v="1.4474498446565089"/>
        <n v="0.55358246943545875"/>
        <n v="3.135594798374604"/>
        <n v="0.60405734777475895"/>
        <n v="0.6107505631393485"/>
        <n v="1.8594795053170901"/>
        <n v="2.1904017396946789"/>
        <n v="0.9074774653090657"/>
        <n v="2.8428410457774849"/>
        <n v="0.63998739537648996"/>
        <n v="0.49151131688952382"/>
        <n v="0.8310698049203078"/>
        <n v="2.6795325437029418"/>
        <n v="0.95774055211703579"/>
        <n v="2.6321094674586192"/>
        <n v="2.9720490872224841"/>
        <n v="0.30395810596092121"/>
        <n v="0.25818070682962307"/>
        <n v="0.73084408389063182"/>
        <n v="0.50160075068294596"/>
        <n v="0.28551548947663841"/>
        <n v="2.970303316468653"/>
        <n v="6.3266791355520349"/>
        <n v="3.2050713781248188"/>
        <n v="0.36338232516484359"/>
        <n v="1.1054474248390249"/>
        <n v="0.4608979463505668"/>
        <n v="3.0501708923102"/>
        <n v="2.010587366014982"/>
        <n v="3.512851244956527"/>
        <n v="7.2075956389611511"/>
        <n v="1.0850035896146479"/>
        <n v="0.97908091338448577"/>
        <n v="1.9341796499933239"/>
        <n v="0.30461660833172771"/>
        <n v="2.3695905705410349"/>
        <n v="0.51076654827045909"/>
        <n v="4.2500201534403654"/>
        <n v="0.96515842444495448"/>
        <n v="1.6822352363513651"/>
        <n v="1.3100579340325"/>
        <n v="1.6376635419618"/>
        <n v="1.2574060710273469"/>
        <n v="3.9438629497392261"/>
        <n v="5.2022782508113492"/>
        <n v="2.2353475110908252"/>
        <n v="8.242539969627579"/>
        <n v="3.2624632555481541"/>
        <n v="2.2678079490583731"/>
        <n v="2.4977183571127002"/>
        <n v="3.9989784542759468"/>
        <n v="0.57799172093112394"/>
        <n v="4.4077536859444404"/>
        <n v="1.737415797474581"/>
        <n v="0.33029450972899688"/>
        <n v="3.754719196792236"/>
        <n v="3.9585357988099652"/>
        <n v="2.4714954991906679"/>
        <n v="2.1611373454470861"/>
        <n v="2.5267137455722501"/>
        <n v="0.96842411420093522"/>
        <n v="1.102088830997296"/>
        <n v="0.38205712249492119"/>
        <n v="3.7323418587691171"/>
        <n v="1.8480812420312689"/>
        <n v="4.3305192720363648"/>
        <n v="1.343044229657252"/>
        <n v="3.6896193164544622"/>
        <n v="0.43683458785724277"/>
        <n v="0.74089574945452175"/>
        <n v="0.97732474037256833"/>
        <n v="2.0070419257177829"/>
        <n v="1.084309101088476"/>
        <n v="6.8890222227566689"/>
        <n v="0.28345600465294352"/>
        <n v="0.57055549549255558"/>
        <n v="1.94210875460332"/>
        <n v="0.37567906186951128"/>
        <n v="0.32903320617955578"/>
        <n v="0.86859476565756089"/>
        <n v="2.010210196392554"/>
        <n v="4.347464955375858"/>
        <n v="1.3964116458192399"/>
        <n v="2.2633353819031941"/>
        <n v="0.32351113372688489"/>
        <n v="0.86265335694097811"/>
        <n v="0.95499970641859888"/>
        <n v="1.565619064409139"/>
        <n v="0.91381277111666026"/>
        <n v="3.9967754683012009"/>
        <n v="0.83336296868183668"/>
        <n v="0.84113696329704113"/>
        <n v="2.8205745693841888"/>
        <n v="5.4556838847590514"/>
        <n v="2.7204177793143818"/>
        <n v="25.746262097954549"/>
        <n v="1.1973094201179451"/>
        <n v="7.0636640279633891"/>
        <n v="3.267565826650777"/>
        <n v="2.985108738513861"/>
        <n v="4.6360530400737696"/>
        <n v="2.7181174196426858"/>
        <n v="4.9377090589778838"/>
        <n v="0.88725343279260926"/>
        <n v="5.8120672215691256"/>
        <n v="2.6253671580128422"/>
        <n v="2.088515619111627"/>
        <n v="2.406491058455881"/>
        <n v="0.92016022515074491"/>
        <n v="1.267624801516458"/>
        <n v="1.867654115894779"/>
        <n v="2.5440695291588971"/>
        <n v="3.3850545457323422"/>
        <n v="4.8404406914242264"/>
        <n v="15.02493926462283"/>
        <n v="5.0482812736176781"/>
        <n v="4.4862794437002522"/>
        <n v="0.55746491785650654"/>
        <n v="0.80705821415851364"/>
        <n v="0.86384896247365528"/>
        <n v="0.33723567933720522"/>
        <n v="5.9866815212401212"/>
        <n v="2.1515848549641592"/>
        <n v="0.40670654640370713"/>
        <n v="0.3161702306182021"/>
        <n v="0.64740783199836915"/>
        <n v="11.757302578902859"/>
        <n v="1.552214264735658"/>
        <n v="0.69497013528562379"/>
        <n v="0.39052824884189252"/>
        <n v="0.59240809629454561"/>
        <n v="0.58866847861585925"/>
        <n v="1.328221838372047"/>
        <n v="0.87104138969361211"/>
        <n v="0.91837627676045597"/>
        <n v="0.41557304240040532"/>
        <n v="0.5366754606495685"/>
        <n v="1.986627499412648"/>
        <n v="0.79123838700952143"/>
        <n v="3.5446372658627499"/>
        <n v="0.57193545951696523"/>
        <n v="0.30076356870049642"/>
        <n v="0.5778429692814615"/>
        <n v="0.55409426553355023"/>
        <n v="1.3841286861500619"/>
        <n v="0.25640663363655319"/>
        <n v="0.56165122298314241"/>
        <n v="0.65932922090741408"/>
        <n v="6.2978532646675758"/>
        <n v="3.393451661769975"/>
        <n v="0.48932119948961289"/>
        <n v="0.90368116740271576"/>
        <n v="1.4956316563763059"/>
        <n v="0.76559164156792214"/>
        <n v="2.1112437795864039"/>
        <n v="0.9066347544248563"/>
        <n v="0.73195195240713951"/>
        <n v="2.3940494076507481"/>
        <n v="2.1015117523220961"/>
        <n v="3.2345457810629248"/>
        <n v="1.419081387795776"/>
        <n v="2.1718281466698972"/>
        <n v="17.548189856678189"/>
        <n v="17.02135931616462"/>
        <n v="14.51392408213189"/>
        <n v="6.8718217465228983"/>
        <n v="2.5511496364506892"/>
        <n v="10.26129896579841"/>
        <n v="11.491137504908449"/>
        <n v="26.458493764064929"/>
        <n v="12.964073728584051"/>
        <n v="9.5715262939638333"/>
        <n v="11.65592383131095"/>
        <n v="15.62832420197881"/>
        <n v="2.1412500975730482"/>
        <n v="0.72549013076725688"/>
        <n v="2.5950921346076901"/>
        <n v="4.9796344842393339"/>
        <n v="3.856276603161445"/>
        <n v="0.95601845681353825"/>
        <n v="27.15036182416469"/>
        <n v="3.258444704912526"/>
        <n v="0.64783474061882029"/>
        <n v="0.72837230374871009"/>
        <n v="0.85303082357851723"/>
        <n v="0.86825099776257575"/>
        <n v="7.9469741085740377"/>
        <n v="6.4360984276871784"/>
        <n v="0.81370491002259815"/>
        <n v="0.78807354049250711"/>
        <n v="0.35563155318932332"/>
        <n v="1.863711545343347"/>
        <n v="2.2826841712021699"/>
        <n v="0.33520098752785571"/>
        <n v="1.7959205682715891"/>
        <n v="1.695798151729123"/>
        <n v="1.410152121494783"/>
        <n v="4.7182903363074331"/>
        <n v="8.7633043253414229"/>
        <n v="6.3096472450157801"/>
        <n v="8.1103113207902009"/>
        <n v="2.0746801327064799"/>
        <n v="2.169001365276555"/>
        <n v="1.222549821190374"/>
        <n v="0.1113371032784993"/>
        <n v="0.49150955201148738"/>
        <n v="1.146634944183009"/>
        <n v="0.6769500886041464"/>
        <n v="1.47535092066382"/>
        <n v="20.719013590797019"/>
        <n v="23.63095441162373"/>
        <n v="0.45693786374683282"/>
        <n v="7.1026778418011016"/>
        <n v="18.379547991414789"/>
        <n v="8.2284931471713723"/>
        <n v="0.162669977802292"/>
        <n v="5.253129097704103"/>
        <n v="11.935094092732781"/>
        <n v="1.182566301334433"/>
        <n v="1.5102213410030001"/>
        <n v="1.307263860382305"/>
        <n v="1.15253833862794"/>
        <n v="4.952465174009836"/>
        <n v="1.3311711003327871"/>
        <n v="0.62947843891348332"/>
        <n v="0.69142051700597618"/>
        <n v="0.52541972909951373"/>
        <n v="2.0576662162270112"/>
        <n v="2.2017764174920949"/>
        <n v="1.1994877279157581"/>
        <n v="0.90522371185925143"/>
        <n v="0.92334733999839502"/>
        <n v="1.579600068719462"/>
        <n v="3.0438668566135858"/>
        <n v="2.0313770526702002"/>
        <n v="1.4296103975452099"/>
        <n v="0.74769891769465879"/>
        <n v="0.17484401772820959"/>
        <m/>
      </sharedItems>
    </cacheField>
    <cacheField name="X" numFmtId="0">
      <sharedItems containsString="0" containsBlank="1" containsNumber="1" minValue="136955" maxValue="268006"/>
    </cacheField>
    <cacheField name="Y" numFmtId="0">
      <sharedItems containsString="0" containsBlank="1" containsNumber="1" minValue="2003253" maxValue="2086105"/>
    </cacheField>
    <cacheField name="area" numFmtId="43">
      <sharedItems containsString="0" containsBlank="1" containsNumber="1" minValue="1.4146228132755E-2" maxValue="4.9954820175474847E-2"/>
    </cacheField>
    <cacheField name="planting date" numFmtId="0">
      <sharedItems containsBlank="1"/>
    </cacheField>
    <cacheField name="inventory date" numFmtId="0">
      <sharedItems containsBlank="1"/>
    </cacheField>
    <cacheField name="age" numFmtId="164">
      <sharedItems containsString="0" containsBlank="1" containsNumber="1" minValue="4" maxValue="10.5"/>
    </cacheField>
    <cacheField name="basal area" numFmtId="164">
      <sharedItems containsString="0" containsBlank="1" containsNumber="1" minValue="0.81363063653010403" maxValue="37.171566806510107"/>
    </cacheField>
    <cacheField name="hdom" numFmtId="164">
      <sharedItems containsString="0" containsBlank="1" containsNumber="1" minValue="9.4083288880138749" maxValue="31.861979954844099"/>
    </cacheField>
    <cacheField name="max diam" numFmtId="164">
      <sharedItems containsString="0" containsBlank="1" containsNumber="1" minValue="8.9770000000000003" maxValue="39.627000000000002"/>
    </cacheField>
    <cacheField name="min diam" numFmtId="164">
      <sharedItems containsString="0" containsBlank="1" containsNumber="1" minValue="0.27700000000000002" maxValue="20.977"/>
    </cacheField>
    <cacheField name="diameter" numFmtId="164">
      <sharedItems containsString="0" containsBlank="1" containsNumber="1" minValue="6.6327401643341783" maxValue="29.62064845521807"/>
    </cacheField>
    <cacheField name="height" numFmtId="164">
      <sharedItems containsString="0" containsBlank="1" containsNumber="1" minValue="8.5780862254342658" maxValue="29.321245187016121"/>
    </cacheField>
    <cacheField name="trees" numFmtId="3">
      <sharedItems containsString="0" containsBlank="1" containsNumber="1" containsInteger="1" minValue="52" maxValue="2091"/>
    </cacheField>
    <cacheField name="volume" numFmtId="3">
      <sharedItems containsString="0" containsBlank="1" containsNumber="1" minValue="3.891016245685516" maxValue="390.63621657983191"/>
    </cacheField>
    <cacheField name="volume below bark" numFmtId="3">
      <sharedItems containsString="0" containsBlank="1" containsNumber="1" minValue="3.272991916043265" maxValue="360.43133802669217"/>
    </cacheField>
    <cacheField name="SI" numFmtId="164">
      <sharedItems containsString="0" containsBlank="1" containsNumber="1" minValue="10" maxValue="3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elinda Kinkead" refreshedDate="45525.599054629631" createdVersion="6" refreshedVersion="8" minRefreshableVersion="3" recordCount="206" xr:uid="{00000000-000A-0000-FFFF-FFFF00000000}">
  <cacheSource type="worksheet">
    <worksheetSource ref="A10:S216" sheet="TSP+PSP_all"/>
  </cacheSource>
  <cacheFields count="19">
    <cacheField name="stand id" numFmtId="0">
      <sharedItems/>
    </cacheField>
    <cacheField name="id" numFmtId="0">
      <sharedItems/>
    </cacheField>
    <cacheField name="Province" numFmtId="0">
      <sharedItems/>
    </cacheField>
    <cacheField name="Tree species" numFmtId="0">
      <sharedItems count="2">
        <s v="euc"/>
        <s v="acacia"/>
      </sharedItems>
    </cacheField>
    <cacheField name="area" numFmtId="0">
      <sharedItems containsSemiMixedTypes="0" containsString="0" containsNumber="1" minValue="5.8466699929133378E-2" maxValue="9.998192486519536E-2"/>
    </cacheField>
    <cacheField name="planting_date" numFmtId="0">
      <sharedItems/>
    </cacheField>
    <cacheField name="planting_year" numFmtId="0">
      <sharedItems containsSemiMixedTypes="0" containsString="0" containsNumber="1" containsInteger="1" minValue="2012" maxValue="2020" count="9">
        <n v="2012"/>
        <n v="2013"/>
        <n v="2014"/>
        <n v="2015"/>
        <n v="2016"/>
        <n v="2017"/>
        <n v="2018"/>
        <n v="2019"/>
        <n v="2020"/>
      </sharedItems>
    </cacheField>
    <cacheField name="inventory date" numFmtId="0">
      <sharedItems/>
    </cacheField>
    <cacheField name="inventory year" numFmtId="0">
      <sharedItems containsSemiMixedTypes="0" containsString="0" containsNumber="1" containsInteger="1" minValue="2021" maxValue="2022"/>
    </cacheField>
    <cacheField name="spacing" numFmtId="0">
      <sharedItems/>
    </cacheField>
    <cacheField name="spacing_group" numFmtId="0">
      <sharedItems/>
    </cacheField>
    <cacheField name="volume" numFmtId="0">
      <sharedItems containsSemiMixedTypes="0" containsString="0" containsNumber="1" minValue="0.38199544186081469" maxValue="227.24378879238651"/>
    </cacheField>
    <cacheField name="tdm/plot" numFmtId="0">
      <sharedItems containsSemiMixedTypes="0" containsString="0" containsNumber="1" minValue="0.19507233897692283" maxValue="116.04582814331214"/>
    </cacheField>
    <cacheField name="Weight t/ha" numFmtId="0">
      <sharedItems containsSemiMixedTypes="0" containsString="0" containsNumber="1" minValue="0.19507233897692283" maxValue="116.04582814331214"/>
    </cacheField>
    <cacheField name="AGB t/ha" numFmtId="0">
      <sharedItems containsSemiMixedTypes="0" containsString="0" containsNumber="1" minValue="0.39014467795384566" maxValue="232.09165628662427"/>
    </cacheField>
    <cacheField name="BGB t/ha" numFmtId="0">
      <sharedItems containsSemiMixedTypes="0" containsString="0" containsNumber="1" minValue="0.14435353084292291" maxValue="85.873912826050983"/>
    </cacheField>
    <cacheField name="Total tree biomass/ha" numFmtId="0">
      <sharedItems containsSemiMixedTypes="0" containsString="0" containsNumber="1" minValue="0.53449820879676857" maxValue="317.96556911267527"/>
    </cacheField>
    <cacheField name="Carbon stock in trees in the tree biomass/ha" numFmtId="0">
      <sharedItems containsSemiMixedTypes="0" containsString="0" containsNumber="1" minValue="0.25121415813448122" maxValue="149.44381748295737"/>
    </cacheField>
    <cacheField name="tCO2e/Plot" numFmtId="0">
      <sharedItems containsSemiMixedTypes="0" containsString="0" containsNumber="1" minValue="0.92111857982643108" maxValue="547.96066410417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elinda Kinkead" refreshedDate="45525.599055324077" createdVersion="6" refreshedVersion="8" minRefreshableVersion="3" recordCount="1243" xr:uid="{00000000-000A-0000-FFFF-FFFF01000000}">
  <cacheSource type="worksheet">
    <worksheetSource ref="A10:S1253" sheet="TSP+PSP_all"/>
  </cacheSource>
  <cacheFields count="19">
    <cacheField name="stand id" numFmtId="0">
      <sharedItems/>
    </cacheField>
    <cacheField name="id" numFmtId="0">
      <sharedItems/>
    </cacheField>
    <cacheField name="Province" numFmtId="0">
      <sharedItems containsBlank="1"/>
    </cacheField>
    <cacheField name="Tree species" numFmtId="0">
      <sharedItems containsBlank="1" count="4">
        <s v="euc"/>
        <s v="acacia"/>
        <m/>
        <s v="teak"/>
      </sharedItems>
    </cacheField>
    <cacheField name="area" numFmtId="0">
      <sharedItems containsSemiMixedTypes="0" containsString="0" containsNumber="1" minValue="1.4146228132755E-2" maxValue="9.998192486519536E-2"/>
    </cacheField>
    <cacheField name="planting_date" numFmtId="0">
      <sharedItems/>
    </cacheField>
    <cacheField name="planting_year" numFmtId="0">
      <sharedItems containsSemiMixedTypes="0" containsString="0" containsNumber="1" containsInteger="1" minValue="2012" maxValue="2020" count="9">
        <n v="2012"/>
        <n v="2013"/>
        <n v="2014"/>
        <n v="2015"/>
        <n v="2016"/>
        <n v="2017"/>
        <n v="2018"/>
        <n v="2019"/>
        <n v="2020"/>
      </sharedItems>
    </cacheField>
    <cacheField name="inventory date" numFmtId="0">
      <sharedItems/>
    </cacheField>
    <cacheField name="inventory year" numFmtId="0">
      <sharedItems containsSemiMixedTypes="0" containsString="0" containsNumber="1" containsInteger="1" minValue="2021" maxValue="2023"/>
    </cacheField>
    <cacheField name="spacing" numFmtId="0">
      <sharedItems/>
    </cacheField>
    <cacheField name="spacing_group" numFmtId="0">
      <sharedItems containsBlank="1"/>
    </cacheField>
    <cacheField name="volume" numFmtId="0">
      <sharedItems containsSemiMixedTypes="0" containsString="0" containsNumber="1" minValue="0.38199544186081469" maxValue="391.06912777782122"/>
    </cacheField>
    <cacheField name="tdm/plot" numFmtId="0">
      <sharedItems containsMixedTypes="1" containsNumber="1" minValue="0.19507233897692283" maxValue="34506.571573495465"/>
    </cacheField>
    <cacheField name="Weight t/ha" numFmtId="0">
      <sharedItems containsString="0" containsBlank="1" containsNumber="1" minValue="0.19507233897692283" maxValue="199.70596791854086"/>
    </cacheField>
    <cacheField name="AGB t/ha" numFmtId="0">
      <sharedItems containsString="0" containsBlank="1" containsNumber="1" minValue="0.39014467795384566" maxValue="399.41193583708173"/>
    </cacheField>
    <cacheField name="BGB t/ha" numFmtId="0">
      <sharedItems containsString="0" containsBlank="1" containsNumber="1" minValue="0.14435353084292291" maxValue="147.78241625972024"/>
    </cacheField>
    <cacheField name="Total tree biomass/ha" numFmtId="0">
      <sharedItems containsString="0" containsBlank="1" containsNumber="1" minValue="0.53449820879676857" maxValue="547.19435209680194"/>
    </cacheField>
    <cacheField name="Carbon stock in trees in the tree biomass/ha" numFmtId="0">
      <sharedItems containsString="0" containsBlank="1" containsNumber="1" minValue="0.25121415813448122" maxValue="257.18134548549688"/>
    </cacheField>
    <cacheField name="tCO2e/Plot" numFmtId="0">
      <sharedItems containsString="0" containsBlank="1" containsNumber="1" minValue="0.92111857982643108" maxValue="942.9982667801551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81">
  <r>
    <s v="T000966"/>
    <x v="0"/>
    <x v="0"/>
    <n v="266835"/>
    <n v="2004026"/>
    <n v="2.0002740703401811E-2"/>
    <s v="2012-08-01"/>
    <s v="2022-11-04"/>
    <n v="10.25"/>
    <n v="30.419801792836139"/>
    <n v="24.725138035829161"/>
    <n v="23.677"/>
    <n v="10.526999999999999"/>
    <n v="19.535581597973682"/>
    <n v="22.550556827895321"/>
    <n v="1100"/>
    <n v="325.37398336809707"/>
    <n v="300.56093469973439"/>
    <n v="23.01278877273251"/>
  </r>
  <r>
    <s v="T000967"/>
    <x v="1"/>
    <x v="1"/>
    <n v="266730"/>
    <n v="2004001"/>
    <n v="4.9947516111761188E-2"/>
    <s v="2012-08-01"/>
    <s v="2022-11-04"/>
    <n v="10.25"/>
    <n v="17.430654884478471"/>
    <n v="28.114928189773401"/>
    <n v="30.727"/>
    <n v="5.1270000000000007"/>
    <n v="22.80128387867315"/>
    <n v="23.735980047525491"/>
    <n v="681"/>
    <n v="196.22487500888889"/>
    <n v="181.23892998848109"/>
    <n v="26.167817662098681"/>
  </r>
  <r>
    <s v="T000965"/>
    <x v="2"/>
    <x v="2"/>
    <n v="268006"/>
    <n v="2003887"/>
    <n v="2.0002740703401811E-2"/>
    <s v="2013-05-01"/>
    <s v="2022-11-04"/>
    <n v="9.5"/>
    <n v="27.295349001286841"/>
    <n v="27.895404481624411"/>
    <n v="25.477"/>
    <n v="9.9770000000000003"/>
    <n v="19.587477148603419"/>
    <n v="24.188895243318701"/>
    <n v="1100"/>
    <n v="303.51985420022271"/>
    <n v="277.27973555198253"/>
    <n v="26.173997415520159"/>
  </r>
  <r>
    <s v="T000968"/>
    <x v="3"/>
    <x v="3"/>
    <n v="266943"/>
    <n v="2003253"/>
    <n v="4.9947516111761188E-2"/>
    <s v="2013-11-01"/>
    <s v="2022-11-04"/>
    <n v="9"/>
    <n v="16.702273969397151"/>
    <n v="20.927710215329501"/>
    <n v="26.227"/>
    <n v="10.827"/>
    <n v="17.402136935906238"/>
    <n v="18.125684461416348"/>
    <n v="781"/>
    <n v="143.31838032475079"/>
    <n v="132.0177715213766"/>
    <n v="19.96004844347814"/>
  </r>
  <r>
    <s v="T000964"/>
    <x v="4"/>
    <x v="4"/>
    <n v="266909"/>
    <n v="2003595"/>
    <n v="4.9947516111761188E-2"/>
    <s v="2013-11-01"/>
    <s v="2022-11-04"/>
    <n v="9"/>
    <n v="18.166076191494831"/>
    <n v="24.87524008977676"/>
    <n v="22.977"/>
    <n v="6.0270000000000001"/>
    <n v="18.023712828821029"/>
    <n v="22.212300628688521"/>
    <n v="821"/>
    <n v="191.2292210241969"/>
    <n v="176.42759305498251"/>
    <n v="23.725051241936651"/>
  </r>
  <r>
    <s v="T000963"/>
    <x v="5"/>
    <x v="5"/>
    <n v="266633"/>
    <n v="2003329"/>
    <n v="4.9947516111761188E-2"/>
    <s v="2013-09-01"/>
    <s v="2022-11-04"/>
    <n v="9.1666666666666661"/>
    <n v="16.38607188237911"/>
    <n v="20.407979522035671"/>
    <n v="21.677"/>
    <n v="7.1769999999999996"/>
    <n v="17.301143916467211"/>
    <n v="18.89069327476032"/>
    <n v="781"/>
    <n v="146.55590201835551"/>
    <n v="135.02210418874751"/>
    <n v="19.397316500578341"/>
  </r>
  <r>
    <s v="T0385"/>
    <x v="6"/>
    <x v="6"/>
    <n v="267939"/>
    <n v="2003326"/>
    <n v="4.9921574346773467E-2"/>
    <s v="2017-03-13"/>
    <s v="2022-09-16"/>
    <n v="5.5"/>
    <n v="12.950615045712169"/>
    <n v="24.262759661066521"/>
    <n v="24.177"/>
    <n v="5.6769999999999996"/>
    <n v="18.75327994598441"/>
    <n v="22.11805445431709"/>
    <n v="561"/>
    <n v="135.76951860933269"/>
    <n v="125.288060550494"/>
    <n v="25.393877008144049"/>
  </r>
  <r>
    <s v="T0387"/>
    <x v="7"/>
    <x v="7"/>
    <n v="267592"/>
    <n v="2003474"/>
    <n v="4.9940212404037301E-2"/>
    <s v="2017-03-13"/>
    <s v="2022-09-16"/>
    <n v="5.5"/>
    <n v="15.00109278112947"/>
    <n v="23.895542201841071"/>
    <n v="22.727"/>
    <n v="5.827"/>
    <n v="15.94746006823757"/>
    <n v="20.015811341131329"/>
    <n v="1001"/>
    <n v="141.93151044575501"/>
    <n v="130.45481683495291"/>
    <n v="25.00954006028326"/>
  </r>
  <r>
    <s v="T0388"/>
    <x v="8"/>
    <x v="8"/>
    <n v="267115"/>
    <n v="2003333"/>
    <n v="4.9954820175474847E-2"/>
    <s v="2017-10-01"/>
    <s v="2022-09-16"/>
    <n v="4.916666666666667"/>
    <n v="21.354449785608171"/>
    <n v="28.758534378544329"/>
    <n v="29.527000000000001"/>
    <n v="8.9269999999999996"/>
    <n v="22.725428571529228"/>
    <n v="25.60443998401395"/>
    <n v="601"/>
    <n v="259.60047341059152"/>
    <n v="240.1501717081006"/>
    <n v="30"/>
  </r>
  <r>
    <s v="T000934"/>
    <x v="9"/>
    <x v="9"/>
    <n v="197604"/>
    <n v="2028948"/>
    <n v="4.5983934574734063E-2"/>
    <s v="2012-06-01"/>
    <s v="2022-10-15"/>
    <n v="10.33333333333333"/>
    <n v="13.880580180717841"/>
    <n v="24.042227110649559"/>
    <n v="19.376999999999999"/>
    <n v="5.9269999999999996"/>
    <n v="15.38355363086335"/>
    <n v="21.657145527127259"/>
    <n v="870"/>
    <n v="142.2232317210109"/>
    <n v="130.8899874088801"/>
    <n v="22.343204022825159"/>
  </r>
  <r>
    <s v="T000935"/>
    <x v="10"/>
    <x v="10"/>
    <n v="197931"/>
    <n v="2028295"/>
    <n v="4.8808433331835703E-2"/>
    <s v="2012-07-01"/>
    <s v="2022-10-15"/>
    <n v="10.25"/>
    <n v="6.6129053513273854"/>
    <n v="24.62443010521244"/>
    <n v="27.626999999999999"/>
    <n v="6.827"/>
    <n v="21.264232688430049"/>
    <n v="23.09959192749773"/>
    <n v="225"/>
    <n v="72.472868196031214"/>
    <n v="66.970633782247859"/>
    <n v="22.919055409882809"/>
  </r>
  <r>
    <s v="T000936"/>
    <x v="10"/>
    <x v="10"/>
    <n v="197752"/>
    <n v="2028113"/>
    <n v="4.8471243826553892E-2"/>
    <s v="2012-07-01"/>
    <s v="2022-10-15"/>
    <n v="10.25"/>
    <n v="8.409875694235474"/>
    <n v="24.495047242047729"/>
    <n v="31.227"/>
    <n v="13.276999999999999"/>
    <n v="21.114472678152801"/>
    <n v="22.662360974883651"/>
    <n v="289"/>
    <n v="90.414730796332933"/>
    <n v="83.540726963663985"/>
    <n v="22.798633008337209"/>
  </r>
  <r>
    <s v="T000937"/>
    <x v="11"/>
    <x v="11"/>
    <n v="196748"/>
    <n v="2026981"/>
    <n v="4.7823014703861431E-2"/>
    <s v="2013-07-01"/>
    <s v="2022-10-15"/>
    <n v="9.25"/>
    <n v="20.92532070132091"/>
    <n v="18.582304923984431"/>
    <n v="27.477"/>
    <n v="7.577"/>
    <n v="19.5182179911898"/>
    <n v="17.502998202930531"/>
    <n v="857"/>
    <n v="173.4687028808348"/>
    <n v="159.9006457799909"/>
    <n v="17.632035487763471"/>
  </r>
  <r>
    <s v="T000938"/>
    <x v="12"/>
    <x v="12"/>
    <n v="196607"/>
    <n v="2027214"/>
    <n v="4.9582766596283641E-2"/>
    <s v="2013-07-01"/>
    <s v="2022-10-15"/>
    <n v="9.25"/>
    <n v="17.805227361792159"/>
    <n v="22.292703313753361"/>
    <n v="26.376999999999999"/>
    <n v="10.927"/>
    <n v="19.032565278851578"/>
    <n v="20.744334258460668"/>
    <n v="726"/>
    <n v="175.06745916716281"/>
    <n v="161.54863554266109"/>
    <n v="21.152690021728489"/>
  </r>
  <r>
    <s v="T000911"/>
    <x v="13"/>
    <x v="13"/>
    <n v="191051"/>
    <n v="2033622"/>
    <n v="4.8655090724122149E-2"/>
    <s v="2012-06-01"/>
    <s v="2022-11-05"/>
    <n v="10.41666666666667"/>
    <n v="17.734595268426691"/>
    <n v="24.9970342930851"/>
    <n v="28.427"/>
    <n v="6.1769999999999996"/>
    <n v="21.985099513190459"/>
    <n v="22.512929951802349"/>
    <n v="617"/>
    <n v="189.39697470721609"/>
    <n v="174.98313179685451"/>
    <n v="23.19556016921814"/>
  </r>
  <r>
    <s v="T000913"/>
    <x v="13"/>
    <x v="13"/>
    <n v="191243"/>
    <n v="2033461"/>
    <n v="4.5126227037563853E-2"/>
    <s v="2012-06-01"/>
    <s v="2022-11-05"/>
    <n v="10.41666666666667"/>
    <n v="8.3929632037855981"/>
    <n v="21.948354154427371"/>
    <n v="32.476999999999997"/>
    <n v="17.677"/>
    <n v="25.777992450477541"/>
    <n v="21.38804347289895"/>
    <n v="177"/>
    <n v="85.247770624015658"/>
    <n v="78.885621286178974"/>
    <n v="20.36659082974343"/>
  </r>
  <r>
    <s v="T000914"/>
    <x v="13"/>
    <x v="13"/>
    <n v="190965"/>
    <n v="2033524"/>
    <n v="4.8138279280518857E-2"/>
    <s v="2012-06-01"/>
    <s v="2022-11-05"/>
    <n v="10.41666666666667"/>
    <n v="15.727788669257929"/>
    <n v="24.982957456953699"/>
    <n v="29.376999999999999"/>
    <n v="5.7270000000000003"/>
    <n v="21.988996898102059"/>
    <n v="22.41269407500431"/>
    <n v="540"/>
    <n v="167.22139505382651"/>
    <n v="154.50056108142761"/>
    <n v="23.18249781567453"/>
  </r>
  <r>
    <s v="T000915"/>
    <x v="13"/>
    <x v="13"/>
    <n v="190911"/>
    <n v="2033341"/>
    <n v="4.6350175596937992E-2"/>
    <s v="2012-06-01"/>
    <s v="2022-11-05"/>
    <n v="10.41666666666667"/>
    <n v="19.688533024101929"/>
    <n v="22.37071002312004"/>
    <n v="29.827000000000002"/>
    <n v="5.8770000000000007"/>
    <n v="20.423733880792462"/>
    <n v="19.665117979971821"/>
    <n v="777"/>
    <n v="183.49901419635731"/>
    <n v="169.30947809250969"/>
    <n v="20.758508560871771"/>
  </r>
  <r>
    <s v="T000916"/>
    <x v="13"/>
    <x v="13"/>
    <n v="190888"/>
    <n v="2033742"/>
    <n v="4.9603715600721382E-2"/>
    <s v="2012-06-01"/>
    <s v="2022-11-05"/>
    <n v="10.41666666666667"/>
    <n v="13.18430855523709"/>
    <n v="20.546130869700789"/>
    <n v="29.027000000000001"/>
    <n v="12.877000000000001"/>
    <n v="20.906401363687429"/>
    <n v="18.424002401017809"/>
    <n v="423"/>
    <n v="115.18366119701059"/>
    <n v="106.35716157270561"/>
    <n v="19.06542229150001"/>
  </r>
  <r>
    <s v="T000917"/>
    <x v="13"/>
    <x v="13"/>
    <n v="190858"/>
    <n v="2033851"/>
    <n v="4.7373626280317709E-2"/>
    <s v="2012-06-01"/>
    <s v="2022-11-05"/>
    <n v="10.41666666666667"/>
    <n v="11.645008206603251"/>
    <n v="30.277834317086331"/>
    <n v="29.927"/>
    <n v="8.3769999999999989"/>
    <n v="23.10443255754128"/>
    <n v="27.48646946973739"/>
    <n v="338"/>
    <n v="151.98388472015961"/>
    <n v="140.6139893762286"/>
    <n v="28.095786062503961"/>
  </r>
  <r>
    <s v="T000918"/>
    <x v="13"/>
    <x v="13"/>
    <n v="190608"/>
    <n v="2033519"/>
    <n v="4.7643049030688493E-2"/>
    <s v="2012-06-01"/>
    <s v="2022-11-05"/>
    <n v="10.41666666666667"/>
    <n v="16.67291436702919"/>
    <n v="23.266958263501859"/>
    <n v="25.277000000000001"/>
    <n v="5.827"/>
    <n v="19.495240720306789"/>
    <n v="21.30334295972823"/>
    <n v="672"/>
    <n v="168.37661936425999"/>
    <n v="155.40783817165129"/>
    <n v="21.590166418463419"/>
  </r>
  <r>
    <s v="T000919"/>
    <x v="13"/>
    <x v="13"/>
    <n v="190769"/>
    <n v="2033389"/>
    <n v="4.7772323162425662E-2"/>
    <s v="2012-06-01"/>
    <s v="2022-11-05"/>
    <n v="10.41666666666667"/>
    <n v="20.238544275634311"/>
    <n v="28.52254184260012"/>
    <n v="31.777000000000001"/>
    <n v="10.327"/>
    <n v="23.94210807822795"/>
    <n v="25.4432948243747"/>
    <n v="586"/>
    <n v="244.4670225873237"/>
    <n v="226.1248077751695"/>
    <n v="26.466993153347381"/>
  </r>
  <r>
    <s v="T001019"/>
    <x v="13"/>
    <x v="13"/>
    <n v="190571"/>
    <n v="2033527"/>
    <n v="4.9312515039127827E-2"/>
    <s v="2012-06-01"/>
    <s v="2022-12-14"/>
    <n v="10.5"/>
    <n v="18.680619011873858"/>
    <n v="31.861979954844099"/>
    <n v="38.277000000000001"/>
    <n v="10.677"/>
    <n v="28.574282004117968"/>
    <n v="29.321245187016121"/>
    <n v="345"/>
    <n v="260.30163037665272"/>
    <n v="241.12116575543669"/>
    <n v="29.52161214185222"/>
  </r>
  <r>
    <s v="T001020"/>
    <x v="13"/>
    <x v="13"/>
    <n v="190571"/>
    <n v="2033456"/>
    <n v="4.7031278297233643E-2"/>
    <s v="2012-06-01"/>
    <s v="2022-12-14"/>
    <n v="10.5"/>
    <n v="13.036444764443729"/>
    <n v="19.219038237207119"/>
    <n v="33.027000000000001"/>
    <n v="10.377000000000001"/>
    <n v="23.885930432848891"/>
    <n v="17.126603268745431"/>
    <n v="383"/>
    <n v="105.8777110070243"/>
    <n v="97.772373501035176"/>
    <n v="17.80733631062358"/>
  </r>
  <r>
    <s v="T001022"/>
    <x v="13"/>
    <x v="13"/>
    <n v="190641"/>
    <n v="2033527"/>
    <n v="4.6699333068097558E-2"/>
    <s v="2012-06-01"/>
    <s v="2022-12-14"/>
    <n v="10.5"/>
    <n v="14.786183032595041"/>
    <n v="23.667841190602349"/>
    <n v="23.876999999999999"/>
    <n v="9.527000000000001"/>
    <n v="18.66597488510881"/>
    <n v="20.373645774312571"/>
    <n v="642"/>
    <n v="142.7381849197391"/>
    <n v="131.6526981801334"/>
    <n v="21.929359972423448"/>
  </r>
  <r>
    <s v="T001023"/>
    <x v="13"/>
    <x v="13"/>
    <n v="190641"/>
    <n v="2033456"/>
    <n v="4.8713707419140717E-2"/>
    <s v="2012-06-01"/>
    <s v="2022-12-14"/>
    <n v="10.5"/>
    <n v="20.20199991289164"/>
    <n v="28.278099153324391"/>
    <n v="30.626999999999999"/>
    <n v="8.077"/>
    <n v="22.900031757291451"/>
    <n v="25.165149687007339"/>
    <n v="636"/>
    <n v="241.30388543722179"/>
    <n v="223.12656459602849"/>
    <n v="26.20097923909346"/>
  </r>
  <r>
    <s v="T001024"/>
    <x v="13"/>
    <x v="13"/>
    <n v="190641"/>
    <n v="2033385"/>
    <n v="4.7261811906011211E-2"/>
    <s v="2012-06-01"/>
    <s v="2022-12-14"/>
    <n v="10.5"/>
    <n v="12.445457981264621"/>
    <n v="24.573346551720839"/>
    <n v="30.876999999999999"/>
    <n v="5.7270000000000003"/>
    <n v="23.676212873443848"/>
    <n v="22.69329017085721"/>
    <n v="360"/>
    <n v="134.0479167426368"/>
    <n v="123.94239811785251"/>
    <n v="22.76835296975737"/>
  </r>
  <r>
    <s v="T001026"/>
    <x v="13"/>
    <x v="13"/>
    <n v="190712"/>
    <n v="2033668"/>
    <n v="4.6912570298645442E-2"/>
    <s v="2012-06-01"/>
    <s v="2022-12-14"/>
    <n v="10.5"/>
    <n v="15.57251802097319"/>
    <n v="24.477226764609991"/>
    <n v="25.376999999999999"/>
    <n v="8.1269999999999989"/>
    <n v="19.998315173520101"/>
    <n v="21.51948330427437"/>
    <n v="618"/>
    <n v="158.87403423643059"/>
    <n v="146.65668127728651"/>
    <n v="22.679293498931472"/>
  </r>
  <r>
    <s v="T001027"/>
    <x v="13"/>
    <x v="13"/>
    <n v="190712"/>
    <n v="2033597"/>
    <n v="4.8297782765799588E-2"/>
    <s v="2012-06-01"/>
    <s v="2022-12-15"/>
    <n v="10.5"/>
    <n v="16.798800425677079"/>
    <n v="21.35098640335714"/>
    <n v="25.376999999999999"/>
    <n v="8.6769999999999996"/>
    <n v="20.589933374978671"/>
    <n v="19.736439032433079"/>
    <n v="580"/>
    <n v="157.21417918503531"/>
    <n v="145.16451175026091"/>
    <n v="19.782685832430211"/>
  </r>
  <r>
    <s v="T001028"/>
    <x v="13"/>
    <x v="13"/>
    <n v="190712"/>
    <n v="2033527"/>
    <n v="4.8789785278622932E-2"/>
    <s v="2012-06-01"/>
    <s v="2022-12-14"/>
    <n v="10.5"/>
    <n v="18.255464533993141"/>
    <n v="27.30371596608915"/>
    <n v="26.927"/>
    <n v="10.177"/>
    <n v="20.316764276296631"/>
    <n v="23.467019189344629"/>
    <n v="676"/>
    <n v="203.20808569610779"/>
    <n v="187.72460010848991"/>
    <n v="25.298167719788399"/>
  </r>
  <r>
    <s v="T001029"/>
    <x v="13"/>
    <x v="13"/>
    <n v="190712"/>
    <n v="2033385"/>
    <n v="4.5742038867840902E-2"/>
    <s v="2012-06-01"/>
    <s v="2022-12-14"/>
    <n v="10.5"/>
    <n v="16.68300957618893"/>
    <n v="24.81124444570025"/>
    <n v="24.977"/>
    <n v="8.2270000000000003"/>
    <n v="19.256993004736621"/>
    <n v="21.69332723126816"/>
    <n v="700"/>
    <n v="171.54854552812481"/>
    <n v="158.31634372104179"/>
    <n v="22.988776476563189"/>
  </r>
  <r>
    <s v="T001030"/>
    <x v="13"/>
    <x v="13"/>
    <n v="190712"/>
    <n v="2033315"/>
    <n v="4.7848141997277542E-2"/>
    <s v="2012-06-01"/>
    <s v="2022-12-14"/>
    <n v="10.5"/>
    <n v="18.43118153906622"/>
    <n v="27.312842344056079"/>
    <n v="38.127000000000002"/>
    <n v="5.9770000000000003"/>
    <n v="24.415167780450481"/>
    <n v="24.06617017543169"/>
    <n v="522"/>
    <n v="210.5687067854382"/>
    <n v="194.74776615966101"/>
    <n v="25.306623735107639"/>
  </r>
  <r>
    <s v="T001032"/>
    <x v="13"/>
    <x v="13"/>
    <n v="190783"/>
    <n v="2033809"/>
    <n v="4.8428763168559971E-2"/>
    <s v="2012-06-01"/>
    <s v="2022-12-14"/>
    <n v="10.5"/>
    <n v="13.476217870663939"/>
    <n v="18.60520775361282"/>
    <n v="23.327000000000002"/>
    <n v="6.4269999999999996"/>
    <n v="18.75742565932503"/>
    <n v="16.591596964368371"/>
    <n v="578"/>
    <n v="105.8479320391271"/>
    <n v="97.499985637159355"/>
    <n v="17.238593706328469"/>
  </r>
  <r>
    <s v="T001033"/>
    <x v="13"/>
    <x v="13"/>
    <n v="190783"/>
    <n v="2033739"/>
    <n v="4.8969568590799338E-2"/>
    <s v="2012-06-01"/>
    <s v="2022-12-14"/>
    <n v="10.5"/>
    <n v="12.810157945362331"/>
    <n v="22.947129585890831"/>
    <n v="25.027000000000001"/>
    <n v="8.077"/>
    <n v="19.064803929998579"/>
    <n v="20.917891982423232"/>
    <n v="531"/>
    <n v="127.00398712204969"/>
    <n v="117.1913749344497"/>
    <n v="21.261587018872572"/>
  </r>
  <r>
    <s v="T001034"/>
    <x v="13"/>
    <x v="13"/>
    <n v="190783"/>
    <n v="2033668"/>
    <n v="4.8694316832295421E-2"/>
    <s v="2012-06-01"/>
    <s v="2022-12-14"/>
    <n v="10.5"/>
    <n v="13.18741800311758"/>
    <n v="24.521236510860049"/>
    <n v="25.677"/>
    <n v="6.4269999999999996"/>
    <n v="19.66477729984004"/>
    <n v="21.069394675380401"/>
    <n v="534"/>
    <n v="131.70674408170649"/>
    <n v="121.5516479334715"/>
    <n v="22.720070583754719"/>
  </r>
  <r>
    <s v="T001035"/>
    <x v="13"/>
    <x v="13"/>
    <n v="190783"/>
    <n v="2033597"/>
    <n v="4.7746759068821212E-2"/>
    <s v="2012-06-01"/>
    <s v="2022-12-15"/>
    <n v="10.5"/>
    <n v="20.407044080169872"/>
    <n v="28.179570699098161"/>
    <n v="34.226999999999997"/>
    <n v="5.1769999999999996"/>
    <n v="22.848064173677319"/>
    <n v="24.155726135470051"/>
    <n v="733"/>
    <n v="233.86704619483669"/>
    <n v="216.1043286441309"/>
    <n v="26.109688025718611"/>
  </r>
  <r>
    <s v="T001036"/>
    <x v="13"/>
    <x v="13"/>
    <n v="190783"/>
    <n v="2033527"/>
    <n v="4.8407301523482729E-2"/>
    <s v="2012-06-01"/>
    <s v="2022-12-15"/>
    <n v="10.5"/>
    <n v="14.77259572294555"/>
    <n v="25.305816942677431"/>
    <n v="29.427"/>
    <n v="5.4770000000000003"/>
    <n v="21.725943628560099"/>
    <n v="22.973971211571872"/>
    <n v="516"/>
    <n v="161.00226795151349"/>
    <n v="148.75900796900851"/>
    <n v="23.44702098781077"/>
  </r>
  <r>
    <s v="T001037"/>
    <x v="13"/>
    <x v="13"/>
    <n v="190783"/>
    <n v="2033456"/>
    <n v="4.6017931640294808E-2"/>
    <s v="2012-06-01"/>
    <s v="2022-12-15"/>
    <n v="10.5"/>
    <n v="12.35560895936991"/>
    <n v="25.952755341943881"/>
    <n v="24.027000000000001"/>
    <n v="5.9269999999999996"/>
    <n v="20.444991092833519"/>
    <n v="23.313456927252432"/>
    <n v="456"/>
    <n v="136.63323658756909"/>
    <n v="126.2204768912093"/>
    <n v="24.046439621865598"/>
  </r>
  <r>
    <s v="T001038"/>
    <x v="13"/>
    <x v="13"/>
    <n v="190783"/>
    <n v="2033385"/>
    <n v="4.6017931640294808E-2"/>
    <s v="2012-06-01"/>
    <s v="2022-12-14"/>
    <n v="10.5"/>
    <n v="21.254162127626731"/>
    <n v="21.900934678706111"/>
    <n v="26.027000000000001"/>
    <n v="6.6270000000000007"/>
    <n v="18.659418882259921"/>
    <n v="19.257090030153581"/>
    <n v="1021"/>
    <n v="193.7931785160747"/>
    <n v="178.55581780254411"/>
    <n v="20.292238587969639"/>
  </r>
  <r>
    <s v="T001039"/>
    <x v="13"/>
    <x v="13"/>
    <n v="190783"/>
    <n v="2033315"/>
    <n v="4.8114905956598272E-2"/>
    <s v="2012-06-01"/>
    <s v="2022-12-14"/>
    <n v="10.5"/>
    <n v="20.733644437417269"/>
    <n v="25.116310984580291"/>
    <n v="29.927"/>
    <n v="5.9269999999999996"/>
    <n v="21.58974296409616"/>
    <n v="21.6530000356573"/>
    <n v="707"/>
    <n v="212.9550898040095"/>
    <n v="196.7316489436042"/>
    <n v="23.27143486913759"/>
  </r>
  <r>
    <s v="T001040"/>
    <x v="13"/>
    <x v="13"/>
    <n v="190853"/>
    <n v="2033809"/>
    <n v="4.8091386066329837E-2"/>
    <s v="2012-06-01"/>
    <s v="2022-12-14"/>
    <n v="10.5"/>
    <n v="8.2817362798242069"/>
    <n v="19.128855998064829"/>
    <n v="22.227"/>
    <n v="7.3770000000000007"/>
    <n v="17.46961678768043"/>
    <n v="17.56891226123432"/>
    <n v="437"/>
    <n v="68.82331587419057"/>
    <n v="63.319341504092833"/>
    <n v="17.72377825522916"/>
  </r>
  <r>
    <s v="T001041"/>
    <x v="13"/>
    <x v="13"/>
    <n v="190853"/>
    <n v="2033739"/>
    <n v="4.7147694057668867E-2"/>
    <s v="2012-06-01"/>
    <s v="2022-12-14"/>
    <n v="10.5"/>
    <n v="16.695351970599759"/>
    <n v="24.67364191074283"/>
    <n v="29.177"/>
    <n v="9.8270000000000017"/>
    <n v="22.460336477683789"/>
    <n v="21.122102952328131"/>
    <n v="509"/>
    <n v="167.31654079734449"/>
    <n v="154.62776498537991"/>
    <n v="22.861281302926599"/>
  </r>
  <r>
    <s v="T001042"/>
    <x v="13"/>
    <x v="13"/>
    <n v="190853"/>
    <n v="2033668"/>
    <n v="4.8674777914116243E-2"/>
    <s v="2012-06-01"/>
    <s v="2022-12-14"/>
    <n v="10.5"/>
    <n v="15.83896025375399"/>
    <n v="25.269749077982802"/>
    <n v="30.227"/>
    <n v="10.927"/>
    <n v="24.131042084005792"/>
    <n v="23.42883637092784"/>
    <n v="431"/>
    <n v="176.16683793628789"/>
    <n v="162.9377841146688"/>
    <n v="23.413602427074469"/>
  </r>
  <r>
    <s v="T001043"/>
    <x v="13"/>
    <x v="13"/>
    <n v="190853"/>
    <n v="2033597"/>
    <n v="4.7373626280317709E-2"/>
    <s v="2012-06-01"/>
    <s v="2022-12-15"/>
    <n v="10.5"/>
    <n v="12.559580343474829"/>
    <n v="23.355558297246471"/>
    <n v="26.027000000000001"/>
    <n v="9.9269999999999996"/>
    <n v="21.175410959514242"/>
    <n v="21.77647545341588"/>
    <n v="401"/>
    <n v="129.7625094763082"/>
    <n v="119.9138504144402"/>
    <n v="21.640015290477969"/>
  </r>
  <r>
    <s v="T001044"/>
    <x v="13"/>
    <x v="13"/>
    <n v="190853"/>
    <n v="2033527"/>
    <n v="4.7031278297233643E-2"/>
    <s v="2012-06-01"/>
    <s v="2022-12-13"/>
    <n v="10.5"/>
    <n v="13.874980892050591"/>
    <n v="24.797789916480941"/>
    <n v="28.327000000000002"/>
    <n v="5.6769999999999996"/>
    <n v="20.576007452136238"/>
    <n v="21.70901891348495"/>
    <n v="532"/>
    <n v="142.8247173638558"/>
    <n v="131.87180982526169"/>
    <n v="22.976310227016661"/>
  </r>
  <r>
    <s v="T001045"/>
    <x v="13"/>
    <x v="13"/>
    <n v="190853"/>
    <n v="2033385"/>
    <n v="4.8789785278622932E-2"/>
    <s v="2012-06-01"/>
    <s v="2022-12-14"/>
    <n v="10.5"/>
    <n v="21.63853718954979"/>
    <n v="17.801386036986841"/>
    <n v="24.927"/>
    <n v="7.4269999999999996"/>
    <n v="18.917248063662111"/>
    <n v="16.553017300741679"/>
    <n v="963"/>
    <n v="169.52830426768469"/>
    <n v="156.11133373306501"/>
    <n v="16.493815353474648"/>
  </r>
  <r>
    <s v="T001046"/>
    <x v="13"/>
    <x v="13"/>
    <n v="190853"/>
    <n v="2033315"/>
    <n v="4.5565073979842628E-2"/>
    <s v="2012-06-01"/>
    <s v="2022-12-14"/>
    <n v="10.5"/>
    <n v="16.230474273021262"/>
    <n v="22.299343989176119"/>
    <n v="25.977"/>
    <n v="6.8770000000000007"/>
    <n v="20.433227780462381"/>
    <n v="20.007360009216409"/>
    <n v="593"/>
    <n v="153.95730276649249"/>
    <n v="142.12616109328849"/>
    <n v="20.661383416824211"/>
  </r>
  <r>
    <s v="T001047"/>
    <x v="13"/>
    <x v="13"/>
    <n v="190853"/>
    <n v="2033244"/>
    <n v="4.6791575847564652E-2"/>
    <s v="2012-06-01"/>
    <s v="2022-12-14"/>
    <n v="10.5"/>
    <n v="17.32678660499397"/>
    <n v="25.736262856202501"/>
    <n v="27.577000000000002"/>
    <n v="9.9269999999999996"/>
    <n v="21.612457537527749"/>
    <n v="23.098447248018939"/>
    <n v="577"/>
    <n v="189.89277614932541"/>
    <n v="175.4927603709111"/>
    <n v="23.84584922526312"/>
  </r>
  <r>
    <s v="T001048"/>
    <x v="13"/>
    <x v="13"/>
    <n v="190853"/>
    <n v="2033173"/>
    <n v="4.8986727373037622E-2"/>
    <s v="2012-06-01"/>
    <s v="2022-12-14"/>
    <n v="10.5"/>
    <n v="14.79778535971697"/>
    <n v="25.583635204437211"/>
    <n v="30.727"/>
    <n v="10.427"/>
    <n v="23.561385848393918"/>
    <n v="23.576248837893552"/>
    <n v="408"/>
    <n v="165.61957405934439"/>
    <n v="153.17921260727201"/>
    <n v="23.704432579344619"/>
  </r>
  <r>
    <s v="T001049"/>
    <x v="13"/>
    <x v="13"/>
    <n v="190853"/>
    <n v="2033102"/>
    <n v="4.5457228594276783E-2"/>
    <s v="2012-06-01"/>
    <s v="2022-12-14"/>
    <n v="10.5"/>
    <n v="12.155107302627769"/>
    <n v="19.861290224390149"/>
    <n v="25.977"/>
    <n v="6.7270000000000003"/>
    <n v="19.112189693525139"/>
    <n v="17.391611900886989"/>
    <n v="484"/>
    <n v="100.1334795285014"/>
    <n v="92.315090630152213"/>
    <n v="18.40241276506308"/>
  </r>
  <r>
    <s v="T001050"/>
    <x v="13"/>
    <x v="13"/>
    <n v="190924"/>
    <n v="2033880"/>
    <n v="4.8808433331835703E-2"/>
    <s v="2012-06-01"/>
    <s v="2022-12-14"/>
    <n v="10.5"/>
    <n v="17.94998090344361"/>
    <n v="25.079621171561591"/>
    <n v="26.427"/>
    <n v="8.577"/>
    <n v="20.492974179183491"/>
    <n v="22.718361320674649"/>
    <n v="676"/>
    <n v="193.40304729734979"/>
    <n v="178.62611298083911"/>
    <n v="23.237440044238749"/>
  </r>
  <r>
    <s v="T001051"/>
    <x v="13"/>
    <x v="13"/>
    <n v="190924"/>
    <n v="2033809"/>
    <n v="4.8297782765799588E-2"/>
    <s v="2012-06-01"/>
    <s v="2022-12-14"/>
    <n v="10.5"/>
    <n v="20.937979462618479"/>
    <n v="24.445513682621019"/>
    <n v="26.827000000000002"/>
    <n v="5.9770000000000003"/>
    <n v="20.21537796764839"/>
    <n v="20.871042312710539"/>
    <n v="890"/>
    <n v="207.09799179242469"/>
    <n v="191.0664140208527"/>
    <n v="22.649909847707399"/>
  </r>
  <r>
    <s v="T001052"/>
    <x v="13"/>
    <x v="13"/>
    <n v="190924"/>
    <n v="2033739"/>
    <n v="4.2639236361341648E-2"/>
    <s v="2012-06-01"/>
    <s v="2022-12-14"/>
    <n v="10.5"/>
    <n v="17.55857809011405"/>
    <n v="23.315459215438569"/>
    <n v="24.827000000000002"/>
    <n v="7.7770000000000001"/>
    <n v="20.691756982639578"/>
    <n v="21.068748401222042"/>
    <n v="610"/>
    <n v="175.4521504009183"/>
    <n v="162.05124969354429"/>
    <n v="21.602861618858839"/>
  </r>
  <r>
    <s v="T001053"/>
    <x v="13"/>
    <x v="13"/>
    <n v="190924"/>
    <n v="2033668"/>
    <n v="4.6317584907065078E-2"/>
    <s v="2012-06-01"/>
    <s v="2022-12-14"/>
    <n v="10.5"/>
    <n v="13.1287186802475"/>
    <n v="23.697653990441861"/>
    <n v="26.876999999999999"/>
    <n v="9.7270000000000003"/>
    <n v="21.97218441059912"/>
    <n v="22.47990138883906"/>
    <n v="410"/>
    <n v="140.04538402145329"/>
    <n v="129.44462882487619"/>
    <n v="21.956982923507219"/>
  </r>
  <r>
    <s v="T001054"/>
    <x v="13"/>
    <x v="13"/>
    <n v="190924"/>
    <n v="2033597"/>
    <n v="4.5200748074270367E-2"/>
    <s v="2012-06-01"/>
    <s v="2022-12-13"/>
    <n v="10.5"/>
    <n v="12.17674277872122"/>
    <n v="18.696742628716379"/>
    <n v="25.827000000000002"/>
    <n v="5.1769999999999996"/>
    <n v="19.92134989812935"/>
    <n v="17.652785726804339"/>
    <n v="531"/>
    <n v="101.7817443664284"/>
    <n v="93.785786657624868"/>
    <n v="17.32340504209888"/>
  </r>
  <r>
    <s v="T001055"/>
    <x v="13"/>
    <x v="13"/>
    <n v="190924"/>
    <n v="2033527"/>
    <n v="4.7922649051146238E-2"/>
    <s v="2012-06-01"/>
    <s v="2022-12-13"/>
    <n v="10.5"/>
    <n v="11.049936266016161"/>
    <n v="12.13754819281286"/>
    <n v="28.027000000000001"/>
    <n v="11.827"/>
    <n v="21.144273668551829"/>
    <n v="12.13754819281286"/>
    <n v="376"/>
    <n v="63.464733057955883"/>
    <n v="58.423190524480752"/>
    <n v="11.246005132420651"/>
  </r>
  <r>
    <s v="T001056"/>
    <x v="13"/>
    <x v="13"/>
    <n v="190924"/>
    <n v="2033456"/>
    <n v="4.7147694057668867E-2"/>
    <s v="2012-06-01"/>
    <s v="2022-12-13"/>
    <n v="10.5"/>
    <n v="15.56676340136932"/>
    <n v="17.220933830559829"/>
    <n v="32.127000000000002"/>
    <n v="6.2270000000000003"/>
    <n v="22.60107086552842"/>
    <n v="15.95351911803915"/>
    <n v="509"/>
    <n v="117.6904354330573"/>
    <n v="108.57607989711239"/>
    <n v="15.955999281488349"/>
  </r>
  <r>
    <s v="T001057"/>
    <x v="13"/>
    <x v="13"/>
    <n v="190924"/>
    <n v="2033385"/>
    <n v="4.9270020036275182E-2"/>
    <s v="2012-06-01"/>
    <s v="2022-12-14"/>
    <n v="10.5"/>
    <n v="17.24036050267048"/>
    <n v="27.324454113116339"/>
    <n v="27.477"/>
    <n v="8.4770000000000003"/>
    <n v="22.288373634885509"/>
    <n v="24.860414627423999"/>
    <n v="548"/>
    <n v="203.42398654630841"/>
    <n v="188.08570751228081"/>
    <n v="25.317382581323841"/>
  </r>
  <r>
    <s v="T001058"/>
    <x v="13"/>
    <x v="13"/>
    <n v="190924"/>
    <n v="2033315"/>
    <n v="4.9165614147341961E-2"/>
    <s v="2012-06-01"/>
    <s v="2022-12-14"/>
    <n v="10.5"/>
    <n v="19.418348867338519"/>
    <n v="23.104658065235611"/>
    <n v="27.027000000000001"/>
    <n v="10.727"/>
    <n v="20.97895553015579"/>
    <n v="19.910126511782661"/>
    <n v="651"/>
    <n v="183.35248154109561"/>
    <n v="169.3310814345476"/>
    <n v="21.407544510375079"/>
  </r>
  <r>
    <s v="T001059"/>
    <x v="13"/>
    <x v="13"/>
    <n v="190924"/>
    <n v="2033244"/>
    <n v="4.9516295738620507E-2"/>
    <s v="2012-06-01"/>
    <s v="2022-12-14"/>
    <n v="10.5"/>
    <n v="18.646413820125829"/>
    <n v="27.43683647072617"/>
    <n v="37.476999999999997"/>
    <n v="15.977"/>
    <n v="27.813043669716361"/>
    <n v="25.637031146277089"/>
    <n v="343"/>
    <n v="227.1382555033025"/>
    <n v="210.3482265000886"/>
    <n v="25.421510083056191"/>
  </r>
  <r>
    <s v="T001060"/>
    <x v="13"/>
    <x v="13"/>
    <n v="190995"/>
    <n v="2033809"/>
    <n v="4.8789785278622932E-2"/>
    <s v="2012-06-01"/>
    <s v="2022-12-13"/>
    <n v="10.5"/>
    <n v="17.432248284202789"/>
    <n v="22.708743848121419"/>
    <n v="28.577000000000002"/>
    <n v="7.3770000000000007"/>
    <n v="21.02452253605669"/>
    <n v="20.049005895856158"/>
    <n v="635"/>
    <n v="165.7033864608328"/>
    <n v="152.97258659492019"/>
    <n v="21.040711502016681"/>
  </r>
  <r>
    <s v="T001061"/>
    <x v="13"/>
    <x v="13"/>
    <n v="190995"/>
    <n v="2033739"/>
    <n v="4.6574351581924113E-2"/>
    <s v="2012-06-01"/>
    <s v="2022-12-13"/>
    <n v="10.5"/>
    <n v="10.428078709533329"/>
    <n v="22.10225172888417"/>
    <n v="26.577000000000002"/>
    <n v="13.477"/>
    <n v="21.909304136054619"/>
    <n v="20.968156065654931"/>
    <n v="301"/>
    <n v="103.7599169822459"/>
    <n v="95.90996777794544"/>
    <n v="20.47876823494455"/>
  </r>
  <r>
    <s v="T001062"/>
    <x v="13"/>
    <x v="13"/>
    <n v="190995"/>
    <n v="2033668"/>
    <n v="4.7772323162425662E-2"/>
    <s v="2012-06-01"/>
    <s v="2022-12-14"/>
    <n v="10.5"/>
    <n v="10.52922560301703"/>
    <n v="21.932260961089082"/>
    <n v="25.977"/>
    <n v="16.977"/>
    <n v="21.947250631064112"/>
    <n v="20.893130528050222"/>
    <n v="293"/>
    <n v="104.40024219764931"/>
    <n v="96.513611946823175"/>
    <n v="20.32126385129812"/>
  </r>
  <r>
    <s v="T001063"/>
    <x v="13"/>
    <x v="13"/>
    <n v="190995"/>
    <n v="2033597"/>
    <n v="4.8297782765799588E-2"/>
    <s v="2012-06-01"/>
    <s v="2022-12-13"/>
    <n v="10.5"/>
    <n v="16.960963808933151"/>
    <n v="24.519042191314679"/>
    <n v="32.377000000000002"/>
    <n v="7.9269999999999996"/>
    <n v="22.398059407249239"/>
    <n v="20.867936795533659"/>
    <n v="580"/>
    <n v="167.86862223388741"/>
    <n v="155.0515470611098"/>
    <n v="22.718037444237801"/>
  </r>
  <r>
    <s v="T001064"/>
    <x v="13"/>
    <x v="13"/>
    <n v="190995"/>
    <n v="2033527"/>
    <n v="4.570692413747339E-2"/>
    <s v="2012-06-01"/>
    <s v="2022-12-14"/>
    <n v="10.5"/>
    <n v="18.36576886843017"/>
    <n v="25.445376717006411"/>
    <n v="30.427"/>
    <n v="7.2270000000000003"/>
    <n v="21.644739137806528"/>
    <n v="22.361814271649891"/>
    <n v="634"/>
    <n v="194.82083399502889"/>
    <n v="179.99392049759439"/>
    <n v="23.5763296351134"/>
  </r>
  <r>
    <s v="T001065"/>
    <x v="13"/>
    <x v="13"/>
    <n v="190995"/>
    <n v="2033456"/>
    <n v="4.6791575847564652E-2"/>
    <s v="2012-06-01"/>
    <s v="2022-12-14"/>
    <n v="10.5"/>
    <n v="19.275920961834839"/>
    <n v="23.875153810365891"/>
    <n v="27.577000000000002"/>
    <n v="10.127000000000001"/>
    <n v="21.914348806088789"/>
    <n v="21.554683302607739"/>
    <n v="598"/>
    <n v="197.1359030797374"/>
    <n v="182.18742330603911"/>
    <n v="22.12144479456709"/>
  </r>
  <r>
    <s v="T001066"/>
    <x v="13"/>
    <x v="13"/>
    <n v="190995"/>
    <n v="2033385"/>
    <n v="4.9431884007888678E-2"/>
    <s v="2012-06-01"/>
    <s v="2022-12-14"/>
    <n v="10.5"/>
    <n v="14.944324856252839"/>
    <n v="30.54102393409601"/>
    <n v="30.626999999999999"/>
    <n v="10.776999999999999"/>
    <n v="24.05348681397458"/>
    <n v="27.722263520640269"/>
    <n v="384"/>
    <n v="196.76726348613889"/>
    <n v="182.11336487842689"/>
    <n v="28.29768470996515"/>
  </r>
  <r>
    <s v="T001067"/>
    <x v="13"/>
    <x v="13"/>
    <n v="190995"/>
    <n v="2033315"/>
    <n v="4.6284853125795923E-2"/>
    <s v="2012-06-01"/>
    <s v="2022-12-14"/>
    <n v="10.5"/>
    <n v="17.74040885610205"/>
    <n v="22.550419465314238"/>
    <n v="28.777000000000001"/>
    <n v="4.1769999999999996"/>
    <n v="21.295581768398169"/>
    <n v="20.157863985857841"/>
    <n v="648"/>
    <n v="169.5500712288341"/>
    <n v="156.52620021642591"/>
    <n v="20.894016568793582"/>
  </r>
  <r>
    <s v="T001068"/>
    <x v="13"/>
    <x v="13"/>
    <n v="190995"/>
    <n v="2033244"/>
    <n v="4.6152517087331042E-2"/>
    <s v="2012-06-01"/>
    <s v="2022-12-14"/>
    <n v="10.5"/>
    <n v="19.002048702783078"/>
    <n v="23.623061960289299"/>
    <n v="27.077000000000002"/>
    <n v="8.6769999999999996"/>
    <n v="22.099400982742289"/>
    <n v="21.599857602245319"/>
    <n v="563"/>
    <n v="194.76829372518981"/>
    <n v="180.03423703822921"/>
    <n v="21.88786992468674"/>
  </r>
  <r>
    <s v="T001069"/>
    <x v="13"/>
    <x v="13"/>
    <n v="191066"/>
    <n v="2033739"/>
    <n v="4.9003736933208808E-2"/>
    <s v="2012-06-01"/>
    <s v="2022-12-13"/>
    <n v="10.5"/>
    <n v="14.99919182846163"/>
    <n v="21.395176955306489"/>
    <n v="29.577000000000002"/>
    <n v="11.177"/>
    <n v="22.80890943656923"/>
    <n v="19.536586396035521"/>
    <n v="429"/>
    <n v="139.0293430869684"/>
    <n v="128.47881907486121"/>
    <n v="19.823630442176121"/>
  </r>
  <r>
    <s v="T001070"/>
    <x v="13"/>
    <x v="13"/>
    <n v="191066"/>
    <n v="2033668"/>
    <n v="4.8713707419140717E-2"/>
    <s v="2012-06-01"/>
    <s v="2022-12-13"/>
    <n v="10.5"/>
    <n v="17.36930999748234"/>
    <n v="23.165007443114948"/>
    <n v="30.626999999999999"/>
    <n v="10.127000000000001"/>
    <n v="21.77304217326714"/>
    <n v="19.806958096915139"/>
    <n v="575"/>
    <n v="163.159262355458"/>
    <n v="150.68758700746119"/>
    <n v="21.463461026840179"/>
  </r>
  <r>
    <s v="T001071"/>
    <x v="13"/>
    <x v="13"/>
    <n v="191066"/>
    <n v="2033597"/>
    <n v="4.8713707419140717E-2"/>
    <s v="2012-06-01"/>
    <s v="2022-12-13"/>
    <n v="10.5"/>
    <n v="18.925076960611388"/>
    <n v="26.081813298071499"/>
    <n v="28.277000000000001"/>
    <n v="10.327"/>
    <n v="20.49436886812326"/>
    <n v="22.926621313249399"/>
    <n v="718"/>
    <n v="205.77935136158601"/>
    <n v="190.057928044215"/>
    <n v="24.166017844249119"/>
  </r>
  <r>
    <s v="T001072"/>
    <x v="13"/>
    <x v="13"/>
    <n v="191066"/>
    <n v="2033527"/>
    <n v="4.7563742372812912E-2"/>
    <s v="2012-06-01"/>
    <s v="2022-12-13"/>
    <n v="10.5"/>
    <n v="17.887545723479281"/>
    <n v="22.011836471602759"/>
    <n v="23.277000000000001"/>
    <n v="8.6769999999999996"/>
    <n v="18.035821469616259"/>
    <n v="19.758025426335731"/>
    <n v="820"/>
    <n v="167.39738683572961"/>
    <n v="154.31343352216319"/>
    <n v="20.394994277364059"/>
  </r>
  <r>
    <s v="T001073"/>
    <x v="13"/>
    <x v="13"/>
    <n v="191066"/>
    <n v="2033456"/>
    <n v="4.9165614147341961E-2"/>
    <s v="2012-06-01"/>
    <s v="2022-12-13"/>
    <n v="10.5"/>
    <n v="20.095380531667839"/>
    <n v="25.49903147884331"/>
    <n v="29.527000000000001"/>
    <n v="7.8770000000000007"/>
    <n v="23.112726860374011"/>
    <n v="23.78767495757781"/>
    <n v="610"/>
    <n v="226.88066253306471"/>
    <n v="209.77499919686801"/>
    <n v="23.626043277227222"/>
  </r>
  <r>
    <s v="T001074"/>
    <x v="13"/>
    <x v="13"/>
    <n v="191066"/>
    <n v="2033385"/>
    <n v="4.8554432811696371E-2"/>
    <s v="2012-06-01"/>
    <s v="2022-12-13"/>
    <n v="10.5"/>
    <n v="14.420522041642471"/>
    <n v="25.626138021649311"/>
    <n v="30.227"/>
    <n v="10.427"/>
    <n v="24.918500076342809"/>
    <n v="24.081696896600391"/>
    <n v="330"/>
    <n v="164.92930762085311"/>
    <n v="152.63727790830211"/>
    <n v="23.743813424052"/>
  </r>
  <r>
    <s v="T001075"/>
    <x v="13"/>
    <x v="13"/>
    <n v="191066"/>
    <n v="2033315"/>
    <n v="4.8207519144435142E-2"/>
    <s v="2012-06-01"/>
    <s v="2022-12-14"/>
    <n v="10.5"/>
    <n v="25.665249070441519"/>
    <n v="28.193707195895449"/>
    <n v="27.227"/>
    <n v="11.827"/>
    <n v="20.929997196164688"/>
    <n v="24.5723463685487"/>
    <n v="892"/>
    <n v="299.24246497415902"/>
    <n v="276.57190818829741"/>
    <n v="26.122786150068869"/>
  </r>
  <r>
    <s v="T001076"/>
    <x v="13"/>
    <x v="13"/>
    <n v="191136"/>
    <n v="2033668"/>
    <n v="4.985099897042973E-2"/>
    <s v="2012-06-01"/>
    <s v="2022-12-13"/>
    <n v="10.5"/>
    <n v="14.35696755360264"/>
    <n v="20.156192629535699"/>
    <n v="28.777000000000001"/>
    <n v="7.277000000000001"/>
    <n v="23.443289758764269"/>
    <n v="18.697046280036119"/>
    <n v="441"/>
    <n v="127.3121889627288"/>
    <n v="117.58961684523079"/>
    <n v="18.675653613144231"/>
  </r>
  <r>
    <s v="T001077"/>
    <x v="13"/>
    <x v="13"/>
    <n v="191136"/>
    <n v="2033597"/>
    <n v="4.6119081353266048E-2"/>
    <s v="2012-06-01"/>
    <s v="2022-12-13"/>
    <n v="10.5"/>
    <n v="26.096667551434919"/>
    <n v="22.792538593923538"/>
    <n v="27.827000000000002"/>
    <n v="7.6270000000000007"/>
    <n v="20.202905308773001"/>
    <n v="20.91737841564499"/>
    <n v="1062"/>
    <n v="258.74223690010291"/>
    <n v="238.77528764730769"/>
    <n v="21.11835124658376"/>
  </r>
  <r>
    <s v="T001078"/>
    <x v="13"/>
    <x v="13"/>
    <n v="191136"/>
    <n v="2033527"/>
    <n v="4.7345888937382202E-2"/>
    <s v="2012-06-01"/>
    <s v="2022-12-13"/>
    <n v="10.5"/>
    <n v="27.689119882596142"/>
    <n v="30.591995730781171"/>
    <n v="30.427"/>
    <n v="6.1270000000000007"/>
    <n v="21.80825217598565"/>
    <n v="25.88143832988483"/>
    <n v="993"/>
    <n v="340.05850910303877"/>
    <n v="314.32196695592847"/>
    <n v="28.344912459591669"/>
  </r>
  <r>
    <s v="T001079"/>
    <x v="13"/>
    <x v="13"/>
    <n v="191136"/>
    <n v="2033385"/>
    <n v="4.7848141997277542E-2"/>
    <s v="2012-06-01"/>
    <s v="2022-12-13"/>
    <n v="10.5"/>
    <n v="17.97416868767397"/>
    <n v="22.785305505710522"/>
    <n v="26.777000000000001"/>
    <n v="11.477"/>
    <n v="19.147863629922629"/>
    <n v="20.068318580775401"/>
    <n v="711"/>
    <n v="170.96790545298569"/>
    <n v="157.76374255260271"/>
    <n v="21.11164945262383"/>
  </r>
  <r>
    <s v="T001080"/>
    <x v="13"/>
    <x v="13"/>
    <n v="191207"/>
    <n v="2033597"/>
    <n v="4.694246188112268E-2"/>
    <s v="2012-06-01"/>
    <s v="2022-12-13"/>
    <n v="10.5"/>
    <n v="19.3563935022941"/>
    <n v="18.298212245208539"/>
    <n v="26.477"/>
    <n v="5.9269999999999996"/>
    <n v="20.631990615438291"/>
    <n v="17.106288872396391"/>
    <n v="660"/>
    <n v="156.93291568025629"/>
    <n v="144.80251433545601"/>
    <n v="16.954148033421571"/>
  </r>
  <r>
    <s v="T001081"/>
    <x v="13"/>
    <x v="13"/>
    <n v="191207"/>
    <n v="2033527"/>
    <n v="4.772104953030816E-2"/>
    <s v="2012-06-01"/>
    <s v="2022-12-13"/>
    <n v="10.5"/>
    <n v="14.40770979310612"/>
    <n v="19.360133492941561"/>
    <n v="29.177"/>
    <n v="9.8270000000000017"/>
    <n v="22.773206433883949"/>
    <n v="17.653287531839219"/>
    <n v="461"/>
    <n v="120.5897304476394"/>
    <n v="111.3266901188267"/>
    <n v="17.93806765314374"/>
  </r>
  <r>
    <s v="T001082"/>
    <x v="13"/>
    <x v="13"/>
    <n v="191207"/>
    <n v="2033385"/>
    <n v="4.8986727373037622E-2"/>
    <s v="2012-06-01"/>
    <s v="2022-12-13"/>
    <n v="10.5"/>
    <n v="24.91476998763898"/>
    <n v="23.68281756822461"/>
    <n v="32.777000000000001"/>
    <n v="7.1769999999999996"/>
    <n v="21.741534902483071"/>
    <n v="20.947172109071271"/>
    <n v="837"/>
    <n v="247.5432732347065"/>
    <n v="228.66535054608181"/>
    <n v="21.94323628557413"/>
  </r>
  <r>
    <s v="T001083"/>
    <x v="13"/>
    <x v="13"/>
    <n v="191207"/>
    <n v="2033315"/>
    <n v="4.5881103344192049E-2"/>
    <s v="2012-06-01"/>
    <s v="2022-12-13"/>
    <n v="10.5"/>
    <n v="13.55566818452705"/>
    <n v="24.672654225650479"/>
    <n v="26.577000000000002"/>
    <n v="8.6269999999999989"/>
    <n v="21.60925716050075"/>
    <n v="22.267672256526879"/>
    <n v="436"/>
    <n v="143.21924288191809"/>
    <n v="132.3577028016706"/>
    <n v="22.860366166571101"/>
  </r>
  <r>
    <s v="T001084"/>
    <x v="13"/>
    <x v="13"/>
    <n v="191278"/>
    <n v="2033456"/>
    <n v="4.6284853125795923E-2"/>
    <s v="2012-06-01"/>
    <s v="2022-12-13"/>
    <n v="10.5"/>
    <n v="14.1491351598204"/>
    <n v="22.199156544302589"/>
    <n v="27.227"/>
    <n v="7.7769999999999992"/>
    <n v="21.390831020815909"/>
    <n v="20.087487718921469"/>
    <n v="475"/>
    <n v="134.7924328440638"/>
    <n v="124.48850022808431"/>
    <n v="20.5685550711523"/>
  </r>
  <r>
    <s v="T001085"/>
    <x v="13"/>
    <x v="13"/>
    <n v="191278"/>
    <n v="2033385"/>
    <n v="4.6382625096137782E-2"/>
    <s v="2012-06-01"/>
    <s v="2022-12-13"/>
    <n v="10.5"/>
    <n v="14.186935022146759"/>
    <n v="17.4504984788448"/>
    <n v="29.227"/>
    <n v="9.9269999999999996"/>
    <n v="22.57281866596"/>
    <n v="16.45200947148189"/>
    <n v="410"/>
    <n v="110.6742575274619"/>
    <n v="102.1897372667148"/>
    <n v="16.168701647058679"/>
  </r>
  <r>
    <s v="T001086"/>
    <x v="13"/>
    <x v="13"/>
    <n v="191348"/>
    <n v="2033385"/>
    <n v="4.7971590642982197E-2"/>
    <s v="2012-06-01"/>
    <s v="2022-12-13"/>
    <n v="10.5"/>
    <n v="16.34409390884263"/>
    <n v="24.200119053355792"/>
    <n v="35.926999999999992"/>
    <n v="11.977"/>
    <n v="24.176697746631412"/>
    <n v="20.078096404917069"/>
    <n v="459"/>
    <n v="155.7144577495668"/>
    <n v="143.92450330955481"/>
    <n v="22.42254026561838"/>
  </r>
  <r>
    <s v="T001087"/>
    <x v="13"/>
    <x v="13"/>
    <n v="191237"/>
    <n v="2033487"/>
    <n v="4.7695194625202268E-2"/>
    <s v="2012-06-01"/>
    <s v="2022-12-13"/>
    <n v="10.5"/>
    <n v="13.245219539888771"/>
    <n v="19.928736494303681"/>
    <n v="28.126999999999999"/>
    <n v="7.2270000000000003"/>
    <n v="21.118206211543281"/>
    <n v="17.601662284912489"/>
    <n v="503"/>
    <n v="110.460239924368"/>
    <n v="101.8739713510514"/>
    <n v="18.464904883369091"/>
  </r>
  <r>
    <s v="T000912"/>
    <x v="14"/>
    <x v="14"/>
    <n v="190699"/>
    <n v="2033126"/>
    <n v="4.7922649051146238E-2"/>
    <s v="2012-06-01"/>
    <s v="2022-11-05"/>
    <n v="10.41666666666667"/>
    <n v="19.691655893429552"/>
    <n v="19.92973623403612"/>
    <n v="31.827000000000002"/>
    <n v="8.6270000000000007"/>
    <n v="22.7559312825401"/>
    <n v="18.368607022904019"/>
    <n v="584"/>
    <n v="171.5605168206055"/>
    <n v="158.47184244824319"/>
    <n v="18.49344968499371"/>
  </r>
  <r>
    <s v="T001021"/>
    <x v="14"/>
    <x v="14"/>
    <n v="190571"/>
    <n v="2033173"/>
    <n v="4.3817945829441228E-2"/>
    <s v="2012-06-01"/>
    <s v="2022-12-15"/>
    <n v="10.5"/>
    <n v="6.2879223595621587"/>
    <n v="22.57844510235401"/>
    <n v="34.326999999999998"/>
    <n v="11.177"/>
    <n v="26.759188229098481"/>
    <n v="21.989540676136709"/>
    <n v="160"/>
    <n v="65.641168751002652"/>
    <n v="60.713175348940958"/>
    <n v="20.9199836300964"/>
  </r>
  <r>
    <s v="T001025"/>
    <x v="14"/>
    <x v="14"/>
    <n v="190641"/>
    <n v="2033173"/>
    <n v="4.37339394584184E-2"/>
    <s v="2012-06-01"/>
    <s v="2022-12-15"/>
    <n v="10.5"/>
    <n v="13.665152636424891"/>
    <n v="27.451828328386569"/>
    <n v="35.576999999999998"/>
    <n v="9.5770000000000017"/>
    <n v="29.62064845521807"/>
    <n v="26.53601082564931"/>
    <n v="229"/>
    <n v="172.32660380448991"/>
    <n v="159.6280896726731"/>
    <n v="25.43540073918502"/>
  </r>
  <r>
    <s v="T001031"/>
    <x v="14"/>
    <x v="14"/>
    <n v="190712"/>
    <n v="2033244"/>
    <n v="4.7428667957291372E-2"/>
    <s v="2012-06-01"/>
    <s v="2022-12-14"/>
    <n v="10.5"/>
    <n v="13.329881093828419"/>
    <n v="27.477033746623938"/>
    <n v="34.576999999999998"/>
    <n v="6.0270000000000001"/>
    <n v="28.096219951434531"/>
    <n v="25.93466171443384"/>
    <n v="295"/>
    <n v="164.21695707382861"/>
    <n v="152.0192482278747"/>
    <n v="25.458754736084501"/>
  </r>
  <r>
    <s v="T0814"/>
    <x v="15"/>
    <x v="15"/>
    <n v="187924"/>
    <n v="2028006"/>
    <n v="4.5421003044788813E-2"/>
    <s v="2015-06-22"/>
    <s v="2022-07-31"/>
    <n v="7.083333333333333"/>
    <n v="10.132648363560749"/>
    <n v="21.6149432802871"/>
    <n v="23.177"/>
    <n v="3.8769999999999998"/>
    <n v="17.027481618126721"/>
    <n v="19.200337657469639"/>
    <n v="594"/>
    <n v="92.014118771269551"/>
    <n v="84.642206061247776"/>
    <n v="21.56673423600008"/>
  </r>
  <r>
    <s v="T0356"/>
    <x v="16"/>
    <x v="16"/>
    <n v="187721"/>
    <n v="2028213"/>
    <n v="4.5126227037563853E-2"/>
    <s v="2015-06-24"/>
    <s v="2022-08-01"/>
    <n v="7.083333333333333"/>
    <n v="5.5508877678825508"/>
    <n v="18.759730032671079"/>
    <n v="17.827000000000002"/>
    <n v="5.1270000000000007"/>
    <n v="14.4334621711333"/>
    <n v="17.029671186497151"/>
    <n v="421"/>
    <n v="44.584854818416957"/>
    <n v="40.846274590244782"/>
    <n v="18.71788913379709"/>
  </r>
  <r>
    <s v="T0813"/>
    <x v="16"/>
    <x v="16"/>
    <n v="187782"/>
    <n v="2028159"/>
    <n v="4.4706557470329672E-2"/>
    <s v="2015-06-24"/>
    <s v="2022-08-01"/>
    <n v="7.083333333333333"/>
    <n v="13.56293382601179"/>
    <n v="21.304248285276849"/>
    <n v="23.577000000000002"/>
    <n v="6.9269999999999996"/>
    <n v="17.799440083337689"/>
    <n v="18.910487962763199"/>
    <n v="671"/>
    <n v="121.4105239204353"/>
    <n v="111.8253455513705"/>
    <n v="21.256732201807718"/>
  </r>
  <r>
    <s v="T0812"/>
    <x v="17"/>
    <x v="17"/>
    <n v="187384"/>
    <n v="2027848"/>
    <n v="4.5051156152021862E-2"/>
    <s v="2015-06-28"/>
    <s v="2022-07-20"/>
    <n v="7"/>
    <n v="10.67652214567782"/>
    <n v="22.096916642511289"/>
    <n v="25.376999999999999"/>
    <n v="5.7770000000000001"/>
    <n v="19.5918329263631"/>
    <n v="19.624670327096609"/>
    <n v="488"/>
    <n v="99.237863225503105"/>
    <n v="91.478520004383469"/>
    <n v="22.096916642511289"/>
  </r>
  <r>
    <s v="T0818"/>
    <x v="17"/>
    <x v="17"/>
    <n v="187591"/>
    <n v="2028099"/>
    <n v="4.694246188112268E-2"/>
    <s v="2015-06-28"/>
    <s v="2022-08-01"/>
    <n v="7.083333333333333"/>
    <n v="11.679854998122281"/>
    <n v="21.31662273444719"/>
    <n v="24.876999999999999"/>
    <n v="5.577"/>
    <n v="21.699549057230211"/>
    <n v="20.47036033111598"/>
    <n v="362"/>
    <n v="113.42481705520019"/>
    <n v="104.8016543610826"/>
    <n v="21.269079051536309"/>
  </r>
  <r>
    <s v="T0817"/>
    <x v="18"/>
    <x v="18"/>
    <n v="187579"/>
    <n v="2028265"/>
    <n v="4.6574351581924113E-2"/>
    <s v="2015-06-24"/>
    <s v="2022-08-01"/>
    <n v="7.083333333333333"/>
    <n v="8.355712029398628"/>
    <n v="20.61830846218426"/>
    <n v="24.577000000000002"/>
    <n v="15.827"/>
    <n v="21.733482642488621"/>
    <n v="20.113164012895741"/>
    <n v="236"/>
    <n v="79.744860500839579"/>
    <n v="73.705308154425381"/>
    <n v="20.572322269535611"/>
  </r>
  <r>
    <s v="T0816"/>
    <x v="19"/>
    <x v="19"/>
    <n v="187615"/>
    <n v="2027781"/>
    <n v="4.6852358513706428E-2"/>
    <s v="2015-07-04"/>
    <s v="2022-07-20"/>
    <n v="7"/>
    <n v="11.786893238545019"/>
    <n v="20.515434990629242"/>
    <n v="25.376999999999999"/>
    <n v="10.026999999999999"/>
    <n v="19.960719400288699"/>
    <n v="19.21756834968118"/>
    <n v="427"/>
    <n v="107.380605221658"/>
    <n v="99.111731534853121"/>
    <n v="20.515434990629242"/>
  </r>
  <r>
    <s v="T0815"/>
    <x v="20"/>
    <x v="20"/>
    <n v="187539"/>
    <n v="2026910"/>
    <n v="4.7373626280317709E-2"/>
    <s v="2015-07-10"/>
    <s v="2022-07-20"/>
    <n v="7"/>
    <n v="14.29866935495409"/>
    <n v="22.41313140358773"/>
    <n v="22.327000000000002"/>
    <n v="4.827"/>
    <n v="17.589606046550738"/>
    <n v="19.960200436781619"/>
    <n v="739"/>
    <n v="135.1089966520079"/>
    <n v="124.4522963985373"/>
    <n v="22.41313140358773"/>
  </r>
  <r>
    <s v="T0822"/>
    <x v="21"/>
    <x v="21"/>
    <n v="187151"/>
    <n v="2027125"/>
    <n v="4.5671670175888281E-2"/>
    <s v="2015-07-09"/>
    <s v="2022-07-20"/>
    <n v="7"/>
    <n v="14.39980234372498"/>
    <n v="20.580041650046841"/>
    <n v="21.827000000000002"/>
    <n v="7.2270000000000003"/>
    <n v="18.472989550360701"/>
    <n v="18.35418490787648"/>
    <n v="591"/>
    <n v="125.2037859872357"/>
    <n v="115.4454062578951"/>
    <n v="20.580041650046841"/>
  </r>
  <r>
    <s v="T0821"/>
    <x v="22"/>
    <x v="22"/>
    <n v="187442"/>
    <n v="2027010"/>
    <n v="4.903730818054839E-2"/>
    <s v="2015-07-10"/>
    <s v="2022-07-20"/>
    <n v="7"/>
    <n v="10.056379940157029"/>
    <n v="22.09777268808341"/>
    <n v="27.027000000000001"/>
    <n v="5.7770000000000001"/>
    <n v="19.147454711134419"/>
    <n v="19.22716949790285"/>
    <n v="428"/>
    <n v="91.601318285858071"/>
    <n v="84.467260763860793"/>
    <n v="22.09777268808341"/>
  </r>
  <r>
    <s v="T0819"/>
    <x v="23"/>
    <x v="23"/>
    <n v="188053"/>
    <n v="2027695"/>
    <n v="4.8252944928570497E-2"/>
    <s v="2015-09-24"/>
    <s v="2022-07-20"/>
    <n v="6.75"/>
    <n v="9.8157662565713224"/>
    <n v="20.9894505121724"/>
    <n v="25.927"/>
    <n v="7.4770000000000003"/>
    <n v="19.376960252925151"/>
    <n v="18.70825155099028"/>
    <n v="394"/>
    <n v="87.008697251877393"/>
    <n v="80.24862030548023"/>
    <n v="21.134009042372131"/>
  </r>
  <r>
    <s v="T0823"/>
    <x v="24"/>
    <x v="24"/>
    <n v="187985"/>
    <n v="2027883"/>
    <n v="4.4066757433634141E-2"/>
    <s v="2015-05-15"/>
    <s v="2022-07-31"/>
    <n v="7.166666666666667"/>
    <n v="18.663136214885181"/>
    <n v="16.67843899436858"/>
    <n v="26.626999999999999"/>
    <n v="3.827"/>
    <n v="17.90414805689857"/>
    <n v="14.592530290316059"/>
    <n v="998"/>
    <n v="128.65078414997771"/>
    <n v="118.13740396537639"/>
    <n v="16.604563112092041"/>
  </r>
  <r>
    <s v="T0001"/>
    <x v="25"/>
    <x v="25"/>
    <n v="187915"/>
    <n v="2027936"/>
    <n v="1.877529215414642E-2"/>
    <s v="2016-06-20"/>
    <s v="2022-06-23"/>
    <n v="6"/>
    <n v="7.968946363705939"/>
    <n v="22.128929385497461"/>
    <n v="24.427"/>
    <n v="10.827"/>
    <n v="20.96778495099489"/>
    <n v="20.735342781067651"/>
    <n v="266"/>
    <n v="78.374386261624707"/>
    <n v="72.395818627527234"/>
    <n v="22.7826151520471"/>
  </r>
  <r>
    <s v="T0002"/>
    <x v="26"/>
    <x v="26"/>
    <n v="187480"/>
    <n v="2027180"/>
    <n v="1.729049818658613E-2"/>
    <s v="2016-06-23"/>
    <s v="2022-06-23"/>
    <n v="5.916666666666667"/>
    <n v="15.386107356103301"/>
    <n v="19.76267174544023"/>
    <n v="24.876999999999999"/>
    <n v="7.9770000000000003"/>
    <n v="21.923383612332799"/>
    <n v="18.527160391385351"/>
    <n v="463"/>
    <n v="135.20409244975639"/>
    <n v="124.88633269381241"/>
    <n v="20.40032105680309"/>
  </r>
  <r>
    <s v="T0003"/>
    <x v="27"/>
    <x v="27"/>
    <n v="187343"/>
    <n v="2027132"/>
    <n v="1.954656631756093E-2"/>
    <s v="2016-07-25"/>
    <s v="2022-06-23"/>
    <n v="5.833333333333333"/>
    <n v="5.7859223263805628"/>
    <n v="17.934192839629411"/>
    <n v="20.927"/>
    <n v="12.776999999999999"/>
    <n v="16.363339568613569"/>
    <n v="16.832314763471629"/>
    <n v="307"/>
    <n v="46.052817523429098"/>
    <n v="42.351368084759933"/>
    <n v="18.56255735521054"/>
  </r>
  <r>
    <s v="T0004"/>
    <x v="28"/>
    <x v="28"/>
    <n v="187318"/>
    <n v="2027093"/>
    <n v="1.7429318530692649E-2"/>
    <s v="2016-07-25"/>
    <s v="2022-06-23"/>
    <n v="5.833333333333333"/>
    <n v="16.372049650961038"/>
    <n v="20.89201039925031"/>
    <n v="27.977"/>
    <n v="10.377000000000001"/>
    <n v="20.232707205322811"/>
    <n v="18.625418630815371"/>
    <n v="688"/>
    <n v="144.44977295123559"/>
    <n v="133.18329051622911"/>
    <n v="21.624008661532411"/>
  </r>
  <r>
    <s v="T0005"/>
    <x v="29"/>
    <x v="29"/>
    <n v="187607"/>
    <n v="2028142"/>
    <n v="1.9324106997073438E-2"/>
    <s v="2016-06-18"/>
    <s v="2022-06-23"/>
    <n v="6"/>
    <n v="9.977786143353649"/>
    <n v="20.673688688713771"/>
    <n v="24.327000000000002"/>
    <n v="14.177"/>
    <n v="21.16648978251699"/>
    <n v="19.840948104958329"/>
    <n v="310"/>
    <n v="93.906514551990384"/>
    <n v="86.753880875852545"/>
    <n v="21.28438682970685"/>
  </r>
  <r>
    <s v="T0007"/>
    <x v="30"/>
    <x v="30"/>
    <n v="187791"/>
    <n v="2028023"/>
    <n v="1.8247681384410189E-2"/>
    <s v="2016-06-15"/>
    <s v="2022-06-23"/>
    <n v="6"/>
    <n v="10.626775141669739"/>
    <n v="17.51135413003766"/>
    <n v="25.177"/>
    <n v="5.9770000000000003"/>
    <n v="17.498375374290269"/>
    <n v="14.601444980865979"/>
    <n v="603"/>
    <n v="73.266639966774534"/>
    <n v="67.234560943433991"/>
    <n v="18.028637309372929"/>
  </r>
  <r>
    <s v="T0008"/>
    <x v="31"/>
    <x v="31"/>
    <n v="187572"/>
    <n v="2027615"/>
    <n v="1.8360404185392309E-2"/>
    <s v="2016-06-16"/>
    <s v="2022-06-22"/>
    <n v="6"/>
    <n v="16.144949681931021"/>
    <n v="18.684944080532588"/>
    <n v="22.376999999999999"/>
    <n v="6.1769999999999996"/>
    <n v="17.049441445833569"/>
    <n v="16.628787349437602"/>
    <n v="926"/>
    <n v="126.8766265482045"/>
    <n v="116.5785783603247"/>
    <n v="19.236894958112089"/>
  </r>
  <r>
    <s v="T0009"/>
    <x v="32"/>
    <x v="32"/>
    <n v="188634"/>
    <n v="2028345"/>
    <n v="1.7497456163319061E-2"/>
    <s v="2016-06-13"/>
    <s v="2022-06-22"/>
    <n v="6"/>
    <n v="16.306897590816948"/>
    <n v="18.763173077078701"/>
    <n v="18.077000000000002"/>
    <n v="10.727"/>
    <n v="15.96327470054233"/>
    <n v="17.801545085313951"/>
    <n v="857"/>
    <n v="132.58467216300639"/>
    <n v="120.3630572517482"/>
    <n v="19.378303016255501"/>
  </r>
  <r>
    <s v="T0013"/>
    <x v="32"/>
    <x v="32"/>
    <n v="188549"/>
    <n v="2028284"/>
    <n v="1.8388026447948139E-2"/>
    <s v="2016-06-13"/>
    <s v="2022-06-23"/>
    <n v="6"/>
    <n v="12.21421045562983"/>
    <n v="17.47071360696523"/>
    <n v="21.227"/>
    <n v="7.577"/>
    <n v="17.38947443810769"/>
    <n v="16.458871037193529"/>
    <n v="598"/>
    <n v="91.807925024964234"/>
    <n v="83.335823952006237"/>
    <n v="18.043471687609721"/>
  </r>
  <r>
    <s v="T0010"/>
    <x v="33"/>
    <x v="33"/>
    <n v="188118"/>
    <n v="2027461"/>
    <n v="1.8056929563389661E-2"/>
    <s v="2016-07-24"/>
    <s v="2022-06-23"/>
    <n v="5.833333333333333"/>
    <n v="10.769146137290139"/>
    <n v="19.903805555286809"/>
    <n v="21.227"/>
    <n v="14.227"/>
    <n v="19.143399537564761"/>
    <n v="19.392056349386671"/>
    <n v="388"/>
    <n v="95.911728445856539"/>
    <n v="87.539071412531015"/>
    <n v="20.678004023456829"/>
  </r>
  <r>
    <s v="T0011"/>
    <x v="34"/>
    <x v="34"/>
    <n v="187527"/>
    <n v="2027047"/>
    <n v="1.8701924001441911E-2"/>
    <s v="2016-06-20"/>
    <s v="2022-06-23"/>
    <n v="6"/>
    <n v="7.2731459816444914"/>
    <n v="18.748101751147068"/>
    <n v="21.126999999999999"/>
    <n v="16.677"/>
    <n v="18.867593631508079"/>
    <n v="18.29970460639856"/>
    <n v="267"/>
    <n v="61.080131553800221"/>
    <n v="55.706858714210568"/>
    <n v="19.362737593522361"/>
  </r>
  <r>
    <s v="T0014"/>
    <x v="35"/>
    <x v="35"/>
    <n v="188127"/>
    <n v="2027290"/>
    <n v="1.780940836063959E-2"/>
    <s v="2016-07-24"/>
    <s v="2022-06-23"/>
    <n v="5.833333333333333"/>
    <n v="14.130907608549659"/>
    <n v="16.294752301865291"/>
    <n v="24.827000000000002"/>
    <n v="9.1270000000000007"/>
    <n v="20.68824992428511"/>
    <n v="14.974009434036249"/>
    <n v="505"/>
    <n v="100.2083592895309"/>
    <n v="92.357803742679579"/>
    <n v="16.865675355288179"/>
  </r>
  <r>
    <s v="T0331"/>
    <x v="36"/>
    <x v="36"/>
    <n v="187666"/>
    <n v="2026804"/>
    <n v="1.8261966738383761E-2"/>
    <s v="2017-06-20"/>
    <s v="2022-07-20"/>
    <n v="5"/>
    <n v="9.4018418988145829"/>
    <n v="18.130574602842248"/>
    <n v="16.727"/>
    <n v="8.9269999999999996"/>
    <n v="14.230549856312621"/>
    <n v="16.575513360879452"/>
    <n v="657"/>
    <n v="73.536558609410704"/>
    <n v="67.417054937104297"/>
    <n v="19.321209338593341"/>
  </r>
  <r>
    <s v="T0332"/>
    <x v="37"/>
    <x v="37"/>
    <n v="188012"/>
    <n v="2027058"/>
    <n v="1.8116617124248641E-2"/>
    <s v="2017-06-20"/>
    <s v="2022-08-01"/>
    <n v="5.083333333333333"/>
    <n v="14.577260417267031"/>
    <n v="19.48636137605865"/>
    <n v="17.777000000000001"/>
    <n v="12.427"/>
    <n v="15.279028261664029"/>
    <n v="17.977275616095351"/>
    <n v="828"/>
    <n v="123.91759943895561"/>
    <n v="113.9553260357083"/>
    <n v="20.70114666245874"/>
  </r>
  <r>
    <s v="T0333"/>
    <x v="38"/>
    <x v="38"/>
    <n v="187768"/>
    <n v="2026809"/>
    <n v="1.858802895432354E-2"/>
    <s v="2017-06-20"/>
    <s v="2022-07-20"/>
    <n v="5"/>
    <n v="10.078424502732521"/>
    <n v="20.1888989008199"/>
    <n v="17.677"/>
    <n v="10.727"/>
    <n v="15.90758221562143"/>
    <n v="19.107887227519431"/>
    <n v="538"/>
    <n v="91.128245291904634"/>
    <n v="83.890841264455887"/>
    <n v="21.514703782046048"/>
  </r>
  <r>
    <s v="T0334"/>
    <x v="39"/>
    <x v="39"/>
    <n v="187650"/>
    <n v="2026772"/>
    <n v="1.928748796207392E-2"/>
    <s v="2017-07-24"/>
    <s v="2022-07-20"/>
    <n v="4.916666666666667"/>
    <n v="8.6210650140806671"/>
    <n v="16.782252956285191"/>
    <n v="15.327"/>
    <n v="6.527000000000001"/>
    <n v="12.802638321902499"/>
    <n v="15.164703268266161"/>
    <n v="726"/>
    <n v="58.926870913247448"/>
    <n v="52.800137136435993"/>
    <n v="18.071469046699612"/>
  </r>
  <r>
    <s v="T0335"/>
    <x v="40"/>
    <x v="40"/>
    <n v="188008"/>
    <n v="2027090"/>
    <n v="1.737765765154127E-2"/>
    <s v="2017-07-05"/>
    <s v="2022-08-01"/>
    <n v="5"/>
    <n v="14.309848376047659"/>
    <n v="20.197677272826379"/>
    <n v="19.376999999999999"/>
    <n v="6.827"/>
    <n v="15.634524299202241"/>
    <n v="18.288654648638872"/>
    <n v="863"/>
    <n v="119.3225474493201"/>
    <n v="108.1387353409184"/>
    <n v="21.672681674241751"/>
  </r>
  <r>
    <s v="T0336"/>
    <x v="41"/>
    <x v="41"/>
    <n v="188184"/>
    <n v="2027438"/>
    <n v="4.6605810002824419E-2"/>
    <s v="2017-06-20"/>
    <s v="2022-08-01"/>
    <n v="5.083333333333333"/>
    <n v="8.2447519638244078"/>
    <n v="21.673582830946351"/>
    <n v="24.277000000000001"/>
    <n v="7.577"/>
    <n v="18.291634699637239"/>
    <n v="20.158028828821521"/>
    <n v="386"/>
    <n v="78.718491690930207"/>
    <n v="72.564976299725913"/>
    <n v="23.02472012222923"/>
  </r>
  <r>
    <s v="T0337"/>
    <x v="42"/>
    <x v="42"/>
    <n v="188071"/>
    <n v="2027242"/>
    <n v="4.4861079368786583E-2"/>
    <s v="2017-06-20"/>
    <s v="2022-08-01"/>
    <n v="5.083333333333333"/>
    <n v="10.6562230645757"/>
    <n v="19.918298599623832"/>
    <n v="22.227"/>
    <n v="6.1270000000000007"/>
    <n v="17.03851936081541"/>
    <n v="18.343853955572381"/>
    <n v="557"/>
    <n v="92.489484461847013"/>
    <n v="85.129871128197237"/>
    <n v="21.16001097485848"/>
  </r>
  <r>
    <s v="T0338"/>
    <x v="43"/>
    <x v="43"/>
    <n v="188211"/>
    <n v="2027598"/>
    <n v="1.6546398364649939E-2"/>
    <s v="2017-07-20"/>
    <s v="2022-07-20"/>
    <n v="4.916666666666667"/>
    <n v="9.6064686789796827"/>
    <n v="18.514947906507679"/>
    <n v="16.477"/>
    <n v="5.1769999999999996"/>
    <n v="14.393864247266171"/>
    <n v="17.0544254716186"/>
    <n v="725"/>
    <n v="77.275731238026495"/>
    <n v="70.801587543928349"/>
    <n v="19.79371721902508"/>
  </r>
  <r>
    <s v="T0339"/>
    <x v="44"/>
    <x v="44"/>
    <n v="188100"/>
    <n v="2027140"/>
    <n v="1.8071934074469061E-2"/>
    <s v="2017-07-20"/>
    <s v="2022-08-01"/>
    <n v="5"/>
    <n v="15.67544791355035"/>
    <n v="18.065808395409849"/>
    <n v="20.477"/>
    <n v="5.027000000000001"/>
    <n v="17.396917186403659"/>
    <n v="16.429061918290909"/>
    <n v="885"/>
    <n v="121.7100756975216"/>
    <n v="111.8349451878493"/>
    <n v="19.252189934670419"/>
  </r>
  <r>
    <s v="T0340"/>
    <x v="45"/>
    <x v="45"/>
    <n v="187926"/>
    <n v="2027238"/>
    <n v="1.8575090318108448E-2"/>
    <s v="2017-07-05"/>
    <s v="2022-08-01"/>
    <n v="5"/>
    <n v="8.6693075882203665"/>
    <n v="15.784613759961051"/>
    <n v="19.376999999999999"/>
    <n v="7.6270000000000007"/>
    <n v="14.581671629609961"/>
    <n v="15.035311707179041"/>
    <n v="592"/>
    <n v="61.466518859185904"/>
    <n v="56.297673419372373"/>
    <n v="16.82118925989462"/>
  </r>
  <r>
    <s v="T0342"/>
    <x v="46"/>
    <x v="46"/>
    <n v="187983"/>
    <n v="2027629"/>
    <n v="1.7903866827326871E-2"/>
    <s v="2017-07-24"/>
    <s v="2022-07-20"/>
    <n v="4.916666666666667"/>
    <n v="13.33674285223748"/>
    <n v="19.477299136586829"/>
    <n v="18.077000000000002"/>
    <n v="7.577"/>
    <n v="14.41768850605675"/>
    <n v="17.7503139332795"/>
    <n v="894"/>
    <n v="107.67413045208291"/>
    <n v="97.350876694793754"/>
    <n v="20.973549223515619"/>
  </r>
  <r>
    <s v="T0343"/>
    <x v="47"/>
    <x v="47"/>
    <n v="188014"/>
    <n v="2027369"/>
    <n v="1.897196169965144E-2"/>
    <s v="2017-07-24"/>
    <s v="2022-07-31"/>
    <n v="5"/>
    <n v="15.230935206524791"/>
    <n v="10.006948084529959"/>
    <n v="23.527000000000001"/>
    <n v="8.6270000000000007"/>
    <n v="18.890889831514439"/>
    <n v="10.006948084529959"/>
    <n v="633"/>
    <n v="69.19203776469395"/>
    <n v="62.440899484046433"/>
    <n v="10.737739663682239"/>
  </r>
  <r>
    <s v="T0344"/>
    <x v="48"/>
    <x v="48"/>
    <n v="187876"/>
    <n v="2027424"/>
    <n v="1.9221143767143501E-2"/>
    <s v="2017-07-24"/>
    <s v="2022-07-31"/>
    <n v="5"/>
    <n v="13.17054946121914"/>
    <n v="18.878232494653599"/>
    <n v="21.527000000000001"/>
    <n v="10.327"/>
    <n v="17.7652659667765"/>
    <n v="17.303453863771441"/>
    <n v="572"/>
    <n v="104.32072539304259"/>
    <n v="94.910469859288739"/>
    <n v="20.256879932397329"/>
  </r>
  <r>
    <s v="T0345"/>
    <x v="49"/>
    <x v="49"/>
    <n v="187965"/>
    <n v="2027782"/>
    <n v="1.8549043336424511E-2"/>
    <s v="2017-07-24"/>
    <s v="2022-07-31"/>
    <n v="5"/>
    <n v="20.095836675071599"/>
    <n v="17.4823319695337"/>
    <n v="22.477"/>
    <n v="12.577"/>
    <n v="19.182376698152609"/>
    <n v="16.39082577580869"/>
    <n v="755"/>
    <n v="150.94619818935701"/>
    <n v="137.47781039140469"/>
    <n v="18.759039001423929"/>
  </r>
  <r>
    <s v="T0346"/>
    <x v="50"/>
    <x v="50"/>
    <n v="187337"/>
    <n v="2027285"/>
    <n v="1.8509549187132421E-2"/>
    <s v="2017-07-24"/>
    <s v="2022-07-20"/>
    <n v="4.916666666666667"/>
    <n v="14.144305507339251"/>
    <n v="22.34447676263358"/>
    <n v="23.177"/>
    <n v="6.4770000000000003"/>
    <n v="17.40411275288055"/>
    <n v="19.374346179907239"/>
    <n v="756"/>
    <n v="125.28433794167439"/>
    <n v="113.8438684547956"/>
    <n v="24.060984018799669"/>
  </r>
  <r>
    <s v="T0347"/>
    <x v="51"/>
    <x v="51"/>
    <n v="187062"/>
    <n v="2027326"/>
    <n v="1.8261966738383761E-2"/>
    <s v="2017-07-24"/>
    <s v="2022-07-20"/>
    <n v="4.916666666666667"/>
    <n v="11.580069416358141"/>
    <n v="17.067761614527619"/>
    <n v="18.077000000000002"/>
    <n v="5.577"/>
    <n v="14.256615156429429"/>
    <n v="14.732850314516741"/>
    <n v="986"/>
    <n v="76.809503560470645"/>
    <n v="68.743850550208819"/>
    <n v="18.378910538222389"/>
  </r>
  <r>
    <s v="T0348"/>
    <x v="52"/>
    <x v="52"/>
    <n v="187351"/>
    <n v="2027415"/>
    <n v="1.8101777900353291E-2"/>
    <s v="2017-07-24"/>
    <s v="2022-07-20"/>
    <n v="4.916666666666667"/>
    <n v="14.208520011615549"/>
    <n v="20.571619306026971"/>
    <n v="19.977"/>
    <n v="6.6769999999999996"/>
    <n v="16.39099385915279"/>
    <n v="18.7260683694014"/>
    <n v="773"/>
    <n v="121.551855007603"/>
    <n v="110.3724831257562"/>
    <n v="22.151935291270021"/>
  </r>
  <r>
    <s v="T0349"/>
    <x v="53"/>
    <x v="53"/>
    <n v="187244"/>
    <n v="2027273"/>
    <n v="1.8041870047771288E-2"/>
    <s v="2015-07-28"/>
    <s v="2022-07-20"/>
    <n v="6.916666666666667"/>
    <n v="7.3832316805456513"/>
    <n v="17.317934941768819"/>
    <n v="19.077000000000002"/>
    <n v="6.3770000000000007"/>
    <n v="16.95285324067309"/>
    <n v="16.37543452632929"/>
    <n v="388"/>
    <n v="55.149457009117867"/>
    <n v="50.002524802040867"/>
    <n v="17.361351463535339"/>
  </r>
  <r>
    <s v="T0350"/>
    <x v="54"/>
    <x v="54"/>
    <n v="187152"/>
    <n v="2027333"/>
    <n v="1.7463493740585902E-2"/>
    <s v="2017-07-05"/>
    <s v="2022-07-20"/>
    <n v="5"/>
    <n v="15.28347939468005"/>
    <n v="19.087592781505659"/>
    <n v="19.027000000000001"/>
    <n v="5.827"/>
    <n v="15.61804817457497"/>
    <n v="17.34950988468611"/>
    <n v="916"/>
    <n v="125.31072854717139"/>
    <n v="115.1376252834696"/>
    <n v="20.341074895854621"/>
  </r>
  <r>
    <s v="T0351"/>
    <x v="55"/>
    <x v="55"/>
    <n v="187290"/>
    <n v="2028057"/>
    <n v="1.9359784202360161E-2"/>
    <s v="2017-06-20"/>
    <s v="2022-07-20"/>
    <n v="5"/>
    <n v="15.67863312096202"/>
    <n v="18.894090231592081"/>
    <n v="22.077000000000002"/>
    <n v="7.1769999999999996"/>
    <n v="17.10984253929141"/>
    <n v="17.357400564149501"/>
    <n v="826"/>
    <n v="124.2433845016256"/>
    <n v="112.7440776035692"/>
    <n v="20.273895734764071"/>
  </r>
  <r>
    <s v="T0352"/>
    <x v="56"/>
    <x v="56"/>
    <n v="187186"/>
    <n v="2027861"/>
    <n v="1.7325520355127109E-2"/>
    <s v="2017-06-20"/>
    <s v="2022-07-20"/>
    <n v="5"/>
    <n v="12.75394522193961"/>
    <n v="16.76838534546436"/>
    <n v="22.427"/>
    <n v="7.5270000000000001"/>
    <n v="17.114250266659791"/>
    <n v="13.952732941855871"/>
    <n v="693"/>
    <n v="84.024624866835964"/>
    <n v="77.105220061381033"/>
    <n v="17.869565120077759"/>
  </r>
  <r>
    <s v="T0353"/>
    <x v="57"/>
    <x v="57"/>
    <n v="187388"/>
    <n v="2028194"/>
    <n v="4.4025623687097407E-2"/>
    <s v="2017-06-28"/>
    <s v="2022-07-20"/>
    <n v="5"/>
    <n v="8.7520418800749979"/>
    <n v="21.494720501473981"/>
    <n v="22.427"/>
    <n v="7.8770000000000007"/>
    <n v="18.039678493621711"/>
    <n v="19.645852095758858"/>
    <n v="409"/>
    <n v="81.430104338237754"/>
    <n v="75.052934131169508"/>
    <n v="22.906278680126729"/>
  </r>
  <r>
    <s v="T0354"/>
    <x v="58"/>
    <x v="58"/>
    <n v="188079"/>
    <n v="2027637"/>
    <n v="1.845610114600367E-2"/>
    <s v="2017-06-16"/>
    <s v="2022-07-20"/>
    <n v="5.083333333333333"/>
    <n v="14.19444813207785"/>
    <n v="21.5131388172158"/>
    <n v="22.577000000000002"/>
    <n v="5.6270000000000007"/>
    <n v="16.76434439960326"/>
    <n v="18.739244346468361"/>
    <n v="813"/>
    <n v="125.8036340110062"/>
    <n v="115.7245872815062"/>
    <n v="22.854273983247619"/>
  </r>
  <r>
    <s v="T0355"/>
    <x v="59"/>
    <x v="59"/>
    <n v="187686"/>
    <n v="2028141"/>
    <n v="4.7772323162425662E-2"/>
    <s v="2017-07-22"/>
    <s v="2022-08-01"/>
    <n v="5"/>
    <n v="9.5154345634858206"/>
    <n v="15.957755025942831"/>
    <n v="21.927"/>
    <n v="3.927"/>
    <n v="17.342976930232101"/>
    <n v="14.95650649364371"/>
    <n v="586"/>
    <n v="67.168668466872433"/>
    <n v="61.59672501131633"/>
    <n v="17.005700711873569"/>
  </r>
  <r>
    <s v="T0359"/>
    <x v="60"/>
    <x v="60"/>
    <n v="187492"/>
    <n v="2028067"/>
    <n v="4.6414933305817627E-2"/>
    <s v="2017-06-28"/>
    <s v="2022-08-01"/>
    <n v="5.083333333333333"/>
    <n v="7.1024768460771748"/>
    <n v="24.072670125188019"/>
    <n v="26.777000000000001"/>
    <n v="8.4770000000000003"/>
    <n v="20.56819803874464"/>
    <n v="21.539160337642279"/>
    <n v="280"/>
    <n v="72.529170105575787"/>
    <n v="66.954365846622082"/>
    <n v="25.57336719777593"/>
  </r>
  <r>
    <s v="T000921"/>
    <x v="61"/>
    <x v="61"/>
    <n v="190123"/>
    <n v="2024751"/>
    <n v="4.9070281923763032E-2"/>
    <s v="2012-06-01"/>
    <s v="2022-10-14"/>
    <n v="10.33333333333333"/>
    <n v="16.870188647510609"/>
    <n v="28.843131585125121"/>
    <n v="26.577000000000002"/>
    <n v="8.777000000000001"/>
    <n v="21.73585066069818"/>
    <n v="25.92419015157823"/>
    <n v="530"/>
    <n v="207.60128082327321"/>
    <n v="191.9848507360131"/>
    <n v="26.804836785614739"/>
  </r>
  <r>
    <s v="T000922"/>
    <x v="61"/>
    <x v="61"/>
    <n v="189940"/>
    <n v="2024819"/>
    <n v="4.7345888937382202E-2"/>
    <s v="2012-06-01"/>
    <s v="2022-10-14"/>
    <n v="10.33333333333333"/>
    <n v="12.804126396194199"/>
    <n v="18.687511021318219"/>
    <n v="30.777000000000001"/>
    <n v="11.877000000000001"/>
    <n v="24.12819598046152"/>
    <n v="17.799720525994871"/>
    <n v="317"/>
    <n v="108.1471403252209"/>
    <n v="99.960876921461406"/>
    <n v="17.366896565217001"/>
  </r>
  <r>
    <s v="T000924"/>
    <x v="61"/>
    <x v="61"/>
    <n v="189774"/>
    <n v="2024485"/>
    <n v="4.8934803569650437E-2"/>
    <s v="2012-06-01"/>
    <s v="2022-10-14"/>
    <n v="10.33333333333333"/>
    <n v="14.9327352543429"/>
    <n v="27.29829883915269"/>
    <n v="32.676999999999992"/>
    <n v="10.927"/>
    <n v="25.899423525460008"/>
    <n v="25.872577165012341"/>
    <n v="327"/>
    <n v="183.5256013982187"/>
    <n v="169.89734378030539"/>
    <n v="25.369174728786639"/>
  </r>
  <r>
    <s v="T000923"/>
    <x v="62"/>
    <x v="62"/>
    <n v="189466"/>
    <n v="2024485"/>
    <n v="4.6882535812343272E-2"/>
    <s v="2012-06-01"/>
    <s v="2022-10-14"/>
    <n v="10.33333333333333"/>
    <n v="6.2739664008128253"/>
    <n v="22.490381365790281"/>
    <n v="29.427"/>
    <n v="5.2770000000000001"/>
    <n v="17.747191100052991"/>
    <n v="19.213368420530799"/>
    <n v="405"/>
    <n v="56.977676075340803"/>
    <n v="52.366230306518318"/>
    <n v="20.90102456375228"/>
  </r>
  <r>
    <s v="T000925"/>
    <x v="63"/>
    <x v="63"/>
    <n v="189773"/>
    <n v="2024685"/>
    <n v="4.8184585944966357E-2"/>
    <s v="2013-06-01"/>
    <s v="2022-10-14"/>
    <n v="9.3333333333333339"/>
    <n v="20.225435608407171"/>
    <n v="23.929304017244409"/>
    <n v="28.927"/>
    <n v="7.1769999999999996"/>
    <n v="21.05870341906062"/>
    <n v="20.112118796099459"/>
    <n v="768"/>
    <n v="192.83285318012199"/>
    <n v="177.98206829265149"/>
    <n v="22.66735750415711"/>
  </r>
  <r>
    <s v="T000926"/>
    <x v="64"/>
    <x v="64"/>
    <n v="188680"/>
    <n v="2024819"/>
    <n v="4.7001815970818213E-2"/>
    <s v="2013-06-01"/>
    <s v="2022-10-15"/>
    <n v="9.3333333333333339"/>
    <n v="12.10883757198761"/>
    <n v="25.967117113100429"/>
    <n v="31.327000000000002"/>
    <n v="5.0270000000000001"/>
    <n v="20.337185970112689"/>
    <n v="21.09937847878766"/>
    <n v="638"/>
    <n v="120.96883320848291"/>
    <n v="111.45650519440041"/>
    <n v="24.597703574278249"/>
  </r>
  <r>
    <s v="T000927"/>
    <x v="64"/>
    <x v="64"/>
    <n v="188742"/>
    <n v="2024867"/>
    <n v="4.7616758500125152E-2"/>
    <s v="2013-06-01"/>
    <s v="2022-10-15"/>
    <n v="9.3333333333333339"/>
    <n v="14.110041237149369"/>
    <n v="18.378313948530479"/>
    <n v="26.527000000000001"/>
    <n v="7.8770000000000007"/>
    <n v="19.856676281694561"/>
    <n v="16.650976803169161"/>
    <n v="567"/>
    <n v="111.26080324444661"/>
    <n v="102.5369363411301"/>
    <n v="17.409106938286541"/>
  </r>
  <r>
    <s v="T0461"/>
    <x v="65"/>
    <x v="65"/>
    <n v="188537"/>
    <n v="2024737"/>
    <n v="1.9411530288402479E-2"/>
    <s v="2017-05-21"/>
    <s v="2022-07-18"/>
    <n v="5.083333333333333"/>
    <n v="15.4646830365411"/>
    <n v="21.92934575637684"/>
    <n v="19.876999999999999"/>
    <n v="6.077"/>
    <n v="16.567961073837608"/>
    <n v="19.973465853210481"/>
    <n v="824"/>
    <n v="141.2809112121947"/>
    <n v="128.43750536463151"/>
    <n v="23.44933289799409"/>
  </r>
  <r>
    <s v="T0462"/>
    <x v="66"/>
    <x v="66"/>
    <n v="188439"/>
    <n v="2024793"/>
    <n v="1.9191831694799419E-2"/>
    <s v="2017-05-21"/>
    <s v="2022-07-18"/>
    <n v="5.083333333333333"/>
    <n v="7.4918683292288613"/>
    <n v="17.149401100481509"/>
    <n v="17.376999999999999"/>
    <n v="7.327"/>
    <n v="14.456803008403529"/>
    <n v="15.627132430328009"/>
    <n v="521"/>
    <n v="53.067980471954037"/>
    <n v="47.817665429156399"/>
    <n v="18.338076287090239"/>
  </r>
  <r>
    <s v="T0464"/>
    <x v="66"/>
    <x v="66"/>
    <n v="188498"/>
    <n v="2024730"/>
    <n v="1.867701179635552E-2"/>
    <s v="2017-05-21"/>
    <s v="2022-07-18"/>
    <n v="5.083333333333333"/>
    <n v="16.579647942196239"/>
    <n v="21.957818595090139"/>
    <n v="20.827000000000002"/>
    <n v="13.677"/>
    <n v="17.807980682223409"/>
    <n v="20.281501347552869"/>
    <n v="696"/>
    <n v="154.26773374519701"/>
    <n v="140.6547500427537"/>
    <n v="23.479779272498671"/>
  </r>
  <r>
    <s v="T000928"/>
    <x v="67"/>
    <x v="67"/>
    <n v="188519"/>
    <n v="2024929"/>
    <n v="4.7695194625202268E-2"/>
    <s v="2017-05-21"/>
    <s v="2022-10-15"/>
    <n v="5.333333333333333"/>
    <n v="9.7397921967140544"/>
    <n v="18.15785682926807"/>
    <n v="26.376999999999999"/>
    <n v="10.327"/>
    <n v="21.965208689248861"/>
    <n v="17.75863241937536"/>
    <n v="314"/>
    <n v="82.005709863461078"/>
    <n v="75.705241348829517"/>
    <n v="19.11533466163992"/>
  </r>
  <r>
    <s v="T0463"/>
    <x v="67"/>
    <x v="67"/>
    <n v="188478"/>
    <n v="2024814"/>
    <n v="1.9324106997073438E-2"/>
    <s v="2017-05-21"/>
    <s v="2022-07-18"/>
    <n v="5.083333333333333"/>
    <n v="20.823941437830818"/>
    <n v="16.634439301746291"/>
    <n v="21.027000000000001"/>
    <n v="7.7270000000000003"/>
    <n v="16.825166606024681"/>
    <n v="15.699552285417941"/>
    <n v="1035"/>
    <n v="149.158247996151"/>
    <n v="135.26673215611461"/>
    <n v="17.787420978790379"/>
  </r>
  <r>
    <s v="T0465"/>
    <x v="68"/>
    <x v="68"/>
    <n v="188419"/>
    <n v="2024154"/>
    <n v="1.9941346608064469E-2"/>
    <s v="2017-05-23"/>
    <s v="2022-07-18"/>
    <n v="5.083333333333333"/>
    <n v="7.3661606613426871"/>
    <n v="15.309675127987919"/>
    <n v="20.527000000000001"/>
    <n v="12.327"/>
    <n v="18.339200963647521"/>
    <n v="14.73784574614719"/>
    <n v="301"/>
    <n v="49.629301964837929"/>
    <n v="45.094810836584237"/>
    <n v="16.370833522561199"/>
  </r>
  <r>
    <s v="T0467"/>
    <x v="69"/>
    <x v="69"/>
    <n v="188277"/>
    <n v="2024987"/>
    <n v="1.816080349781822E-2"/>
    <s v="2017-06-21"/>
    <s v="2022-07-18"/>
    <n v="5"/>
    <n v="12.341326195478739"/>
    <n v="19.96560763806286"/>
    <n v="19.527000000000001"/>
    <n v="6.8770000000000007"/>
    <n v="17.347510742878612"/>
    <n v="19.357507194914241"/>
    <n v="606"/>
    <n v="109.34327471238321"/>
    <n v="99.468150471031578"/>
    <n v="21.423664361382031"/>
  </r>
  <r>
    <s v="T0468"/>
    <x v="70"/>
    <x v="70"/>
    <n v="188088"/>
    <n v="2025494"/>
    <n v="1.9411530288402479E-2"/>
    <s v="2017-06-18"/>
    <s v="2022-07-18"/>
    <n v="5"/>
    <n v="15.00905120436196"/>
    <n v="18.31446011805324"/>
    <n v="18.827000000000002"/>
    <n v="4.2770000000000001"/>
    <n v="15.741122064927641"/>
    <n v="16.53119619532724"/>
    <n v="979"/>
    <n v="117.1425996505895"/>
    <n v="107.47942548353561"/>
    <n v="19.517170614590061"/>
  </r>
  <r>
    <s v="T0469"/>
    <x v="71"/>
    <x v="71"/>
    <n v="188158"/>
    <n v="2025080"/>
    <n v="1.8689496364622291E-2"/>
    <s v="2017-07-03"/>
    <s v="2022-07-18"/>
    <n v="5"/>
    <n v="8.4517886813609167"/>
    <n v="20.33976323988016"/>
    <n v="19.577000000000002"/>
    <n v="11.127000000000001"/>
    <n v="16.51727326478964"/>
    <n v="18.615611002384949"/>
    <n v="428"/>
    <n v="74.462276388544723"/>
    <n v="68.562940171539822"/>
    <n v="21.675475381433461"/>
  </r>
  <r>
    <s v="T0470"/>
    <x v="72"/>
    <x v="72"/>
    <n v="187987"/>
    <n v="2024848"/>
    <n v="1.8799291057565091E-2"/>
    <s v="2017-05-25"/>
    <s v="2022-07-18"/>
    <n v="5.083333333333333"/>
    <n v="13.116313447158751"/>
    <n v="18.337341826679221"/>
    <n v="20.626999999999999"/>
    <n v="11.727"/>
    <n v="18.31393968328716"/>
    <n v="17.531985715130251"/>
    <n v="532"/>
    <n v="105.3683993620711"/>
    <n v="95.956527772957614"/>
    <n v="19.608356662125811"/>
  </r>
  <r>
    <s v="T0471"/>
    <x v="73"/>
    <x v="73"/>
    <n v="187698"/>
    <n v="2024794"/>
    <n v="1.8041870047771288E-2"/>
    <s v="2017-06-27"/>
    <s v="2022-07-18"/>
    <n v="5"/>
    <n v="4.1640891318093374"/>
    <n v="15.94073925237133"/>
    <n v="16.126999999999999"/>
    <n v="6.9269999999999996"/>
    <n v="12.00413975056372"/>
    <n v="14.06621968300704"/>
    <n v="443"/>
    <n v="26.127699890841171"/>
    <n v="23.166185499412411"/>
    <n v="17.104866208231559"/>
  </r>
  <r>
    <s v="T0472"/>
    <x v="74"/>
    <x v="74"/>
    <n v="187915"/>
    <n v="2024718"/>
    <n v="1.8496271650466779E-2"/>
    <s v="2017-06-27"/>
    <s v="2022-07-18"/>
    <n v="5"/>
    <n v="12.598120136010399"/>
    <n v="19.704758841481809"/>
    <n v="17.977"/>
    <n v="9.077"/>
    <n v="14.66376784835558"/>
    <n v="17.985516143940909"/>
    <n v="811"/>
    <n v="103.161098040236"/>
    <n v="93.361671168461555"/>
    <n v="21.14376619007022"/>
  </r>
  <r>
    <s v="T0474"/>
    <x v="75"/>
    <x v="75"/>
    <n v="187663"/>
    <n v="2024355"/>
    <n v="1.9500865491414211E-2"/>
    <s v="2017-06-18"/>
    <s v="2022-07-18"/>
    <n v="5"/>
    <n v="9.9575621606784388"/>
    <n v="16.32551363294526"/>
    <n v="23.427"/>
    <n v="10.877000000000001"/>
    <n v="19.739320120356009"/>
    <n v="16.111489625187509"/>
    <n v="359"/>
    <n v="73.539726750613852"/>
    <n v="66.995676747650862"/>
    <n v="17.517740052780081"/>
  </r>
  <r>
    <s v="T0475"/>
    <x v="76"/>
    <x v="76"/>
    <n v="187886"/>
    <n v="2024456"/>
    <n v="1.7825287345980739E-2"/>
    <s v="2017-06-18"/>
    <s v="2022-07-18"/>
    <n v="5"/>
    <n v="11.61083584618312"/>
    <n v="15.3730783430229"/>
    <n v="16.376999999999999"/>
    <n v="5.4770000000000003"/>
    <n v="14.032378645994781"/>
    <n v="14.270645626129539"/>
    <n v="842"/>
    <n v="74.864866636095016"/>
    <n v="67.24360449622948"/>
    <n v="16.49574992119339"/>
  </r>
  <r>
    <s v="T0476"/>
    <x v="77"/>
    <x v="77"/>
    <n v="189588"/>
    <n v="2024476"/>
    <n v="1.928748796207392E-2"/>
    <s v="2017-07-04"/>
    <s v="2022-07-19"/>
    <n v="5"/>
    <n v="18.973956651116449"/>
    <n v="23.466491473373711"/>
    <n v="30.477"/>
    <n v="6.4770000000000003"/>
    <n v="24.438964072425421"/>
    <n v="20.419412448616789"/>
    <n v="778"/>
    <n v="183.62164897141599"/>
    <n v="169.42201482769869"/>
    <n v="25.007535841047829"/>
  </r>
  <r>
    <s v="T000930"/>
    <x v="78"/>
    <x v="78"/>
    <n v="188962"/>
    <n v="2023447"/>
    <n v="4.7643049030688493E-2"/>
    <s v="2012-04-28"/>
    <s v="2022-10-15"/>
    <n v="10.41666666666667"/>
    <n v="22.649758251563679"/>
    <n v="24.69473552206194"/>
    <n v="23.277000000000001"/>
    <n v="7.3770000000000007"/>
    <n v="17.318748700604111"/>
    <n v="20.82480706801929"/>
    <n v="1112"/>
    <n v="223.3911341963653"/>
    <n v="205.9078394520611"/>
    <n v="22.915047319168231"/>
  </r>
  <r>
    <s v="T000931"/>
    <x v="79"/>
    <x v="79"/>
    <n v="188680"/>
    <n v="2023376"/>
    <n v="4.6822038494660212E-2"/>
    <s v="2012-07-01"/>
    <s v="2022-10-15"/>
    <n v="10.25"/>
    <n v="19.652855841571899"/>
    <n v="18.52232812461201"/>
    <n v="30.427"/>
    <n v="6.1270000000000007"/>
    <n v="18.731422440296541"/>
    <n v="16.293127123683458"/>
    <n v="940"/>
    <n v="151.48041608237531"/>
    <n v="139.3929200951323"/>
    <n v="17.239556927579539"/>
  </r>
  <r>
    <s v="T000932"/>
    <x v="80"/>
    <x v="80"/>
    <n v="188319"/>
    <n v="2023564"/>
    <n v="4.9070281923763032E-2"/>
    <s v="2012-07-01"/>
    <s v="2022-10-15"/>
    <n v="10.25"/>
    <n v="18.916077807123941"/>
    <n v="30.658297962684092"/>
    <n v="39.627000000000002"/>
    <n v="7.2770000000000001"/>
    <n v="24.652648387820449"/>
    <n v="26.421153452744331"/>
    <n v="530"/>
    <n v="237.3107313733077"/>
    <n v="219.55441822135981"/>
    <n v="28.535045350378141"/>
  </r>
  <r>
    <s v="T000933"/>
    <x v="81"/>
    <x v="81"/>
    <n v="188837"/>
    <n v="2023555"/>
    <n v="4.7455972123663023E-2"/>
    <s v="2013-06-15"/>
    <s v="2022-10-15"/>
    <n v="9.3333333333333339"/>
    <n v="15.394700019622929"/>
    <n v="20.873473817768229"/>
    <n v="33.277000000000001"/>
    <n v="14.276999999999999"/>
    <n v="26.33248476884177"/>
    <n v="20.029431681926798"/>
    <n v="316"/>
    <n v="146.42134858289089"/>
    <n v="135.47922850739849"/>
    <n v="19.772680937149179"/>
  </r>
  <r>
    <s v="T0015"/>
    <x v="82"/>
    <x v="82"/>
    <n v="188276"/>
    <n v="2022864"/>
    <n v="1.8763206894923289E-2"/>
    <s v="2016-07-10"/>
    <s v="2022-06-24"/>
    <n v="5.916666666666667"/>
    <n v="7.5806051975784561"/>
    <n v="22.94260468034992"/>
    <n v="23.227"/>
    <n v="8.9269999999999996"/>
    <n v="18.498821360453729"/>
    <n v="20.300714602821412"/>
    <n v="373"/>
    <n v="70.475727504111148"/>
    <n v="64.145760273747484"/>
    <n v="23.764275053976899"/>
  </r>
  <r>
    <s v="T0016"/>
    <x v="83"/>
    <x v="83"/>
    <n v="188271"/>
    <n v="2022599"/>
    <n v="1.791941929941054E-2"/>
    <s v="2016-07-10"/>
    <s v="2022-06-24"/>
    <n v="5.916666666666667"/>
    <n v="10.481255320082459"/>
    <n v="9.4083288880138749"/>
    <n v="21.876999999999999"/>
    <n v="10.276999999999999"/>
    <n v="17.451157677957649"/>
    <n v="9.4083288880138749"/>
    <n v="502"/>
    <n v="44.551708665606888"/>
    <n v="40.013360898926983"/>
    <n v="10"/>
  </r>
  <r>
    <s v="T0018"/>
    <x v="84"/>
    <x v="84"/>
    <n v="188428"/>
    <n v="2022734"/>
    <n v="1.9230797395556269E-2"/>
    <s v="2016-07-08"/>
    <s v="2022-06-24"/>
    <n v="5.916666666666667"/>
    <n v="13.24048667821404"/>
    <n v="22.699199912082829"/>
    <n v="20.827000000000002"/>
    <n v="9.6769999999999996"/>
    <n v="16.96687894265213"/>
    <n v="20.466430972744149"/>
    <n v="676"/>
    <n v="124.0555783782482"/>
    <n v="112.8743070657377"/>
    <n v="23.512152945648769"/>
  </r>
  <r>
    <s v="T0019"/>
    <x v="85"/>
    <x v="85"/>
    <n v="188391"/>
    <n v="2022935"/>
    <n v="1.867701179635552E-2"/>
    <s v="2016-07-08"/>
    <s v="2022-06-24"/>
    <n v="5.916666666666667"/>
    <n v="8.8738001073210082"/>
    <n v="23.394667629376599"/>
    <n v="27.427"/>
    <n v="8.6769999999999996"/>
    <n v="21.261987454684611"/>
    <n v="21.10820557207121"/>
    <n v="321"/>
    <n v="86.086666726864848"/>
    <n v="78.625494756308981"/>
    <n v="24.232528262889272"/>
  </r>
  <r>
    <s v="T0020"/>
    <x v="86"/>
    <x v="86"/>
    <n v="188904"/>
    <n v="2023068"/>
    <n v="1.9268825814378669E-2"/>
    <s v="2016-07-24"/>
    <s v="2022-06-24"/>
    <n v="5.833333333333333"/>
    <n v="6.5578912665919473"/>
    <n v="18.247437320899579"/>
    <n v="23.626999999999999"/>
    <n v="8.027000000000001"/>
    <n v="17.215793340590629"/>
    <n v="16.457739553684089"/>
    <n v="467"/>
    <n v="48.95188447488578"/>
    <n v="44.136131372043913"/>
    <n v="18.957208021915921"/>
  </r>
  <r>
    <s v="T0021"/>
    <x v="87"/>
    <x v="87"/>
    <n v="188799"/>
    <n v="2022963"/>
    <n v="1.78411120324053E-2"/>
    <s v="2016-07-30"/>
    <s v="2022-06-24"/>
    <n v="5.833333333333333"/>
    <n v="12.49759341438503"/>
    <n v="18.669653121388151"/>
    <n v="22.227"/>
    <n v="10.227"/>
    <n v="17.904462197254169"/>
    <n v="17.595607060227788"/>
    <n v="561"/>
    <n v="100.64262180635509"/>
    <n v="91.547235391770855"/>
    <n v="19.395846753439841"/>
  </r>
  <r>
    <s v="T0022"/>
    <x v="88"/>
    <x v="88"/>
    <n v="188805"/>
    <n v="2023364"/>
    <n v="1.9553974857871019E-2"/>
    <s v="2016-07-30"/>
    <s v="2022-06-24"/>
    <n v="5.833333333333333"/>
    <n v="10.82839581130383"/>
    <n v="21.038914651168781"/>
    <n v="22.727"/>
    <n v="14.427"/>
    <n v="19.110951319254589"/>
    <n v="19.751518478051491"/>
    <n v="409"/>
    <n v="98.199116828140589"/>
    <n v="89.602166223773054"/>
    <n v="21.857265466024291"/>
  </r>
  <r>
    <s v="T0025"/>
    <x v="89"/>
    <x v="89"/>
    <n v="189226"/>
    <n v="2023144"/>
    <n v="1.9230797395556269E-2"/>
    <s v="2016-07-24"/>
    <s v="2022-06-24"/>
    <n v="5.833333333333333"/>
    <n v="10.54880860673688"/>
    <n v="20.441524358118091"/>
    <n v="19.027000000000001"/>
    <n v="6.577"/>
    <n v="16.49874119819038"/>
    <n v="18.544879514757579"/>
    <n v="572"/>
    <n v="89.362618721938503"/>
    <n v="81.136892004914245"/>
    <n v="21.236638478438241"/>
  </r>
  <r>
    <s v="T0026"/>
    <x v="90"/>
    <x v="90"/>
    <n v="189294"/>
    <n v="2023224"/>
    <n v="1.8247681384410189E-2"/>
    <s v="2016-07-23"/>
    <s v="2022-06-24"/>
    <n v="5.916666666666667"/>
    <n v="2.9926280687261468"/>
    <n v="15.55044684112127"/>
    <n v="16.577000000000002"/>
    <n v="7.827"/>
    <n v="14.166056653427381"/>
    <n v="15.23445856075679"/>
    <n v="219"/>
    <n v="20.62770713121817"/>
    <n v="18.553301321422921"/>
    <n v="16.107373207766742"/>
  </r>
  <r>
    <s v="T0028"/>
    <x v="91"/>
    <x v="91"/>
    <n v="188261"/>
    <n v="2023310"/>
    <n v="1.817542170674772E-2"/>
    <s v="2016-06-09"/>
    <s v="2022-06-24"/>
    <n v="6"/>
    <n v="14.25983453649218"/>
    <n v="18.155853543648679"/>
    <n v="23.777000000000001"/>
    <n v="14.577"/>
    <n v="20.8850289773968"/>
    <n v="17.55117198511569"/>
    <n v="440"/>
    <n v="115.0006718613167"/>
    <n v="105.0113330757947"/>
    <n v="18.751073181613371"/>
  </r>
  <r>
    <s v="T0477"/>
    <x v="92"/>
    <x v="92"/>
    <n v="188278"/>
    <n v="2022951"/>
    <n v="1.898301202528067E-2"/>
    <s v="2017-06-08"/>
    <s v="2022-07-18"/>
    <n v="5.083333333333333"/>
    <n v="10.51179864472719"/>
    <n v="15.24318049781227"/>
    <n v="18.977"/>
    <n v="11.127000000000001"/>
    <n v="16.647072323226212"/>
    <n v="15.24318049781227"/>
    <n v="527"/>
    <n v="75.748776647951786"/>
    <n v="69.633127829384563"/>
    <n v="16.19344468666354"/>
  </r>
  <r>
    <s v="T0478"/>
    <x v="93"/>
    <x v="93"/>
    <n v="188220"/>
    <n v="2023258"/>
    <n v="1.9604165584761531E-2"/>
    <s v="2017-06-08"/>
    <s v="2022-07-18"/>
    <n v="5.083333333333333"/>
    <n v="8.0649131943407966"/>
    <n v="18.163678811303409"/>
    <n v="19.527000000000001"/>
    <n v="10.877000000000001"/>
    <n v="15.566855207489571"/>
    <n v="16.905540799813519"/>
    <n v="459"/>
    <n v="64.444126704223379"/>
    <n v="59.227499064076319"/>
    <n v="19.29600769205474"/>
  </r>
  <r>
    <s v="T0479"/>
    <x v="94"/>
    <x v="94"/>
    <n v="188229"/>
    <n v="2022887"/>
    <n v="1.9278186250575612E-2"/>
    <s v="2017-06-26"/>
    <s v="2022-07-19"/>
    <n v="5"/>
    <n v="10.11893438818529"/>
    <n v="15.71019632366834"/>
    <n v="28.977"/>
    <n v="6.2770000000000001"/>
    <n v="25.357434052171399"/>
    <n v="15.35235776037845"/>
    <n v="259"/>
    <n v="71.414136961419388"/>
    <n v="65.239019936880339"/>
    <n v="16.85748709435941"/>
  </r>
  <r>
    <s v="T0480"/>
    <x v="95"/>
    <x v="95"/>
    <n v="188367"/>
    <n v="2022798"/>
    <n v="1.9428306214356841E-2"/>
    <s v="2017-06-26"/>
    <s v="2022-07-19"/>
    <n v="5"/>
    <n v="8.9550186124902851"/>
    <n v="19.433479561024448"/>
    <n v="22.876999999999999"/>
    <n v="15.127000000000001"/>
    <n v="18.321967177763661"/>
    <n v="18.574212583927459"/>
    <n v="360"/>
    <n v="76.272194546672438"/>
    <n v="69.509165497421293"/>
    <n v="20.85267581315447"/>
  </r>
  <r>
    <s v="T0481"/>
    <x v="96"/>
    <x v="96"/>
    <n v="189026"/>
    <n v="2023565"/>
    <n v="1.8071934074469061E-2"/>
    <s v="2017-07-02"/>
    <s v="2022-07-19"/>
    <n v="5"/>
    <n v="11.80510923365477"/>
    <n v="19.040299242696591"/>
    <n v="22.577000000000002"/>
    <n v="12.377000000000001"/>
    <n v="18.362659568519572"/>
    <n v="18.0482762972158"/>
    <n v="498"/>
    <n v="97.615838099659882"/>
    <n v="88.885949299452619"/>
    <n v="20.430782158523151"/>
  </r>
  <r>
    <s v="T0482"/>
    <x v="97"/>
    <x v="97"/>
    <n v="189108"/>
    <n v="2023302"/>
    <n v="1.7825287345980739E-2"/>
    <s v="2017-07-02"/>
    <s v="2022-07-19"/>
    <n v="5"/>
    <n v="11.125378219186331"/>
    <n v="20.595642941472839"/>
    <n v="19.376999999999999"/>
    <n v="6.6769999999999996"/>
    <n v="15.522570533818399"/>
    <n v="18.221299507331128"/>
    <n v="673"/>
    <n v="92.416624952126398"/>
    <n v="83.745248372427397"/>
    <n v="22.099710145750969"/>
  </r>
  <r>
    <s v="T0483"/>
    <x v="98"/>
    <x v="98"/>
    <n v="188722"/>
    <n v="2023364"/>
    <n v="1.8071934074469061E-2"/>
    <s v="2017-06-07"/>
    <s v="2022-07-19"/>
    <n v="5.083333333333333"/>
    <n v="8.0382076519137584"/>
    <n v="18.933299984522609"/>
    <n v="17.227"/>
    <n v="12.477"/>
    <n v="15.46778474538533"/>
    <n v="18.03490280745725"/>
    <n v="443"/>
    <n v="66.178460506573657"/>
    <n v="60.048372474217693"/>
    <n v="20.245622424260151"/>
  </r>
  <r>
    <s v="T0484"/>
    <x v="98"/>
    <x v="98"/>
    <n v="188807"/>
    <n v="2023242"/>
    <n v="1.897196169965144E-2"/>
    <s v="2017-06-07"/>
    <s v="2022-07-19"/>
    <n v="5.083333333333333"/>
    <n v="9.079005133618459"/>
    <n v="19.352314281446791"/>
    <n v="22.626999999999999"/>
    <n v="11.077"/>
    <n v="17.4010696802304"/>
    <n v="18.160047411352782"/>
    <n v="422"/>
    <n v="75.454913914243804"/>
    <n v="68.632900836754516"/>
    <n v="20.693679828559901"/>
  </r>
  <r>
    <s v="T0485"/>
    <x v="99"/>
    <x v="99"/>
    <n v="188629"/>
    <n v="2022592"/>
    <n v="1.845610114600367E-2"/>
    <s v="2017-06-18"/>
    <s v="2022-07-19"/>
    <n v="5.083333333333333"/>
    <n v="12.63887610913474"/>
    <n v="22.207202336933051"/>
    <n v="20.277000000000001"/>
    <n v="6.777000000000001"/>
    <n v="16.761771467581742"/>
    <n v="19.991490883660951"/>
    <n v="704"/>
    <n v="119.5656321711609"/>
    <n v="110.0715949512109"/>
    <n v="23.5916056193314"/>
  </r>
  <r>
    <s v="T0486"/>
    <x v="99"/>
    <x v="99"/>
    <n v="188613"/>
    <n v="2022772"/>
    <n v="1.90587433265559E-2"/>
    <s v="2017-06-18"/>
    <s v="2022-07-19"/>
    <n v="5.083333333333333"/>
    <n v="14.65398009008352"/>
    <n v="22.873921041025831"/>
    <n v="20.876999999999999"/>
    <n v="6.6270000000000007"/>
    <n v="17.103714115133961"/>
    <n v="19.019511436240759"/>
    <n v="840"/>
    <n v="131.8301795876823"/>
    <n v="121.2835345065487"/>
    <n v="24.29988775624107"/>
  </r>
  <r>
    <s v="T0487"/>
    <x v="100"/>
    <x v="100"/>
    <n v="188129"/>
    <n v="2022212"/>
    <n v="1.890444730673926E-2"/>
    <s v="2017-06-18"/>
    <s v="2022-07-19"/>
    <n v="5.083333333333333"/>
    <n v="6.2580949408809783"/>
    <n v="18.765398835858761"/>
    <n v="19.577000000000002"/>
    <n v="7.6270000000000007"/>
    <n v="14.724133646696989"/>
    <n v="16.575845329645489"/>
    <n v="476"/>
    <n v="48.912487662603567"/>
    <n v="44.793278265429002"/>
    <n v="19.935239113338071"/>
  </r>
  <r>
    <s v="T0029"/>
    <x v="101"/>
    <x v="101"/>
    <n v="193093"/>
    <n v="2033384"/>
    <n v="1.9230797395556269E-2"/>
    <s v="2016-09-07"/>
    <s v="2022-06-25"/>
    <n v="5.75"/>
    <n v="9.4592657881726261"/>
    <n v="19.026267751739901"/>
    <n v="22.626999999999999"/>
    <n v="15.377000000000001"/>
    <n v="20.240466485146339"/>
    <n v="18.613663301331261"/>
    <n v="312"/>
    <n v="80.8984027182793"/>
    <n v="73.866528114284918"/>
    <n v="19.826019445910632"/>
  </r>
  <r>
    <s v="T0030"/>
    <x v="101"/>
    <x v="101"/>
    <n v="193075"/>
    <n v="2033546"/>
    <n v="1.9553974857871019E-2"/>
    <s v="2016-09-07"/>
    <s v="2022-06-25"/>
    <n v="5.75"/>
    <n v="12.32090775000772"/>
    <n v="19.647013787540949"/>
    <n v="20.876999999999999"/>
    <n v="13.427"/>
    <n v="16.424623920253211"/>
    <n v="17.88901873066926"/>
    <n v="614"/>
    <n v="100.754439539209"/>
    <n v="91.543039056616962"/>
    <n v="20.472857971329681"/>
  </r>
  <r>
    <s v="T0031"/>
    <x v="102"/>
    <x v="102"/>
    <n v="192723"/>
    <n v="2033815"/>
    <n v="1.9689608370359209E-2"/>
    <s v="2016-08-05"/>
    <s v="2022-06-25"/>
    <n v="5.833333333333333"/>
    <n v="11.077557526186981"/>
    <n v="17.76016026103715"/>
    <n v="23.477"/>
    <n v="7.6769999999999996"/>
    <n v="19.90447218809739"/>
    <n v="17.17756282810997"/>
    <n v="406"/>
    <n v="87.269497697860942"/>
    <n v="79.543316850574854"/>
    <n v="18.450977342743261"/>
  </r>
  <r>
    <s v="T0032"/>
    <x v="103"/>
    <x v="103"/>
    <n v="192989"/>
    <n v="2033846"/>
    <n v="1.962478056324966E-2"/>
    <s v="2016-09-07"/>
    <s v="2022-06-24"/>
    <n v="5.75"/>
    <n v="8.5158046811710886"/>
    <n v="19.324128041083078"/>
    <n v="19.876999999999999"/>
    <n v="6.3770000000000007"/>
    <n v="15.969043370116699"/>
    <n v="17.997174807770559"/>
    <n v="510"/>
    <n v="69.867843187933588"/>
    <n v="63.310964085379211"/>
    <n v="20.13640001900766"/>
  </r>
  <r>
    <s v="T0033"/>
    <x v="104"/>
    <x v="104"/>
    <n v="192551"/>
    <n v="2033870"/>
    <n v="1.994411651493716E-2"/>
    <s v="2016-08-05"/>
    <s v="2022-06-25"/>
    <n v="5.833333333333333"/>
    <n v="7.7371575787114271"/>
    <n v="23.390444120035319"/>
    <n v="22.727"/>
    <n v="6.9770000000000003"/>
    <n v="19.61256133731122"/>
    <n v="22.395733856733059"/>
    <n v="301"/>
    <n v="79.629804961892347"/>
    <n v="72.720826531861462"/>
    <n v="24.300262393593439"/>
  </r>
  <r>
    <s v="T0034"/>
    <x v="105"/>
    <x v="105"/>
    <n v="192291"/>
    <n v="2031271"/>
    <n v="1.958301314817092E-2"/>
    <s v="2016-08-25"/>
    <s v="2022-06-25"/>
    <n v="5.75"/>
    <n v="12.14386507286661"/>
    <n v="20.102020449465019"/>
    <n v="18.876999999999999"/>
    <n v="6.6769999999999996"/>
    <n v="15.346695298046731"/>
    <n v="18.836412466354641"/>
    <n v="766"/>
    <n v="104.26779027207721"/>
    <n v="94.471451376425534"/>
    <n v="20.94699042048018"/>
  </r>
  <r>
    <s v="T0035"/>
    <x v="106"/>
    <x v="106"/>
    <n v="192219"/>
    <n v="2033158"/>
    <n v="1.8869912231530651E-2"/>
    <s v="2016-09-20"/>
    <s v="2022-06-25"/>
    <n v="5.75"/>
    <n v="9.9090487012012964"/>
    <n v="15.43925687804316"/>
    <n v="20.827000000000002"/>
    <n v="10.427"/>
    <n v="17.4506548343887"/>
    <n v="14.22624558981739"/>
    <n v="477"/>
    <n v="64.245196021707685"/>
    <n v="58.199064856230137"/>
    <n v="16.08823186389256"/>
  </r>
  <r>
    <s v="T0037"/>
    <x v="107"/>
    <x v="107"/>
    <n v="192471"/>
    <n v="2032960"/>
    <n v="1.953157063299724E-2"/>
    <s v="2016-08-12"/>
    <s v="2022-06-25"/>
    <n v="5.833333333333333"/>
    <n v="13.25966869094446"/>
    <n v="25.235934826406972"/>
    <n v="21.126999999999999"/>
    <n v="14.877000000000001"/>
    <n v="17.703570306939341"/>
    <n v="21.934860964686091"/>
    <n v="563"/>
    <n v="133.52396958433221"/>
    <n v="121.8205742795767"/>
    <n v="26.21753716527493"/>
  </r>
  <r>
    <s v="T0038"/>
    <x v="108"/>
    <x v="108"/>
    <n v="192136"/>
    <n v="2032931"/>
    <n v="1.9026634738360821E-2"/>
    <s v="2016-09-20"/>
    <s v="2022-06-25"/>
    <n v="5.75"/>
    <n v="5.2935720328084921"/>
    <n v="14.054107973119381"/>
    <n v="17.477"/>
    <n v="12.577"/>
    <n v="14.90669795350639"/>
    <n v="13.818463488124131"/>
    <n v="315"/>
    <n v="33.180305499813187"/>
    <n v="29.918622729364529"/>
    <n v="14.64485949665624"/>
  </r>
  <r>
    <s v="T0488"/>
    <x v="109"/>
    <x v="109"/>
    <n v="192744"/>
    <n v="2033494"/>
    <n v="1.966439589998846E-2"/>
    <s v="2017-06-28"/>
    <s v="2022-08-02"/>
    <n v="5.083333333333333"/>
    <n v="11.146235780789389"/>
    <n v="22.044199848688329"/>
    <n v="23.827000000000002"/>
    <n v="7.1270000000000007"/>
    <n v="18.103385878314981"/>
    <n v="18.967068986982621"/>
    <n v="661"/>
    <n v="96.474084874362134"/>
    <n v="87.505953024534932"/>
    <n v="23.572147863621861"/>
  </r>
  <r>
    <s v="T0040"/>
    <x v="110"/>
    <x v="110"/>
    <n v="193384"/>
    <n v="2031918"/>
    <n v="1.9268825814378669E-2"/>
    <s v="2016-08-28"/>
    <s v="2022-06-25"/>
    <n v="5.75"/>
    <n v="13.12274800465665"/>
    <n v="20.329347911868609"/>
    <n v="21.827000000000002"/>
    <n v="7.827"/>
    <n v="18.35330096014847"/>
    <n v="19.587574922474499"/>
    <n v="571"/>
    <n v="117.8351760465959"/>
    <n v="107.3580910415893"/>
    <n v="21.18387338402362"/>
  </r>
  <r>
    <s v="T0041"/>
    <x v="111"/>
    <x v="111"/>
    <n v="194093"/>
    <n v="2032100"/>
    <n v="1.8915843872605701E-2"/>
    <s v="2016-08-13"/>
    <s v="2022-06-25"/>
    <n v="5.833333333333333"/>
    <n v="7.2294400447773128"/>
    <n v="21.579089662246741"/>
    <n v="18.277000000000001"/>
    <n v="7.4770000000000003"/>
    <n v="14.453716026522651"/>
    <n v="17.918681351939941"/>
    <n v="529"/>
    <n v="58.828930839036893"/>
    <n v="53.107311720490173"/>
    <n v="22.418451668402259"/>
  </r>
  <r>
    <s v="T0489"/>
    <x v="112"/>
    <x v="112"/>
    <n v="193827"/>
    <n v="2032067"/>
    <n v="1.9221143767143501E-2"/>
    <s v="2017-05-02"/>
    <s v="2022-08-02"/>
    <n v="5.25"/>
    <n v="12.14014031231156"/>
    <n v="12.96241948638642"/>
    <n v="22.227"/>
    <n v="8.077"/>
    <n v="17.510317736220031"/>
    <n v="12.04726141287809"/>
    <n v="624"/>
    <n v="66.355595759109775"/>
    <n v="59.845487621458012"/>
    <n v="13.7673858915621"/>
  </r>
  <r>
    <s v="T0426"/>
    <x v="113"/>
    <x v="113"/>
    <n v="193439"/>
    <n v="2032076"/>
    <n v="1.9493040639561952E-2"/>
    <s v="2017-06-14"/>
    <s v="2022-08-02"/>
    <n v="5.083333333333333"/>
    <n v="12.83351440346558"/>
    <n v="22.988886407490892"/>
    <n v="20.577000000000002"/>
    <n v="8.8270000000000017"/>
    <n v="17.376218553446751"/>
    <n v="19.13277363331828"/>
    <n v="616"/>
    <n v="112.399993474048"/>
    <n v="102.2629696110227"/>
    <n v="24.58231341291464"/>
  </r>
  <r>
    <s v="T0427"/>
    <x v="114"/>
    <x v="114"/>
    <n v="193630"/>
    <n v="2031948"/>
    <n v="1.7965749013037859E-2"/>
    <s v="2017-05-02"/>
    <s v="2022-08-02"/>
    <n v="5.25"/>
    <n v="12.75727316571979"/>
    <n v="19.994444325605389"/>
    <n v="23.876999999999999"/>
    <n v="14.177"/>
    <n v="19.831736841046929"/>
    <n v="19.090271301309961"/>
    <n v="445"/>
    <n v="111.8658293100351"/>
    <n v="102.11426572389639"/>
    <n v="21.236099557421589"/>
  </r>
  <r>
    <s v="T0428"/>
    <x v="115"/>
    <x v="115"/>
    <n v="193594"/>
    <n v="2032144"/>
    <n v="4.8674777914116243E-2"/>
    <s v="2017-05-02"/>
    <s v="2022-08-02"/>
    <n v="5.25"/>
    <n v="7.0565865056535539"/>
    <n v="22.436170085055871"/>
    <n v="24.427"/>
    <n v="5.6769999999999996"/>
    <n v="19.32232884574362"/>
    <n v="20.62955084364237"/>
    <n v="308"/>
    <n v="68.978404525372454"/>
    <n v="63.624180035067013"/>
    <n v="23.68974360942067"/>
  </r>
  <r>
    <s v="T0429"/>
    <x v="116"/>
    <x v="116"/>
    <n v="193665"/>
    <n v="2032106"/>
    <n v="1.8881481451222749E-2"/>
    <s v="2018-06-11"/>
    <s v="2022-08-02"/>
    <n v="4.083333333333333"/>
    <n v="11.83259354653044"/>
    <n v="18.871895044712609"/>
    <n v="16.777000000000001"/>
    <n v="9.7270000000000003"/>
    <n v="13.836198568996471"/>
    <n v="16.454184258197831"/>
    <n v="847"/>
    <n v="88.295104127945621"/>
    <n v="79.598956177597728"/>
    <n v="21.130133909563298"/>
  </r>
  <r>
    <s v="T0430"/>
    <x v="117"/>
    <x v="117"/>
    <n v="191122"/>
    <n v="2030965"/>
    <n v="1.9493040639561952E-2"/>
    <s v="2017-07-15"/>
    <s v="2022-08-03"/>
    <n v="5"/>
    <n v="12.02842577096531"/>
    <n v="18.8777937800164"/>
    <n v="23.677"/>
    <n v="14.427"/>
    <n v="21.150765632205641"/>
    <n v="17.264678103814209"/>
    <n v="359"/>
    <n v="95.435802571661213"/>
    <n v="87.158364690426112"/>
    <n v="20.256409179124589"/>
  </r>
  <r>
    <s v="T0799"/>
    <x v="118"/>
    <x v="118"/>
    <n v="154056"/>
    <n v="2081731"/>
    <n v="4.6574351581924113E-2"/>
    <s v="2014-06-01"/>
    <s v="2022-08-30"/>
    <n v="8.1666666666666661"/>
    <n v="4.6048530417075257"/>
    <n v="16.944534244049109"/>
    <n v="13.927"/>
    <n v="3.9769999999999999"/>
    <n v="11.34982916614182"/>
    <n v="14.99582587759862"/>
    <n v="558"/>
    <n v="32.334347451555757"/>
    <n v="29.306312854199351"/>
    <n v="16.459249500974739"/>
  </r>
  <r>
    <s v="T0798"/>
    <x v="119"/>
    <x v="119"/>
    <n v="153156"/>
    <n v="2079074"/>
    <n v="4.5088760268884497E-2"/>
    <s v="2014-06-01"/>
    <s v="2022-08-31"/>
    <n v="8.1666666666666661"/>
    <n v="5.9727465669669142"/>
    <n v="16.53965507415684"/>
    <n v="12.776999999999999"/>
    <n v="3.2269999999999999"/>
    <n v="10.03930657416247"/>
    <n v="14.516341748325299"/>
    <n v="909"/>
    <n v="40.403333206972043"/>
    <n v="36.361060039625912"/>
    <n v="16.065965909993491"/>
  </r>
  <r>
    <s v="T0797"/>
    <x v="120"/>
    <x v="120"/>
    <n v="154156"/>
    <n v="2080840"/>
    <n v="4.6791575847564652E-2"/>
    <s v="2014-07-01"/>
    <s v="2022-08-31"/>
    <n v="8.1666666666666661"/>
    <n v="2.4345234642312978"/>
    <n v="14.125219635617141"/>
    <n v="11.677"/>
    <n v="4.0270000000000001"/>
    <n v="9.1989624043447957"/>
    <n v="12.39500692399459"/>
    <n v="470"/>
    <n v="13.918102757425441"/>
    <n v="12.32683344934321"/>
    <n v="13.72067894520856"/>
  </r>
  <r>
    <s v="T0796"/>
    <x v="121"/>
    <x v="121"/>
    <n v="155275"/>
    <n v="2083588"/>
    <n v="4.7089773064463339E-2"/>
    <s v="2014-07-01"/>
    <s v="2022-08-30"/>
    <n v="8.0833333333333339"/>
    <n v="22.118428796675008"/>
    <n v="28.185502424883111"/>
    <n v="24.626999999999999"/>
    <n v="11.127000000000001"/>
    <n v="19.314671951739442"/>
    <n v="25.229615066653949"/>
    <n v="807"/>
    <n v="264.77003557646299"/>
    <n v="244.6888794823395"/>
    <n v="27.43121345805833"/>
  </r>
  <r>
    <s v="T0803"/>
    <x v="122"/>
    <x v="122"/>
    <n v="156050"/>
    <n v="2086014"/>
    <n v="4.6414933305817627E-2"/>
    <s v="2014-06-01"/>
    <s v="2022-08-29"/>
    <n v="8.1666666666666661"/>
    <n v="9.5875129551584148"/>
    <n v="18.35196839646585"/>
    <n v="18.777000000000001"/>
    <n v="5.5270000000000001"/>
    <n v="13.43906222870037"/>
    <n v="15.390116690448041"/>
    <n v="840"/>
    <n v="69.421797784588207"/>
    <n v="63.369319127846857"/>
    <n v="17.826375297244741"/>
  </r>
  <r>
    <s v="T0802"/>
    <x v="123"/>
    <x v="123"/>
    <n v="155648"/>
    <n v="2086105"/>
    <n v="4.9749529139578003E-2"/>
    <s v="2014-07-01"/>
    <s v="2022-08-29"/>
    <n v="8.0833333333333339"/>
    <n v="3.8276629644978279"/>
    <n v="21.44890803494464"/>
    <n v="20.376999999999999"/>
    <n v="7.5269999999999992"/>
    <n v="16.040646603518539"/>
    <n v="19.255038571292399"/>
    <n v="241"/>
    <n v="34.842865530966719"/>
    <n v="32.031174846624879"/>
    <n v="20.87490107075034"/>
  </r>
  <r>
    <s v="T0801"/>
    <x v="124"/>
    <x v="124"/>
    <n v="156136"/>
    <n v="2085881"/>
    <n v="4.6822038494660219E-2"/>
    <s v="2014-06-01"/>
    <s v="2022-08-29"/>
    <n v="8.1666666666666661"/>
    <n v="5.9321212108696244"/>
    <n v="17.28627057859406"/>
    <n v="12.877000000000001"/>
    <n v="4.1769999999999996"/>
    <n v="9.6017501551236535"/>
    <n v="14.370058767871569"/>
    <n v="1004"/>
    <n v="39.621373868511213"/>
    <n v="35.510513588961672"/>
    <n v="16.791198642379989"/>
  </r>
  <r>
    <s v="T0800"/>
    <x v="125"/>
    <x v="125"/>
    <n v="156084"/>
    <n v="2085966"/>
    <n v="4.8114905956598272E-2"/>
    <s v="2014-07-01"/>
    <s v="2022-08-29"/>
    <n v="8.0833333333333339"/>
    <n v="10.301926038086879"/>
    <n v="18.357939283260631"/>
    <n v="27.077000000000002"/>
    <n v="5.0270000000000001"/>
    <n v="13.751497413767719"/>
    <n v="14.862374405980161"/>
    <n v="1164"/>
    <n v="71.763482074723569"/>
    <n v="65.137055281838187"/>
    <n v="17.86665156923436"/>
  </r>
  <r>
    <s v="T0807"/>
    <x v="126"/>
    <x v="126"/>
    <n v="155333"/>
    <n v="2084777"/>
    <n v="4.8986727373037622E-2"/>
    <s v="2014-06-01"/>
    <s v="2022-08-29"/>
    <n v="8.1666666666666661"/>
    <n v="5.5962961686976644"/>
    <n v="23.198513434836109"/>
    <n v="22.327000000000002"/>
    <n v="8.4269999999999996"/>
    <n v="17.575167810704201"/>
    <n v="20.811050685310882"/>
    <n v="286"/>
    <n v="55.148557511546848"/>
    <n v="50.818477047203658"/>
    <n v="22.53411720713304"/>
  </r>
  <r>
    <s v="T0805"/>
    <x v="127"/>
    <x v="127"/>
    <n v="156165"/>
    <n v="2085928"/>
    <n v="4.6218966688325119E-2"/>
    <s v="2014-07-01"/>
    <s v="2022-08-29"/>
    <n v="8.0833333333333339"/>
    <n v="6.0975498489796491"/>
    <n v="18.05490558920463"/>
    <n v="20.277000000000001"/>
    <n v="6.1769999999999996"/>
    <n v="15.5957677327306"/>
    <n v="16.255340803223049"/>
    <n v="389"/>
    <n v="46.797464686495132"/>
    <n v="42.939077499012349"/>
    <n v="17.571727539805131"/>
  </r>
  <r>
    <s v="T0806"/>
    <x v="127"/>
    <x v="127"/>
    <n v="156163"/>
    <n v="2085980"/>
    <n v="4.5200748074270367E-2"/>
    <s v="2014-07-01"/>
    <s v="2022-08-29"/>
    <n v="8.0833333333333339"/>
    <n v="3.9709500814402241"/>
    <n v="14.96733574692553"/>
    <n v="16.327000000000002"/>
    <n v="4.8770000000000007"/>
    <n v="11.5733411695368"/>
    <n v="12.769725636484029"/>
    <n v="509"/>
    <n v="23.65140930943025"/>
    <n v="21.31065157947312"/>
    <n v="14.566785987461209"/>
  </r>
  <r>
    <s v="T0431"/>
    <x v="128"/>
    <x v="128"/>
    <n v="152876"/>
    <n v="2079579"/>
    <n v="4.9582766596283641E-2"/>
    <s v="2017-06-09"/>
    <s v="2022-09-01"/>
    <n v="5.166666666666667"/>
    <n v="5.8227289486214842"/>
    <n v="19.40824689595058"/>
    <n v="18.827000000000002"/>
    <n v="4.2770000000000001"/>
    <n v="14.301866318379011"/>
    <n v="16.500463143281539"/>
    <n v="504"/>
    <n v="45.24352999941479"/>
    <n v="41.353358983249493"/>
    <n v="20.554795595821279"/>
  </r>
  <r>
    <s v="T0432"/>
    <x v="129"/>
    <x v="129"/>
    <n v="152819"/>
    <n v="2079963"/>
    <n v="4.3859748863232427E-2"/>
    <s v="2017-06-17"/>
    <s v="2022-09-01"/>
    <n v="5.166666666666667"/>
    <n v="2.5316787975189832"/>
    <n v="16.698099837076981"/>
    <n v="13.026999999999999"/>
    <n v="4.4269999999999996"/>
    <n v="10.53804570353604"/>
    <n v="14.43201703571855"/>
    <n v="365"/>
    <n v="17.04357216175222"/>
    <n v="15.35913971437985"/>
    <n v="17.684545689767901"/>
  </r>
  <r>
    <s v="T0433"/>
    <x v="130"/>
    <x v="130"/>
    <n v="153640"/>
    <n v="2080654"/>
    <n v="4.6699333068097558E-2"/>
    <s v="2017-06-23"/>
    <s v="2022-08-31"/>
    <n v="5.166666666666667"/>
    <n v="6.2698317727843431"/>
    <n v="18.914323222228479"/>
    <n v="17.577000000000002"/>
    <n v="5.6769999999999996"/>
    <n v="14.27183837923265"/>
    <n v="17.195315368404088"/>
    <n v="450"/>
    <n v="50.877832411503597"/>
    <n v="46.650117105984322"/>
    <n v="20.03169321528565"/>
  </r>
  <r>
    <s v="T0434"/>
    <x v="131"/>
    <x v="131"/>
    <n v="153871"/>
    <n v="2081107"/>
    <n v="4.9699389691280682E-2"/>
    <s v="2017-06-22"/>
    <s v="2022-08-30"/>
    <n v="5.166666666666667"/>
    <n v="4.3814276189877894"/>
    <n v="16.787380819421919"/>
    <n v="14.026999999999999"/>
    <n v="4.7770000000000001"/>
    <n v="9.996086616612045"/>
    <n v="14.346629156964619"/>
    <n v="684"/>
    <n v="29.26888583388563"/>
    <n v="26.304026577703041"/>
    <n v="17.779100976112549"/>
  </r>
  <r>
    <s v="T0435"/>
    <x v="132"/>
    <x v="132"/>
    <n v="154274"/>
    <n v="2081214"/>
    <n v="4.2593745580370067E-2"/>
    <s v="2017-06-05"/>
    <s v="2022-08-31"/>
    <n v="5.166666666666667"/>
    <n v="3.9221405551147752"/>
    <n v="17.1655323937301"/>
    <n v="14.577"/>
    <n v="4.1769999999999996"/>
    <n v="9.7593285457947019"/>
    <n v="15.210899741443731"/>
    <n v="634"/>
    <n v="27.79355008586624"/>
    <n v="24.99784135144273"/>
    <n v="18.179591981601789"/>
  </r>
  <r>
    <s v="T0436"/>
    <x v="133"/>
    <x v="133"/>
    <n v="154021"/>
    <n v="2081580"/>
    <n v="4.5348136975826472E-2"/>
    <s v="2017-06-15"/>
    <s v="2022-08-30"/>
    <n v="5.166666666666667"/>
    <n v="7.1888619574358952"/>
    <n v="14.492299594754581"/>
    <n v="15.127000000000001"/>
    <n v="5.6270000000000007"/>
    <n v="11.492060122448461"/>
    <n v="12.09245325922552"/>
    <n v="816"/>
    <n v="40.599526771649508"/>
    <n v="36.653507025486867"/>
    <n v="15.34843705774046"/>
  </r>
  <r>
    <s v="T0437"/>
    <x v="134"/>
    <x v="134"/>
    <n v="154087"/>
    <n v="2081526"/>
    <n v="4.8363935928046962E-2"/>
    <s v="2017-06-08"/>
    <s v="2022-08-30"/>
    <n v="5.166666666666667"/>
    <n v="6.6770751513060551"/>
    <n v="21.365925204827882"/>
    <n v="15.276999999999999"/>
    <n v="4.6270000000000007"/>
    <n v="13.00843632837331"/>
    <n v="17.604693940047252"/>
    <n v="579"/>
    <n v="55.389453416316769"/>
    <n v="50.674910151432712"/>
    <n v="22.628124407901769"/>
  </r>
  <r>
    <s v="T0438"/>
    <x v="135"/>
    <x v="135"/>
    <n v="154903"/>
    <n v="2084082"/>
    <n v="4.7510146696310082E-2"/>
    <s v="2017-06-09"/>
    <s v="2022-08-30"/>
    <n v="5.166666666666667"/>
    <n v="3.540889470564534"/>
    <n v="20.515481950477849"/>
    <n v="21.277000000000001"/>
    <n v="6.3770000000000007"/>
    <n v="16.69297585847206"/>
    <n v="19.16466914498476"/>
    <n v="210"/>
    <n v="32.091984103550601"/>
    <n v="29.516910301133741"/>
    <n v="21.727440932844718"/>
  </r>
  <r>
    <s v="T0439"/>
    <x v="136"/>
    <x v="136"/>
    <n v="155272"/>
    <n v="2084835"/>
    <n v="4.5881103344192049E-2"/>
    <s v="2017-06-08"/>
    <s v="2022-08-29"/>
    <n v="5.166666666666667"/>
    <n v="5.9945994235693876"/>
    <n v="19.81361579090639"/>
    <n v="20.626999999999999"/>
    <n v="10.077"/>
    <n v="18.309463990676029"/>
    <n v="18.892857667891491"/>
    <n v="240"/>
    <n v="53.664431209148013"/>
    <n v="49.49890539930049"/>
    <n v="20.984111794311069"/>
  </r>
  <r>
    <s v="T0440"/>
    <x v="137"/>
    <x v="137"/>
    <n v="155837"/>
    <n v="2084791"/>
    <n v="4.976503018852859E-2"/>
    <s v="2017-06-08"/>
    <s v="2022-08-30"/>
    <n v="5.166666666666667"/>
    <n v="0.91918846189024894"/>
    <n v="16.52368682031188"/>
    <n v="15.276999999999999"/>
    <n v="12.727"/>
    <n v="14.05394397814627"/>
    <n v="16.36552116913321"/>
    <n v="60"/>
    <n v="7.101300972760896"/>
    <n v="6.5143232128770334"/>
    <n v="17.499829165494639"/>
  </r>
  <r>
    <s v="T0441"/>
    <x v="138"/>
    <x v="138"/>
    <n v="154365"/>
    <n v="2080913"/>
    <n v="4.8138279280518857E-2"/>
    <s v="2017-06-05"/>
    <s v="2022-08-31"/>
    <n v="5.166666666666667"/>
    <n v="3.7583260078613541"/>
    <n v="15.809812391924201"/>
    <n v="14.127000000000001"/>
    <n v="3.7269999999999999"/>
    <n v="10.445317529344999"/>
    <n v="12.98849748907543"/>
    <n v="623"/>
    <n v="22.643650230764511"/>
    <n v="20.232261939878011"/>
    <n v="16.743782365633809"/>
  </r>
  <r>
    <s v="T0442"/>
    <x v="139"/>
    <x v="139"/>
    <n v="155347"/>
    <n v="2084942"/>
    <n v="4.946896468136152E-2"/>
    <s v="2017-06-08"/>
    <s v="2022-08-29"/>
    <n v="5.166666666666667"/>
    <n v="7.8528290382286778"/>
    <n v="20.853867839677271"/>
    <n v="19.227"/>
    <n v="8.077"/>
    <n v="15.27901166493514"/>
    <n v="18.848343843892149"/>
    <n v="485"/>
    <n v="69.97305055826962"/>
    <n v="64.325548107455802"/>
    <n v="22.08581708202982"/>
  </r>
  <r>
    <s v="T0443"/>
    <x v="140"/>
    <x v="140"/>
    <n v="154124"/>
    <n v="2080853"/>
    <n v="4.8138279280518857E-2"/>
    <s v="2017-06-05"/>
    <s v="2022-08-31"/>
    <n v="5.166666666666667"/>
    <n v="4.9532552566760248"/>
    <n v="15.841853348670471"/>
    <n v="13.026999999999999"/>
    <n v="4.9770000000000003"/>
    <n v="10.29423821546834"/>
    <n v="13.549104042019019"/>
    <n v="686"/>
    <n v="31.291435886025539"/>
    <n v="28.17913002720816"/>
    <n v="16.777716152654602"/>
  </r>
  <r>
    <s v="T0785"/>
    <x v="141"/>
    <x v="141"/>
    <n v="147699"/>
    <n v="2067472"/>
    <n v="4.7483131730913543E-2"/>
    <s v="2014-07-01"/>
    <s v="2022-08-18"/>
    <n v="8.0833333333333339"/>
    <n v="21.805141439948649"/>
    <n v="25.208859684134211"/>
    <n v="22.376999999999999"/>
    <n v="6.577"/>
    <n v="18.430628217289701"/>
    <n v="22.59539348574641"/>
    <n v="948"/>
    <n v="233.54654061618359"/>
    <n v="215.5380776067725"/>
    <n v="24.53423042121252"/>
  </r>
  <r>
    <s v="T0786"/>
    <x v="141"/>
    <x v="141"/>
    <n v="147429"/>
    <n v="2067567"/>
    <n v="4.7897959246795928E-2"/>
    <s v="2014-07-01"/>
    <s v="2022-08-18"/>
    <n v="8.0833333333333339"/>
    <n v="21.737473851212759"/>
    <n v="26.608490390400942"/>
    <n v="21.126999999999999"/>
    <n v="6.1769999999999996"/>
    <n v="16.100795571972821"/>
    <n v="22.31456172204398"/>
    <n v="1294"/>
    <n v="229.58976853489929"/>
    <n v="211.43211381518461"/>
    <n v="25.896404779054041"/>
  </r>
  <r>
    <s v="T0804"/>
    <x v="141"/>
    <x v="141"/>
    <n v="147343"/>
    <n v="2067649"/>
    <n v="4.7563742372812912E-2"/>
    <s v="2014-07-01"/>
    <s v="2022-08-18"/>
    <n v="8.0833333333333339"/>
    <n v="19.69201781725539"/>
    <n v="24.675429925274429"/>
    <n v="21.577000000000002"/>
    <n v="5.1769999999999996"/>
    <n v="15.887819957326119"/>
    <n v="20.54890841844885"/>
    <n v="1240"/>
    <n v="191.37843409877999"/>
    <n v="176.04062362535609"/>
    <n v="24.01507609287793"/>
  </r>
  <r>
    <s v="T0810"/>
    <x v="141"/>
    <x v="141"/>
    <n v="147541"/>
    <n v="2067534"/>
    <n v="4.7772323162425662E-2"/>
    <s v="2014-07-01"/>
    <s v="2022-08-18"/>
    <n v="8.0833333333333339"/>
    <n v="14.90548320485329"/>
    <n v="23.533513540301019"/>
    <n v="25.577000000000002"/>
    <n v="7.5269999999999992"/>
    <n v="17.140838006547881"/>
    <n v="19.34057057052269"/>
    <n v="816"/>
    <n v="136.4049517936491"/>
    <n v="125.55777432792679"/>
    <n v="22.903719210347919"/>
  </r>
  <r>
    <s v="T0811"/>
    <x v="142"/>
    <x v="142"/>
    <n v="147879"/>
    <n v="2067429"/>
    <n v="4.7537016937560329E-2"/>
    <s v="2014-07-01"/>
    <s v="2022-08-18"/>
    <n v="8.0833333333333339"/>
    <n v="27.719155302699431"/>
    <n v="29.492337907002831"/>
    <n v="31.626999999999999"/>
    <n v="5.5270000000000001"/>
    <n v="18.379914549320642"/>
    <n v="24.016903409066948"/>
    <n v="1346"/>
    <n v="315.50544537742081"/>
    <n v="291.09454589505901"/>
    <n v="28.70307593984765"/>
  </r>
  <r>
    <s v="T000809"/>
    <x v="143"/>
    <x v="143"/>
    <n v="148312"/>
    <n v="2067577"/>
    <n v="4.6852358513706428E-2"/>
    <s v="2014-07-01"/>
    <s v="2022-08-18"/>
    <n v="8.0833333333333339"/>
    <n v="32.112554911939952"/>
    <n v="20.448151089214871"/>
    <n v="25.927"/>
    <n v="5.777000000000001"/>
    <n v="17.75103884427088"/>
    <n v="18.499318446814101"/>
    <n v="1558"/>
    <n v="281.2062795198691"/>
    <n v="259.00065303043539"/>
    <n v="19.900925975890502"/>
  </r>
  <r>
    <s v="T0808"/>
    <x v="144"/>
    <x v="144"/>
    <n v="147869"/>
    <n v="2067766"/>
    <n v="4.9340094040580811E-2"/>
    <s v="2014-07-01"/>
    <s v="2022-08-18"/>
    <n v="8.0833333333333339"/>
    <n v="25.658853561357901"/>
    <n v="26.41313035902213"/>
    <n v="22.876999999999999"/>
    <n v="6.2270000000000003"/>
    <n v="17.41022656168817"/>
    <n v="22.179958951845059"/>
    <n v="1338"/>
    <n v="269.54189458319382"/>
    <n v="248.45246323548071"/>
    <n v="25.706272893478911"/>
  </r>
  <r>
    <s v="T0783"/>
    <x v="145"/>
    <x v="145"/>
    <n v="147513"/>
    <n v="2067834"/>
    <n v="4.9196193929187129E-2"/>
    <s v="2014-07-01"/>
    <s v="2022-08-18"/>
    <n v="8.0833333333333339"/>
    <n v="16.537591209155462"/>
    <n v="23.442319714886441"/>
    <n v="24.977"/>
    <n v="11.077"/>
    <n v="20.107672645982209"/>
    <n v="21.862675069534379"/>
    <n v="569"/>
    <n v="171.50220690063949"/>
    <n v="158.43667352256449"/>
    <n v="22.814965877045768"/>
  </r>
  <r>
    <s v="T000782"/>
    <x v="146"/>
    <x v="146"/>
    <n v="147601"/>
    <n v="2067103"/>
    <n v="4.5915520322481841E-2"/>
    <s v="2014-07-01"/>
    <s v="2022-08-19"/>
    <n v="8.0833333333333339"/>
    <n v="32.688384841705918"/>
    <n v="22.73104724147996"/>
    <n v="20.577000000000002"/>
    <n v="5.7270000000000003"/>
    <n v="15.328530009288301"/>
    <n v="19.243041076095871"/>
    <n v="2091"/>
    <n v="297.34387013585251"/>
    <n v="273.30879260610823"/>
    <n v="22.122728188650729"/>
  </r>
  <r>
    <s v="T0780"/>
    <x v="146"/>
    <x v="146"/>
    <n v="147323"/>
    <n v="2067352"/>
    <n v="4.7455972123663023E-2"/>
    <s v="2014-07-01"/>
    <s v="2022-08-19"/>
    <n v="8.0833333333333339"/>
    <n v="25.204241221905558"/>
    <n v="21.13922511092483"/>
    <n v="23.577000000000002"/>
    <n v="7.2270000000000003"/>
    <n v="19.125485605287299"/>
    <n v="19.26413562359226"/>
    <n v="1011"/>
    <n v="230.08102249980101"/>
    <n v="212.24232574053369"/>
    <n v="20.573505755348648"/>
  </r>
  <r>
    <s v="T0781"/>
    <x v="146"/>
    <x v="146"/>
    <n v="147433"/>
    <n v="2067313"/>
    <n v="4.9326379668207757E-2"/>
    <s v="2014-07-01"/>
    <s v="2022-08-19"/>
    <n v="8.0833333333333339"/>
    <n v="20.41063563496985"/>
    <n v="21.902528684736328"/>
    <n v="23.777000000000001"/>
    <n v="9.9770000000000003"/>
    <n v="17.581970710499728"/>
    <n v="20.307840779967751"/>
    <n v="953"/>
    <n v="196.33281637033809"/>
    <n v="180.99832006181489"/>
    <n v="21.316382108974931"/>
  </r>
  <r>
    <s v="T0787"/>
    <x v="147"/>
    <x v="147"/>
    <n v="147129"/>
    <n v="2067209"/>
    <n v="4.9492931737868118E-2"/>
    <s v="2014-07-01"/>
    <s v="2022-08-19"/>
    <n v="8.0833333333333339"/>
    <n v="27.538164728318719"/>
    <n v="21.45553656654544"/>
    <n v="27.626999999999999"/>
    <n v="7.3770000000000007"/>
    <n v="20.289350007338729"/>
    <n v="18.94557722178212"/>
    <n v="1071"/>
    <n v="247.24457807811839"/>
    <n v="228.09526036653099"/>
    <n v="20.881352212280991"/>
  </r>
  <r>
    <s v="T0784"/>
    <x v="148"/>
    <x v="148"/>
    <n v="147775"/>
    <n v="2067338"/>
    <n v="4.9593316633424103E-2"/>
    <s v="2014-07-01"/>
    <s v="2022-08-18"/>
    <n v="8.0833333333333339"/>
    <n v="11.87527828664202"/>
    <n v="23.164336578869179"/>
    <n v="17.027000000000001"/>
    <n v="5.6270000000000007"/>
    <n v="13.38693552198235"/>
    <n v="19.88356164565969"/>
    <n v="928"/>
    <n v="111.4832635197194"/>
    <n v="102.29190108623381"/>
    <n v="22.54442201279668"/>
  </r>
  <r>
    <s v="T0791"/>
    <x v="149"/>
    <x v="149"/>
    <n v="147802"/>
    <n v="2067630"/>
    <n v="4.9118621341460583E-2"/>
    <s v="2014-07-01"/>
    <s v="2022-08-18"/>
    <n v="8.0833333333333339"/>
    <n v="8.1452357922860408"/>
    <n v="19.02169695355369"/>
    <n v="16.827000000000002"/>
    <n v="4.6270000000000007"/>
    <n v="12.044861324423801"/>
    <n v="16.40976205839798"/>
    <n v="855"/>
    <n v="62.798055295215377"/>
    <n v="57.204098521269977"/>
    <n v="18.51264602637621"/>
  </r>
  <r>
    <s v="T0790"/>
    <x v="150"/>
    <x v="150"/>
    <n v="147663"/>
    <n v="2067771"/>
    <n v="4.6542751287471727E-2"/>
    <s v="2014-07-01"/>
    <s v="2022-08-18"/>
    <n v="8.0833333333333339"/>
    <n v="17.394975200057001"/>
    <n v="24.691141238195641"/>
    <n v="21.126999999999999"/>
    <n v="6.077"/>
    <n v="16.404349333067358"/>
    <n v="21.18594495971141"/>
    <n v="988"/>
    <n v="174.42765292045351"/>
    <n v="160.62646176975969"/>
    <n v="24.030366946024738"/>
  </r>
  <r>
    <s v="T0789"/>
    <x v="151"/>
    <x v="151"/>
    <n v="147377"/>
    <n v="2066985"/>
    <n v="4.8342032109787533E-2"/>
    <s v="2014-07-01"/>
    <s v="2022-08-19"/>
    <n v="8.0833333333333339"/>
    <n v="11.239157562255331"/>
    <n v="21.682591409043528"/>
    <n v="17.777000000000001"/>
    <n v="3.2269999999999999"/>
    <n v="13.332392181576511"/>
    <n v="18.999098633603079"/>
    <n v="931"/>
    <n v="100.73190490584849"/>
    <n v="92.319801114754625"/>
    <n v="21.102330705314781"/>
  </r>
  <r>
    <s v="T0788"/>
    <x v="152"/>
    <x v="152"/>
    <n v="148151"/>
    <n v="2067493"/>
    <n v="4.875204336301342E-2"/>
    <s v="2014-07-01"/>
    <s v="2022-08-20"/>
    <n v="8.0833333333333339"/>
    <n v="7.9241110123080478"/>
    <n v="16.61071397946645"/>
    <n v="13.526999999999999"/>
    <n v="4.6769999999999996"/>
    <n v="9.928549857191495"/>
    <n v="14.187486935410631"/>
    <n v="1108"/>
    <n v="52.456090133293529"/>
    <n v="47.290739265625078"/>
    <n v="16.16618479929004"/>
  </r>
  <r>
    <s v="T0795"/>
    <x v="153"/>
    <x v="153"/>
    <n v="148583"/>
    <n v="2067970"/>
    <n v="4.8207519144435142E-2"/>
    <s v="2014-07-01"/>
    <s v="2022-08-22"/>
    <n v="8.0833333333333339"/>
    <n v="9.5742874747815669"/>
    <n v="22.176576990211139"/>
    <n v="17.927"/>
    <n v="4.9269999999999996"/>
    <n v="12.880147626559809"/>
    <n v="18.977308435766322"/>
    <n v="871"/>
    <n v="85.637834353643839"/>
    <n v="78.378558769788285"/>
    <n v="21.583096445018199"/>
  </r>
  <r>
    <s v="T0794"/>
    <x v="154"/>
    <x v="154"/>
    <n v="149888"/>
    <n v="2067966"/>
    <n v="4.694246188112268E-2"/>
    <s v="2014-08-01"/>
    <s v="2022-08-22"/>
    <n v="8"/>
    <n v="13.0735270284456"/>
    <n v="24.754905942835741"/>
    <n v="21.227"/>
    <n v="8.3770000000000007"/>
    <n v="17.69202186574125"/>
    <n v="22.875850891348179"/>
    <n v="596"/>
    <n v="141.74371134025739"/>
    <n v="130.78737451588481"/>
    <n v="24.139494993774111"/>
  </r>
  <r>
    <s v="T0793"/>
    <x v="155"/>
    <x v="155"/>
    <n v="147992"/>
    <n v="2068690"/>
    <n v="4.9165614147341961E-2"/>
    <s v="2014-07-01"/>
    <s v="2022-08-18"/>
    <n v="8.0833333333333339"/>
    <n v="2.7189422352899988"/>
    <n v="16.380712811712719"/>
    <n v="16.126999999999999"/>
    <n v="5.5270000000000001"/>
    <n v="12.72861515344502"/>
    <n v="15.01644570450711"/>
    <n v="264"/>
    <n v="19.179583607369079"/>
    <n v="17.46701405301274"/>
    <n v="15.942338829360279"/>
  </r>
  <r>
    <s v="T0764"/>
    <x v="156"/>
    <x v="156"/>
    <n v="148173"/>
    <n v="2068472"/>
    <n v="4.7373626280317709E-2"/>
    <s v="2014-07-01"/>
    <s v="2022-08-18"/>
    <n v="8.0833333333333339"/>
    <n v="6.0037734465852228"/>
    <n v="16.7427351086321"/>
    <n v="14.477"/>
    <n v="6.2770000000000001"/>
    <n v="11.565741251199031"/>
    <n v="14.494058309999049"/>
    <n v="675"/>
    <n v="40.772897133796171"/>
    <n v="36.990247676563172"/>
    <n v="16.294672832624489"/>
  </r>
  <r>
    <s v="T0792"/>
    <x v="156"/>
    <x v="156"/>
    <n v="148410"/>
    <n v="2068511"/>
    <n v="4.9165614147341961E-2"/>
    <s v="2014-07-01"/>
    <s v="2022-08-18"/>
    <n v="8.0833333333333339"/>
    <n v="15.64100125753089"/>
    <n v="22.435370574113051"/>
    <n v="23.277000000000001"/>
    <n v="5.077"/>
    <n v="16.275348164255089"/>
    <n v="19.37076517328714"/>
    <n v="895"/>
    <n v="143.32479950600501"/>
    <n v="131.88082337960051"/>
    <n v="21.834964300150769"/>
  </r>
  <r>
    <s v="T0767"/>
    <x v="157"/>
    <x v="157"/>
    <n v="148292"/>
    <n v="2068678"/>
    <n v="4.946896468136152E-2"/>
    <s v="2014-07-01"/>
    <s v="2022-08-22"/>
    <n v="8.0833333333333339"/>
    <n v="7.0949585163518529"/>
    <n v="15.11620596741491"/>
    <n v="15.877000000000001"/>
    <n v="4.3770000000000007"/>
    <n v="10.099987509012241"/>
    <n v="13.4759205696429"/>
    <n v="1092"/>
    <n v="44.471597982164937"/>
    <n v="39.901448520067753"/>
    <n v="14.711672203581569"/>
  </r>
  <r>
    <s v="T0766"/>
    <x v="158"/>
    <x v="158"/>
    <n v="148660"/>
    <n v="2068431"/>
    <n v="4.9431884007888678E-2"/>
    <s v="2014-07-01"/>
    <s v="2022-08-22"/>
    <n v="8.0833333333333339"/>
    <n v="5.012067395781119"/>
    <n v="17.837090075307891"/>
    <n v="18.177"/>
    <n v="4.2270000000000003"/>
    <n v="11.86631786884627"/>
    <n v="14.281620568780509"/>
    <n v="647"/>
    <n v="33.453257335952763"/>
    <n v="30.233041468826041"/>
    <n v="17.359741116213709"/>
  </r>
  <r>
    <s v="T0765"/>
    <x v="159"/>
    <x v="159"/>
    <n v="149038"/>
    <n v="2067864"/>
    <n v="4.976503018852859E-2"/>
    <s v="2014-07-01"/>
    <s v="2022-08-17"/>
    <n v="8.0833333333333339"/>
    <n v="16.238112680646289"/>
    <n v="25.174063191247662"/>
    <n v="24.077000000000002"/>
    <n v="4.577"/>
    <n v="18.68974448286253"/>
    <n v="22.475835490001149"/>
    <n v="743"/>
    <n v="172.96113282720381"/>
    <n v="159.5721875877455"/>
    <n v="24.500365137934121"/>
  </r>
  <r>
    <s v="T0771"/>
    <x v="160"/>
    <x v="160"/>
    <n v="149123"/>
    <n v="2068416"/>
    <n v="4.6882535812343272E-2"/>
    <s v="2014-08-01"/>
    <s v="2022-08-17"/>
    <n v="8"/>
    <n v="10.336837957568971"/>
    <n v="21.408160200530531"/>
    <n v="24.077000000000002"/>
    <n v="9.1270000000000007"/>
    <n v="19.893967304029431"/>
    <n v="19.711924549400969"/>
    <n v="384"/>
    <n v="96.592856233557839"/>
    <n v="89.154758509136826"/>
    <n v="20.875949889689711"/>
  </r>
  <r>
    <s v="T0770"/>
    <x v="161"/>
    <x v="161"/>
    <n v="149023"/>
    <n v="2068208"/>
    <n v="4.8952260638762603E-2"/>
    <s v="2014-08-01"/>
    <s v="2022-08-17"/>
    <n v="8"/>
    <n v="14.1966804429021"/>
    <n v="25.749863657990101"/>
    <n v="20.027000000000001"/>
    <n v="7.077"/>
    <n v="14.56987867721616"/>
    <n v="21.290128042742602"/>
    <n v="960"/>
    <n v="142.91689427655649"/>
    <n v="131.4206681440125"/>
    <n v="25.109717899869889"/>
  </r>
  <r>
    <s v="T0769"/>
    <x v="162"/>
    <x v="162"/>
    <n v="149280"/>
    <n v="2067893"/>
    <n v="4.8770988603262858E-2"/>
    <s v="2014-07-01"/>
    <s v="2022-08-17"/>
    <n v="8.0833333333333339"/>
    <n v="10.550596159649221"/>
    <n v="24.50020025032574"/>
    <n v="18.977"/>
    <n v="4.5270000000000001"/>
    <n v="13.293988754327209"/>
    <n v="20.308416864432822"/>
    <n v="964"/>
    <n v="101.0494977328967"/>
    <n v="92.564386343058203"/>
    <n v="23.844535843311188"/>
  </r>
  <r>
    <s v="T0768"/>
    <x v="163"/>
    <x v="163"/>
    <n v="148628"/>
    <n v="2068245"/>
    <n v="4.8407301523482729E-2"/>
    <s v="2014-07-01"/>
    <s v="2022-08-18"/>
    <n v="8.0833333333333339"/>
    <n v="20.84329829743244"/>
    <n v="26.930735740318379"/>
    <n v="25.327000000000002"/>
    <n v="6.6769999999999996"/>
    <n v="18.824935385189882"/>
    <n v="23.61702409299226"/>
    <n v="888"/>
    <n v="233.3932397009751"/>
    <n v="215.4702161520967"/>
    <n v="26.210026329814411"/>
  </r>
  <r>
    <s v="T0773"/>
    <x v="164"/>
    <x v="164"/>
    <n v="148640"/>
    <n v="2068591"/>
    <n v="4.9326379668207757E-2"/>
    <s v="2014-08-01"/>
    <s v="2022-08-18"/>
    <n v="8"/>
    <n v="17.61741524969603"/>
    <n v="26.07091532490151"/>
    <n v="22.427"/>
    <n v="7.8769999999999998"/>
    <n v="18.11915024805684"/>
    <n v="23.16785912883244"/>
    <n v="791"/>
    <n v="193.46884526857801"/>
    <n v="178.54373513503"/>
    <n v="25.422788170629431"/>
  </r>
  <r>
    <s v="T0776"/>
    <x v="164"/>
    <x v="164"/>
    <n v="148524"/>
    <n v="2068493"/>
    <n v="4.9582766596283641E-2"/>
    <s v="2014-08-01"/>
    <s v="2022-08-18"/>
    <n v="8"/>
    <n v="19.639505338361982"/>
    <n v="28.463555172821941"/>
    <n v="24.927"/>
    <n v="9.1769999999999996"/>
    <n v="19.200201166685439"/>
    <n v="25.22780661541703"/>
    <n v="827"/>
    <n v="234.97569886819059"/>
    <n v="217.0155806021078"/>
    <n v="27.755946606543219"/>
  </r>
  <r>
    <s v="T0772"/>
    <x v="165"/>
    <x v="165"/>
    <n v="147832"/>
    <n v="2068754"/>
    <n v="4.8574860452179389E-2"/>
    <s v="2014-08-01"/>
    <s v="2022-08-18"/>
    <n v="8"/>
    <n v="22.72302861753808"/>
    <n v="25.777280475236982"/>
    <n v="25.977"/>
    <n v="5.4770000000000003"/>
    <n v="19.95096646436895"/>
    <n v="23.253874550511519"/>
    <n v="885"/>
    <n v="250.5930364226725"/>
    <n v="231.43500008305"/>
    <n v="25.13645313062392"/>
  </r>
  <r>
    <s v="T0779"/>
    <x v="166"/>
    <x v="166"/>
    <n v="148147"/>
    <n v="2068898"/>
    <n v="4.9196193929187129E-2"/>
    <s v="2014-08-01"/>
    <s v="2022-08-18"/>
    <n v="8"/>
    <n v="17.674677981916549"/>
    <n v="27.25364737957965"/>
    <n v="23.527000000000001"/>
    <n v="5.7770000000000001"/>
    <n v="18.025581980115621"/>
    <n v="24.2390160125534"/>
    <n v="813"/>
    <n v="203.08746825722949"/>
    <n v="187.44148224170829"/>
    <n v="26.576117315923231"/>
  </r>
  <r>
    <s v="T0778"/>
    <x v="167"/>
    <x v="167"/>
    <n v="148165"/>
    <n v="2068749"/>
    <n v="4.976503018852859E-2"/>
    <s v="2014-08-01"/>
    <s v="2022-08-22"/>
    <n v="8"/>
    <n v="17.441208653824049"/>
    <n v="25.351234334153339"/>
    <n v="23.477"/>
    <n v="6.4770000000000003"/>
    <n v="16.831447938665651"/>
    <n v="21.592189102520059"/>
    <n v="985"/>
    <n v="178.2685508538396"/>
    <n v="164.19535916264391"/>
    <n v="24.720998565231731"/>
  </r>
  <r>
    <s v="T0777"/>
    <x v="168"/>
    <x v="168"/>
    <n v="148440"/>
    <n v="2068880"/>
    <n v="4.976503018852859E-2"/>
    <s v="2014-07-01"/>
    <s v="2022-08-22"/>
    <n v="8.0833333333333339"/>
    <n v="16.28227963202005"/>
    <n v="23.65138703202728"/>
    <n v="19.577000000000002"/>
    <n v="6.077"/>
    <n v="15.65738941765825"/>
    <n v="21.001339353747039"/>
    <n v="965"/>
    <n v="161.80301280829511"/>
    <n v="148.9409487671434"/>
    <n v="23.018438219569319"/>
  </r>
  <r>
    <s v="T0630"/>
    <x v="169"/>
    <x v="169"/>
    <n v="149008"/>
    <n v="2068037"/>
    <n v="4.8925817041142301E-2"/>
    <s v="2014-08-01"/>
    <s v="2022-08-17"/>
    <n v="8"/>
    <n v="21.098567582532461"/>
    <n v="22.877978674871901"/>
    <n v="23.626999999999999"/>
    <n v="5.7270000000000003"/>
    <n v="17.164862596079239"/>
    <n v="19.501328273771861"/>
    <n v="1145"/>
    <n v="194.7040299922958"/>
    <n v="179.2467197370037"/>
    <n v="22.309228440012319"/>
  </r>
  <r>
    <s v="T0629"/>
    <x v="170"/>
    <x v="170"/>
    <n v="149061"/>
    <n v="2068384"/>
    <n v="4.3971075430885471E-2"/>
    <s v="2014-08-01"/>
    <s v="2022-08-17"/>
    <n v="8"/>
    <n v="15.624162606229801"/>
    <n v="22.859250856652992"/>
    <n v="24.677"/>
    <n v="5.577"/>
    <n v="16.489044963936411"/>
    <n v="20.48364886753777"/>
    <n v="932"/>
    <n v="151.4079678021856"/>
    <n v="139.3348283610944"/>
    <n v="22.29096619837086"/>
  </r>
  <r>
    <s v="T0627"/>
    <x v="171"/>
    <x v="171"/>
    <n v="149620"/>
    <n v="2069061"/>
    <n v="4.8863485192802793E-2"/>
    <s v="2014-08-01"/>
    <s v="2022-08-09"/>
    <n v="8"/>
    <n v="3.822939796857983"/>
    <n v="14.46686522916864"/>
    <n v="12.526999999999999"/>
    <n v="4.3770000000000007"/>
    <n v="9.5753645474819251"/>
    <n v="12.819690817871701"/>
    <n v="634"/>
    <n v="22.725410464293109"/>
    <n v="20.294087645938571"/>
    <n v="14.10721662936429"/>
  </r>
  <r>
    <s v="T0628"/>
    <x v="171"/>
    <x v="171"/>
    <n v="149638"/>
    <n v="2069034"/>
    <n v="4.976503018852859E-2"/>
    <s v="2014-08-01"/>
    <s v="2022-08-09"/>
    <n v="8"/>
    <n v="22.852863760474651"/>
    <n v="24.417624589856921"/>
    <n v="27.126999999999999"/>
    <n v="8.8769999999999989"/>
    <n v="20.284836821975968"/>
    <n v="22.62087579540373"/>
    <n v="804"/>
    <n v="245.22275781936531"/>
    <n v="226.55353113122359"/>
    <n v="23.810598509556939"/>
  </r>
  <r>
    <s v="T0632"/>
    <x v="172"/>
    <x v="172"/>
    <n v="149609"/>
    <n v="2069576"/>
    <n v="4.5457228594276783E-2"/>
    <s v="2014-07-01"/>
    <s v="2022-08-09"/>
    <n v="8.0833333333333339"/>
    <n v="6.0879419130452659"/>
    <n v="17.037567948762621"/>
    <n v="15.227"/>
    <n v="4.1269999999999998"/>
    <n v="10.618020552924269"/>
    <n v="13.83272622526108"/>
    <n v="858"/>
    <n v="39.266827150851803"/>
    <n v="35.364152307102081"/>
    <n v="16.58161547604978"/>
  </r>
  <r>
    <s v="T0631"/>
    <x v="173"/>
    <x v="173"/>
    <n v="149973"/>
    <n v="2070250"/>
    <n v="4.838569242137003E-2"/>
    <s v="2014-07-01"/>
    <s v="2022-08-09"/>
    <n v="8.0833333333333339"/>
    <n v="13.116863323334551"/>
    <n v="23.203986791865368"/>
    <n v="20.077000000000002"/>
    <n v="5.5270000000000001"/>
    <n v="15.56926999348218"/>
    <n v="19.941986583138799"/>
    <n v="785"/>
    <n v="123.7276176547588"/>
    <n v="113.8323919823687"/>
    <n v="22.58301112289876"/>
  </r>
  <r>
    <s v="T0638"/>
    <x v="174"/>
    <x v="174"/>
    <n v="149704"/>
    <n v="2069479"/>
    <n v="4.9749529139578003E-2"/>
    <s v="2014-07-01"/>
    <s v="2022-08-09"/>
    <n v="8.0833333333333339"/>
    <n v="6.9228042610726082"/>
    <n v="18.764824053862021"/>
    <n v="16.977"/>
    <n v="4.9269999999999996"/>
    <n v="13.445809390648551"/>
    <n v="16.499288039312859"/>
    <n v="623"/>
    <n v="53.765273662162933"/>
    <n v="49.112391880147698"/>
    <n v="18.262647454883229"/>
  </r>
  <r>
    <s v="T0637"/>
    <x v="175"/>
    <x v="175"/>
    <n v="149481"/>
    <n v="2069779"/>
    <n v="4.8363935928046962E-2"/>
    <s v="2014-07-01"/>
    <s v="2022-08-09"/>
    <n v="8.0833333333333339"/>
    <n v="6.5372389494696774"/>
    <n v="19.682892733768721"/>
    <n v="23.876999999999999"/>
    <n v="7.6270000000000007"/>
    <n v="15.987577408658639"/>
    <n v="17.906875647839598"/>
    <n v="393"/>
    <n v="55.332257940843142"/>
    <n v="50.854872011377331"/>
    <n v="19.156147153701639"/>
  </r>
  <r>
    <s v="T0636"/>
    <x v="176"/>
    <x v="176"/>
    <n v="149672"/>
    <n v="2070114"/>
    <n v="4.8342032109787533E-2"/>
    <s v="2014-07-01"/>
    <s v="2022-08-09"/>
    <n v="8.0833333333333339"/>
    <n v="2.831246966475081"/>
    <n v="14.916451987994821"/>
    <n v="13.927"/>
    <n v="5.2270000000000003"/>
    <n v="10.33374891229858"/>
    <n v="12.84032772394686"/>
    <n v="393"/>
    <n v="16.930021471665341"/>
    <n v="15.218411124405639"/>
    <n v="14.517263959017811"/>
  </r>
  <r>
    <s v="T0635"/>
    <x v="177"/>
    <x v="177"/>
    <n v="149864"/>
    <n v="2070332"/>
    <n v="4.9504689138178543E-2"/>
    <s v="2014-07-01"/>
    <s v="2022-08-09"/>
    <n v="8.0833333333333339"/>
    <n v="12.82037167276245"/>
    <n v="23.203986791865368"/>
    <n v="20.077000000000002"/>
    <n v="5.5270000000000001"/>
    <n v="15.56926999348218"/>
    <n v="19.941986583138799"/>
    <n v="768"/>
    <n v="120.9308967714549"/>
    <n v="111.2593413257088"/>
    <n v="22.58301112289876"/>
  </r>
  <r>
    <s v="T0642"/>
    <x v="178"/>
    <x v="178"/>
    <n v="148700"/>
    <n v="2070989"/>
    <n v="4.9406410605697323E-2"/>
    <s v="2014-07-01"/>
    <s v="2022-08-09"/>
    <n v="8.0833333333333339"/>
    <n v="3.6372541954641919"/>
    <n v="17.55131232563042"/>
    <n v="16.626999999999999"/>
    <n v="2.927"/>
    <n v="10.699617231132869"/>
    <n v="13.962277501887639"/>
    <n v="729"/>
    <n v="23.48198409400063"/>
    <n v="20.90859970189145"/>
    <n v="17.08161123458898"/>
  </r>
  <r>
    <s v="T0641"/>
    <x v="179"/>
    <x v="179"/>
    <n v="151433"/>
    <n v="2073971"/>
    <n v="4.0567733705861982E-2"/>
    <s v="2014-06-01"/>
    <s v="2022-08-23"/>
    <n v="8.1666666666666661"/>
    <n v="7.9832035328868693"/>
    <n v="20.61089849146348"/>
    <n v="20.277000000000001"/>
    <n v="6.1270000000000007"/>
    <n v="15.70776826959446"/>
    <n v="18.50169493833523"/>
    <n v="542"/>
    <n v="69.77203147271068"/>
    <n v="64.067439075534267"/>
    <n v="20.020610529876421"/>
  </r>
  <r>
    <s v="T0640"/>
    <x v="180"/>
    <x v="180"/>
    <n v="151583"/>
    <n v="2073950"/>
    <n v="4.9843990953882707E-2"/>
    <s v="2014-06-01"/>
    <s v="2022-08-23"/>
    <n v="8.1666666666666661"/>
    <n v="3.5620482731230481"/>
    <n v="18.402460851064429"/>
    <n v="18.376999999999999"/>
    <n v="6.1270000000000007"/>
    <n v="15.56402232443275"/>
    <n v="17.020047139171581"/>
    <n v="221"/>
    <n v="28.640478008581809"/>
    <n v="26.301223459985039"/>
    <n v="17.875421667961401"/>
  </r>
  <r>
    <s v="T0444"/>
    <x v="181"/>
    <x v="181"/>
    <n v="147270"/>
    <n v="2067035"/>
    <n v="1.950863094024826E-2"/>
    <s v="2017-06-24"/>
    <s v="2022-08-19"/>
    <n v="5.083333333333333"/>
    <n v="6.3349019336085304"/>
    <n v="16.284202378519431"/>
    <n v="14.427"/>
    <n v="7.027000000000001"/>
    <n v="9.8970696393019235"/>
    <n v="13.04660882949749"/>
    <n v="974"/>
    <n v="36.062930030969468"/>
    <n v="31.24604164749443"/>
    <n v="17.412908109270418"/>
  </r>
  <r>
    <s v="T0445"/>
    <x v="182"/>
    <x v="182"/>
    <n v="147399"/>
    <n v="2066873"/>
    <n v="1.9004939166413819E-2"/>
    <s v="2017-06-24"/>
    <s v="2022-08-19"/>
    <n v="5.083333333333333"/>
    <n v="6.4779547101832273"/>
    <n v="14.740491184773379"/>
    <n v="11.877000000000001"/>
    <n v="2.827"/>
    <n v="9.9185619911831946"/>
    <n v="13.10079181512606"/>
    <n v="947"/>
    <n v="37.219840287034963"/>
    <n v="32.471420151300883"/>
    <n v="15.76219777423981"/>
  </r>
  <r>
    <s v="T0446"/>
    <x v="183"/>
    <x v="183"/>
    <n v="149476"/>
    <n v="2070162"/>
    <n v="1.9453026175611569E-2"/>
    <s v="2017-06-12"/>
    <s v="2022-08-09"/>
    <n v="5.083333333333333"/>
    <n v="9.3604019759946411"/>
    <n v="17.759978055449299"/>
    <n v="15.327"/>
    <n v="5.1270000000000007"/>
    <n v="12.710751558428891"/>
    <n v="15.591462903901521"/>
    <n v="822"/>
    <n v="65.752719785721666"/>
    <n v="58.890992936973468"/>
    <n v="18.990974117966921"/>
  </r>
  <r>
    <s v="T0447"/>
    <x v="184"/>
    <x v="184"/>
    <n v="149750"/>
    <n v="2070239"/>
    <n v="1.9121392121770369E-2"/>
    <s v="2017-06-08"/>
    <s v="2022-08-09"/>
    <n v="5.166666666666667"/>
    <n v="4.9891626148509216"/>
    <n v="15.14677790048643"/>
    <n v="12.627000000000001"/>
    <n v="5.9770000000000003"/>
    <n v="10.78109689593416"/>
    <n v="14.02177553941166"/>
    <n v="628"/>
    <n v="30.979436938005179"/>
    <n v="27.262826500274389"/>
    <n v="16.141481832240121"/>
  </r>
  <r>
    <s v="T0448"/>
    <x v="185"/>
    <x v="185"/>
    <n v="149937"/>
    <n v="2070520"/>
    <n v="1.9069330120106399E-2"/>
    <s v="2017-06-22"/>
    <s v="2022-08-09"/>
    <n v="5.083333333333333"/>
    <n v="7.9434150784495614"/>
    <n v="14.486921357893779"/>
    <n v="11.727"/>
    <n v="4.3770000000000007"/>
    <n v="9.806431334551279"/>
    <n v="12.612484455144831"/>
    <n v="1259"/>
    <n v="43.53497601096818"/>
    <n v="37.599558764398367"/>
    <n v="15.491052280459749"/>
  </r>
  <r>
    <s v="T0449"/>
    <x v="186"/>
    <x v="186"/>
    <n v="150485"/>
    <n v="2071181"/>
    <n v="1.9825399489692079E-2"/>
    <s v="2017-06-15"/>
    <s v="2022-08-22"/>
    <n v="5.166666666666667"/>
    <n v="3.8059853598621158"/>
    <n v="17.091230662801991"/>
    <n v="11.526999999999999"/>
    <n v="2.677"/>
    <n v="9.0677725862561012"/>
    <n v="13.802498371339709"/>
    <n v="857"/>
    <n v="22.43065352657306"/>
    <n v="19.064268221382221"/>
    <n v="18.213628736537039"/>
  </r>
  <r>
    <s v="T0450"/>
    <x v="187"/>
    <x v="187"/>
    <n v="150084"/>
    <n v="2070416"/>
    <n v="1.8714294668957649E-2"/>
    <s v="2017-06-22"/>
    <s v="2022-08-09"/>
    <n v="5.083333333333333"/>
    <n v="8.8336641048792348"/>
    <n v="18.732162619825921"/>
    <n v="14.827"/>
    <n v="3.1269999999999998"/>
    <n v="11.51717049836013"/>
    <n v="16.332193705601441"/>
    <n v="1015"/>
    <n v="64.57005746217051"/>
    <n v="57.521173932735863"/>
    <n v="20.030543640086819"/>
  </r>
  <r>
    <s v="T0451"/>
    <x v="188"/>
    <x v="188"/>
    <n v="148293"/>
    <n v="2067082"/>
    <n v="4.581185020748519E-2"/>
    <s v="2017-06-10"/>
    <s v="2022-08-20"/>
    <n v="5.166666666666667"/>
    <n v="5.1989510177304412"/>
    <n v="15.63455018444944"/>
    <n v="13.077"/>
    <n v="3.827"/>
    <n v="9.3887132499172825"/>
    <n v="13.16273641196827"/>
    <n v="917"/>
    <n v="31.703125856628411"/>
    <n v="28.271552017091661"/>
    <n v="16.558166484424689"/>
  </r>
  <r>
    <s v="T0452"/>
    <x v="189"/>
    <x v="189"/>
    <n v="149792"/>
    <n v="2068015"/>
    <n v="4.9419222576554241E-2"/>
    <s v="2017-06-28"/>
    <s v="2022-08-22"/>
    <n v="5.083333333333333"/>
    <n v="6.1235366971803211"/>
    <n v="23.485021876552231"/>
    <n v="18.527000000000001"/>
    <n v="4.4770000000000003"/>
    <n v="14.57164228302188"/>
    <n v="20.302353387503249"/>
    <n v="486"/>
    <n v="58.700159375395032"/>
    <n v="53.863998114219058"/>
    <n v="24.949084790907889"/>
  </r>
  <r>
    <s v="T0453"/>
    <x v="190"/>
    <x v="190"/>
    <n v="149315"/>
    <n v="2068589"/>
    <n v="4.5846546604104553E-2"/>
    <s v="2017-06-20"/>
    <s v="2022-08-20"/>
    <n v="5.083333333333333"/>
    <n v="2.9193871704767509"/>
    <n v="12.324071147688059"/>
    <n v="9.7270000000000003"/>
    <n v="3.9769999999999999"/>
    <n v="7.3963875350860349"/>
    <n v="10.15242626421948"/>
    <n v="785"/>
    <n v="13.367601081861871"/>
    <n v="11.421438305142599"/>
    <n v="13.092357233008901"/>
  </r>
  <r>
    <s v="T0454"/>
    <x v="191"/>
    <x v="191"/>
    <n v="148690"/>
    <n v="2071607"/>
    <n v="4.6284853125795923E-2"/>
    <s v="2017-06-29"/>
    <s v="2022-08-09"/>
    <n v="5.083333333333333"/>
    <n v="1.328494522128542"/>
    <n v="12.98890465241573"/>
    <n v="10.977"/>
    <n v="4.6270000000000007"/>
    <n v="8.4512079222392824"/>
    <n v="11.192998517208739"/>
    <n v="281"/>
    <n v="6.8123982403962886"/>
    <n v="5.9699912061617768"/>
    <n v="13.79863664669119"/>
  </r>
  <r>
    <s v="T0455"/>
    <x v="192"/>
    <x v="192"/>
    <n v="148469"/>
    <n v="2071162"/>
    <n v="4.946896468136152E-2"/>
    <s v="2017-06-09"/>
    <s v="2022-08-09"/>
    <n v="5.083333333333333"/>
    <n v="4.9490980013643471"/>
    <n v="17.79475127751866"/>
    <n v="16.277000000000001"/>
    <n v="9.5770000000000017"/>
    <n v="13.36195775565467"/>
    <n v="16.018432732128321"/>
    <n v="384"/>
    <n v="37.361798018866132"/>
    <n v="34.189760193750793"/>
    <n v="18.90408111133965"/>
  </r>
  <r>
    <s v="T0639"/>
    <x v="193"/>
    <x v="193"/>
    <n v="139043"/>
    <n v="2049403"/>
    <n v="4.3564329093704751E-2"/>
    <s v="2014-06-01"/>
    <s v="2022-08-07"/>
    <n v="8.1666666666666661"/>
    <n v="16.36084337671813"/>
    <n v="21.55515860369583"/>
    <n v="26.927"/>
    <n v="10.677"/>
    <n v="20.47326474826793"/>
    <n v="19.82046292474778"/>
    <n v="574"/>
    <n v="153.76094711575109"/>
    <n v="141.96736008961449"/>
    <n v="20.93782740684718"/>
  </r>
  <r>
    <s v="T0614"/>
    <x v="194"/>
    <x v="194"/>
    <n v="139237"/>
    <n v="2049302"/>
    <n v="4.2225160129915409E-2"/>
    <s v="2014-06-01"/>
    <s v="2022-08-07"/>
    <n v="8.1666666666666661"/>
    <n v="21.19326474671448"/>
    <n v="22.65546480824446"/>
    <n v="25.376999999999999"/>
    <n v="7.827"/>
    <n v="20.642942861801941"/>
    <n v="21.274025926963851"/>
    <n v="734"/>
    <n v="213.84311855049901"/>
    <n v="197.5212554298119"/>
    <n v="22.006621277914881"/>
  </r>
  <r>
    <s v="T0612"/>
    <x v="195"/>
    <x v="195"/>
    <n v="136955"/>
    <n v="2050106"/>
    <n v="4.8615271769023E-2"/>
    <s v="2014-06-01"/>
    <s v="2022-08-08"/>
    <n v="8.1666666666666661"/>
    <n v="13.336991585060691"/>
    <n v="24.44754218142997"/>
    <n v="23.027000000000001"/>
    <n v="9.7270000000000003"/>
    <n v="18.766882797708909"/>
    <n v="22.342485517922089"/>
    <n v="555"/>
    <n v="141.2651995132953"/>
    <n v="130.39478994695779"/>
    <n v="23.747374265602971"/>
  </r>
  <r>
    <s v="T0611"/>
    <x v="196"/>
    <x v="196"/>
    <n v="138860"/>
    <n v="2051348"/>
    <n v="4.4066757433634141E-2"/>
    <s v="2014-06-01"/>
    <s v="2022-08-06"/>
    <n v="8.1666666666666661"/>
    <n v="10.98009642488914"/>
    <n v="14.13952918737936"/>
    <n v="22.876999999999999"/>
    <n v="10.776999999999999"/>
    <n v="19.931133722691769"/>
    <n v="12.906807478625369"/>
    <n v="386"/>
    <n v="67.070886025862492"/>
    <n v="61.756863436319719"/>
    <n v="13.734578677081339"/>
  </r>
  <r>
    <s v="T0618"/>
    <x v="197"/>
    <x v="197"/>
    <n v="140286"/>
    <n v="2050458"/>
    <n v="4.9749529139578003E-2"/>
    <s v="2014-06-01"/>
    <s v="2022-08-07"/>
    <n v="8.1666666666666661"/>
    <n v="12.63833680770505"/>
    <n v="23.20853517693315"/>
    <n v="20.327000000000002"/>
    <n v="7.4770000000000003"/>
    <n v="16.496885429808898"/>
    <n v="21.222674561237099"/>
    <n v="663"/>
    <n v="127.0027243251243"/>
    <n v="117.0244236828585"/>
    <n v="22.54385193050955"/>
  </r>
  <r>
    <s v="T0620"/>
    <x v="197"/>
    <x v="197"/>
    <n v="140353"/>
    <n v="2050352"/>
    <n v="4.9527751503838327E-2"/>
    <s v="2014-06-01"/>
    <s v="2022-08-07"/>
    <n v="8.1666666666666661"/>
    <n v="16.44158147637577"/>
    <n v="23.65407875465927"/>
    <n v="21.277000000000001"/>
    <n v="9.027000000000001"/>
    <n v="16.487212054856919"/>
    <n v="20.230356875557739"/>
    <n v="848"/>
    <n v="157.4724187307863"/>
    <n v="145.0681955630842"/>
    <n v="22.97663531680573"/>
  </r>
  <r>
    <s v="T0621"/>
    <x v="197"/>
    <x v="197"/>
    <n v="140292"/>
    <n v="2050529"/>
    <n v="4.9582766596283641E-2"/>
    <s v="2014-06-01"/>
    <s v="2022-08-07"/>
    <n v="8.1666666666666661"/>
    <n v="17.900607664310058"/>
    <n v="23.37549066505909"/>
    <n v="20.477"/>
    <n v="8.5770000000000017"/>
    <n v="16.603910308294139"/>
    <n v="20.988037086931989"/>
    <n v="928"/>
    <n v="177.89582589282239"/>
    <n v="163.9207176273263"/>
    <n v="22.70602587964521"/>
  </r>
  <r>
    <s v="T0617"/>
    <x v="198"/>
    <x v="198"/>
    <n v="139113"/>
    <n v="2051513"/>
    <n v="4.6382625096137782E-2"/>
    <s v="2014-06-01"/>
    <s v="2022-08-06"/>
    <n v="8.1666666666666661"/>
    <n v="6.8543346299734074"/>
    <n v="19.713637967162281"/>
    <n v="20.027000000000001"/>
    <n v="4.9269999999999996"/>
    <n v="16.327718948378859"/>
    <n v="18.12301260136287"/>
    <n v="410"/>
    <n v="58.723250071758152"/>
    <n v="53.980605846742748"/>
    <n v="19.14904719127151"/>
  </r>
  <r>
    <s v="T0616"/>
    <x v="199"/>
    <x v="199"/>
    <n v="139280"/>
    <n v="2051632"/>
    <n v="4.7001815970818213E-2"/>
    <s v="2014-06-01"/>
    <s v="2022-08-06"/>
    <n v="8.1666666666666661"/>
    <n v="18.954680866368069"/>
    <n v="21.907836960189041"/>
    <n v="22.027000000000001"/>
    <n v="7.9269999999999996"/>
    <n v="17.186968426299821"/>
    <n v="19.42466299213476"/>
    <n v="957"/>
    <n v="174.2944970453261"/>
    <n v="160.54162862301109"/>
    <n v="21.28040519503006"/>
  </r>
  <r>
    <s v="T0619"/>
    <x v="199"/>
    <x v="199"/>
    <n v="138924"/>
    <n v="2051649"/>
    <n v="4.5493315673163053E-2"/>
    <s v="2014-06-01"/>
    <s v="2022-08-06"/>
    <n v="8.1666666666666661"/>
    <n v="7.3092342762083451"/>
    <n v="18.94674218890788"/>
    <n v="16.977"/>
    <n v="6.3770000000000007"/>
    <n v="11.96494703608913"/>
    <n v="15.88455154295692"/>
    <n v="769"/>
    <n v="54.524142754653127"/>
    <n v="49.633488970044603"/>
    <n v="18.40411500406983"/>
  </r>
  <r>
    <s v="T0615"/>
    <x v="200"/>
    <x v="200"/>
    <n v="140241"/>
    <n v="2051410"/>
    <n v="4.7772323162425662E-2"/>
    <s v="2014-06-01"/>
    <s v="2022-08-08"/>
    <n v="8.1666666666666661"/>
    <n v="16.058365897747379"/>
    <n v="21.27089736037146"/>
    <n v="22.527000000000001"/>
    <n v="8.827"/>
    <n v="17.435438094463159"/>
    <n v="19.233469932720279"/>
    <n v="775"/>
    <n v="146.23532400554311"/>
    <n v="134.73252164427359"/>
    <n v="20.661707292835999"/>
  </r>
  <r>
    <s v="T0622"/>
    <x v="201"/>
    <x v="201"/>
    <n v="138704"/>
    <n v="2051149"/>
    <n v="4.0870771009305973E-2"/>
    <s v="2014-06-01"/>
    <s v="2022-08-06"/>
    <n v="8.1666666666666661"/>
    <n v="12.26420476293249"/>
    <n v="19.308531207427979"/>
    <n v="18.677"/>
    <n v="5.8770000000000007"/>
    <n v="14.262519569695099"/>
    <n v="17.507483770997538"/>
    <n v="881"/>
    <n v="101.3409342880711"/>
    <n v="92.938599683387281"/>
    <n v="18.75554252853107"/>
  </r>
  <r>
    <s v="T0626"/>
    <x v="202"/>
    <x v="202"/>
    <n v="141867"/>
    <n v="2051030"/>
    <n v="4.4706557470329672E-2"/>
    <s v="2014-06-01"/>
    <s v="2022-08-07"/>
    <n v="8.1666666666666661"/>
    <n v="12.96593461757489"/>
    <n v="24.58027699442578"/>
    <n v="21.577000000000002"/>
    <n v="7.4269999999999996"/>
    <n v="15.634249493371151"/>
    <n v="21.386254929284071"/>
    <n v="805"/>
    <n v="131.18718037122039"/>
    <n v="120.72975048488109"/>
    <n v="23.87630760617742"/>
  </r>
  <r>
    <s v="T0625"/>
    <x v="203"/>
    <x v="203"/>
    <n v="141025"/>
    <n v="2052800"/>
    <n v="4.9165614147341961E-2"/>
    <s v="2014-06-01"/>
    <s v="2022-08-08"/>
    <n v="8.1666666666666661"/>
    <n v="11.80725724000461"/>
    <n v="24.939373466049052"/>
    <n v="23.376999999999999"/>
    <n v="5.6769999999999996"/>
    <n v="19.42678456555031"/>
    <n v="23.167492819108372"/>
    <n v="488"/>
    <n v="129.70056934620939"/>
    <n v="119.7473233725616"/>
    <n v="24.225119697217501"/>
  </r>
  <r>
    <s v="T0624"/>
    <x v="204"/>
    <x v="204"/>
    <n v="141305"/>
    <n v="2052389"/>
    <n v="4.5348136975826472E-2"/>
    <s v="2014-06-01"/>
    <s v="2022-08-08"/>
    <n v="8.1666666666666661"/>
    <n v="12.182908732705471"/>
    <n v="23.256643255460389"/>
    <n v="21.626999999999999"/>
    <n v="5.3770000000000007"/>
    <n v="14.957806015404559"/>
    <n v="19.817550770823861"/>
    <n v="838"/>
    <n v="114.094955655177"/>
    <n v="104.8276644365659"/>
    <n v="22.590582212740259"/>
  </r>
  <r>
    <s v="T0846"/>
    <x v="205"/>
    <x v="205"/>
    <n v="137265"/>
    <n v="2050242"/>
    <n v="4.8635255322283702E-2"/>
    <s v="2014-06-01"/>
    <s v="2022-08-08"/>
    <n v="8.1666666666666661"/>
    <n v="11.06060658529954"/>
    <n v="20.384569536307939"/>
    <n v="18.677"/>
    <n v="4.077"/>
    <n v="14.801716973917641"/>
    <n v="18.12865634581674"/>
    <n v="822"/>
    <n v="94.638281850747063"/>
    <n v="86.791823588837758"/>
    <n v="19.800763546268229"/>
  </r>
  <r>
    <s v="T0845"/>
    <x v="206"/>
    <x v="206"/>
    <n v="140911"/>
    <n v="2051442"/>
    <n v="4.7510146696310082E-2"/>
    <s v="2014-06-01"/>
    <s v="2022-08-08"/>
    <n v="8.1666666666666661"/>
    <n v="5.9866614130816984"/>
    <n v="19.263791484548701"/>
    <n v="15.227"/>
    <n v="4.2270000000000003"/>
    <n v="11.37308906441581"/>
    <n v="16.58181081677672"/>
    <n v="800"/>
    <n v="46.485568216602601"/>
    <n v="42.135732427410858"/>
    <n v="18.71208413357796"/>
  </r>
  <r>
    <s v="T0844"/>
    <x v="207"/>
    <x v="207"/>
    <n v="139146"/>
    <n v="2050134"/>
    <n v="4.7823014703861431E-2"/>
    <s v="2014-06-01"/>
    <s v="2022-08-07"/>
    <n v="8.1666666666666661"/>
    <n v="5.7295145129709697"/>
    <n v="19.504241457210039"/>
    <n v="18.327000000000002"/>
    <n v="8.027000000000001"/>
    <n v="14.275071780385041"/>
    <n v="17.185618414484551"/>
    <n v="418"/>
    <n v="46.460069758612249"/>
    <n v="42.589970508676323"/>
    <n v="18.945647714348869"/>
  </r>
  <r>
    <s v="T0843"/>
    <x v="208"/>
    <x v="208"/>
    <n v="140007"/>
    <n v="2050832"/>
    <n v="4.8207519144435142E-2"/>
    <s v="2014-06-01"/>
    <s v="2022-08-07"/>
    <n v="8.1666666666666661"/>
    <n v="4.7107648418735959"/>
    <n v="17.390779503809409"/>
    <n v="18.376999999999999"/>
    <n v="3.9769999999999999"/>
    <n v="12.545901005028069"/>
    <n v="14.622898084144319"/>
    <n v="685"/>
    <n v="32.135918904341118"/>
    <n v="28.964020473870619"/>
    <n v="16.892714473409821"/>
  </r>
  <r>
    <s v="T0613"/>
    <x v="209"/>
    <x v="209"/>
    <n v="137204"/>
    <n v="2050027"/>
    <n v="4.5949797434133861E-2"/>
    <s v="2014-06-01"/>
    <s v="2022-08-08"/>
    <n v="8.1666666666666661"/>
    <n v="16.656389242925261"/>
    <n v="22.66548205134848"/>
    <n v="23.077000000000002"/>
    <n v="10.477"/>
    <n v="17.454168276673538"/>
    <n v="19.41150161956088"/>
    <n v="783"/>
    <n v="153.1108097210747"/>
    <n v="141.1015702326572"/>
    <n v="22.016351631147749"/>
  </r>
  <r>
    <s v="T0850"/>
    <x v="210"/>
    <x v="210"/>
    <n v="138837"/>
    <n v="2051544"/>
    <n v="4.7922649051146238E-2"/>
    <s v="2014-06-01"/>
    <s v="2022-08-06"/>
    <n v="8.1666666666666661"/>
    <n v="9.6530161432308645"/>
    <n v="19.01223217821644"/>
    <n v="17.027000000000001"/>
    <n v="5.2270000000000003"/>
    <n v="12.150501424296801"/>
    <n v="16.139743502529711"/>
    <n v="939"/>
    <n v="73.252106497489237"/>
    <n v="66.800057859963289"/>
    <n v="18.467729386048141"/>
  </r>
  <r>
    <s v="T0849"/>
    <x v="211"/>
    <x v="211"/>
    <n v="139024"/>
    <n v="2051320"/>
    <n v="4.6511009215727282E-2"/>
    <s v="2014-06-01"/>
    <s v="2022-08-06"/>
    <n v="8.1666666666666661"/>
    <n v="6.1694344487959913"/>
    <n v="17.708086542162039"/>
    <n v="15.727"/>
    <n v="5.6769999999999996"/>
    <n v="11.956112453540561"/>
    <n v="15.39867291402992"/>
    <n v="645"/>
    <n v="44.599437681610148"/>
    <n v="40.579334683655397"/>
    <n v="17.200933963980681"/>
  </r>
  <r>
    <s v="T0854"/>
    <x v="211"/>
    <x v="211"/>
    <n v="139016"/>
    <n v="2051374"/>
    <n v="4.8252944928570497E-2"/>
    <s v="2014-06-01"/>
    <s v="2022-08-06"/>
    <n v="8.1666666666666661"/>
    <n v="7.2009099896654316"/>
    <n v="19.288543459467959"/>
    <n v="21.577000000000002"/>
    <n v="6.827"/>
    <n v="14.812709340478509"/>
    <n v="17.26464497182376"/>
    <n v="518"/>
    <n v="58.669268472804653"/>
    <n v="53.79468017979088"/>
    <n v="18.736127221748461"/>
  </r>
  <r>
    <s v="T0848"/>
    <x v="212"/>
    <x v="212"/>
    <n v="138908"/>
    <n v="2051576"/>
    <n v="4.5348136975826472E-2"/>
    <s v="2014-06-01"/>
    <s v="2022-08-06"/>
    <n v="8.1666666666666661"/>
    <n v="5.4124276102373754"/>
    <n v="17.956243803511221"/>
    <n v="18.876999999999999"/>
    <n v="4.577"/>
    <n v="12.58531003802211"/>
    <n v="14.84490702126759"/>
    <n v="617"/>
    <n v="37.652540763683049"/>
    <n v="34.167319109191183"/>
    <n v="17.441984099746978"/>
  </r>
  <r>
    <s v="T0847"/>
    <x v="213"/>
    <x v="213"/>
    <n v="138631"/>
    <n v="2051377"/>
    <n v="4.8407301523482729E-2"/>
    <s v="2014-06-01"/>
    <s v="2022-08-06"/>
    <n v="8.1666666666666661"/>
    <n v="6.3751078951702294"/>
    <n v="15.07104391019223"/>
    <n v="15.177"/>
    <n v="4.0270000000000001"/>
    <n v="11.57565734928262"/>
    <n v="13.39018930027099"/>
    <n v="764"/>
    <n v="39.902155213687678"/>
    <n v="36.070936367380497"/>
    <n v="14.639415187532659"/>
  </r>
  <r>
    <s v="T0851"/>
    <x v="214"/>
    <x v="214"/>
    <n v="139019"/>
    <n v="2051116"/>
    <n v="4.4510341863239308E-2"/>
    <s v="2014-06-01"/>
    <s v="2022-08-06"/>
    <n v="8.1666666666666661"/>
    <n v="1.696880279935419"/>
    <n v="15.964600777572169"/>
    <n v="12.727"/>
    <n v="3.577"/>
    <n v="10.10565649999973"/>
    <n v="14.187935431480421"/>
    <n v="270"/>
    <n v="11.20304370378827"/>
    <n v="10.05850384632684"/>
    <n v="15.507380940482239"/>
  </r>
  <r>
    <s v="T0853"/>
    <x v="214"/>
    <x v="214"/>
    <n v="139107"/>
    <n v="2051181"/>
    <n v="4.3478727166662699E-2"/>
    <s v="2014-06-01"/>
    <s v="2022-08-06"/>
    <n v="8.1666666666666661"/>
    <n v="8.6885639461598565"/>
    <n v="19.9125115976837"/>
    <n v="20.327000000000002"/>
    <n v="4.8770000000000007"/>
    <n v="13.036574411794589"/>
    <n v="16.765530489601989"/>
    <n v="920"/>
    <n v="68.450434971888157"/>
    <n v="62.36805882414194"/>
    <n v="19.342225159858408"/>
  </r>
  <r>
    <s v="T0610"/>
    <x v="215"/>
    <x v="215"/>
    <n v="139658"/>
    <n v="2056527"/>
    <n v="4.8138279280518857E-2"/>
    <s v="2014-06-01"/>
    <s v="2022-08-07"/>
    <n v="8.1666666666666661"/>
    <n v="20.248974971312709"/>
    <n v="22.367286680064371"/>
    <n v="21.126999999999999"/>
    <n v="6.8770000000000007"/>
    <n v="17.720513808088509"/>
    <n v="20.362161562436491"/>
    <n v="935"/>
    <n v="195.31096546948379"/>
    <n v="180.07264886400591"/>
    <n v="21.726696457077399"/>
  </r>
  <r>
    <s v="T0857"/>
    <x v="216"/>
    <x v="216"/>
    <n v="137522"/>
    <n v="2055252"/>
    <n v="4.9431884007888678E-2"/>
    <s v="2014-06-01"/>
    <s v="2022-08-07"/>
    <n v="8.1666666666666661"/>
    <n v="16.842220083217189"/>
    <n v="18.68341478768432"/>
    <n v="27.376999999999999"/>
    <n v="14.526999999999999"/>
    <n v="21.78530469146715"/>
    <n v="17.837783312921019"/>
    <n v="486"/>
    <n v="142.49461521000021"/>
    <n v="131.62314512751331"/>
    <n v="18.148329195220931"/>
  </r>
  <r>
    <s v="T0856"/>
    <x v="217"/>
    <x v="217"/>
    <n v="137705"/>
    <n v="2054558"/>
    <n v="4.9118621341460583E-2"/>
    <s v="2014-06-01"/>
    <s v="2022-08-07"/>
    <n v="8.1666666666666661"/>
    <n v="17.378461580867349"/>
    <n v="22.003330173120659"/>
    <n v="24.126999999999999"/>
    <n v="7.827"/>
    <n v="17.747348763102281"/>
    <n v="19.361653788635241"/>
    <n v="835"/>
    <n v="159.3199529824341"/>
    <n v="146.79930720115789"/>
    <n v="21.373163520201679"/>
  </r>
  <r>
    <s v="T0855"/>
    <x v="218"/>
    <x v="218"/>
    <n v="137813"/>
    <n v="2054601"/>
    <n v="4.8986727373037622E-2"/>
    <s v="2014-06-01"/>
    <s v="2022-08-07"/>
    <n v="8.1666666666666661"/>
    <n v="19.098933278876771"/>
    <n v="24.003725586973221"/>
    <n v="27.577000000000002"/>
    <n v="8.7270000000000003"/>
    <n v="22.037753011593299"/>
    <n v="21.496248992262231"/>
    <n v="572"/>
    <n v="194.81477111875489"/>
    <n v="180.0670556376333"/>
    <n v="23.31626840246"/>
  </r>
  <r>
    <s v="T0830"/>
    <x v="219"/>
    <x v="219"/>
    <n v="137759"/>
    <n v="2055208"/>
    <n v="4.5493315673163053E-2"/>
    <s v="2014-06-01"/>
    <s v="2022-08-07"/>
    <n v="8.1666666666666661"/>
    <n v="13.86269030951355"/>
    <n v="21.095113939092251"/>
    <n v="24.376999999999999"/>
    <n v="7.9770000000000003"/>
    <n v="18.68028871078619"/>
    <n v="18.070196217185789"/>
    <n v="593"/>
    <n v="118.6376515884745"/>
    <n v="109.3493085157386"/>
    <n v="20.490958239052741"/>
  </r>
  <r>
    <s v="T0828"/>
    <x v="220"/>
    <x v="220"/>
    <n v="137415"/>
    <n v="2055728"/>
    <n v="4.7922649051146238E-2"/>
    <s v="2014-06-01"/>
    <s v="2022-08-07"/>
    <n v="8.1666666666666661"/>
    <n v="14.075131469320519"/>
    <n v="20.142564762259301"/>
    <n v="26.427"/>
    <n v="11.977"/>
    <n v="20.77174982673364"/>
    <n v="18.47833618172783"/>
    <n v="459"/>
    <n v="123.3234902423489"/>
    <n v="113.8659740135386"/>
    <n v="19.565689693005339"/>
  </r>
  <r>
    <s v="T0829"/>
    <x v="220"/>
    <x v="220"/>
    <n v="137296"/>
    <n v="2055618"/>
    <n v="4.9180978945160082E-2"/>
    <s v="2014-06-01"/>
    <s v="2022-08-07"/>
    <n v="8.1666666666666661"/>
    <n v="18.413884361447401"/>
    <n v="18.51500165049114"/>
    <n v="26.577000000000002"/>
    <n v="9.6269999999999989"/>
    <n v="19.67884847287225"/>
    <n v="16.980946575113101"/>
    <n v="732"/>
    <n v="148.096127361751"/>
    <n v="136.51254020098779"/>
    <n v="17.984739343509428"/>
  </r>
  <r>
    <s v="T0456"/>
    <x v="221"/>
    <x v="221"/>
    <n v="138813"/>
    <n v="2051110"/>
    <n v="4.4310736621287247E-2"/>
    <s v="2017-06-12"/>
    <s v="2022-08-06"/>
    <n v="5.083333333333333"/>
    <n v="6.6595440133777526"/>
    <n v="17.991650096950579"/>
    <n v="16.626999999999999"/>
    <n v="4.327"/>
    <n v="12.205452557796949"/>
    <n v="16.464835870007231"/>
    <n v="677"/>
    <n v="51.538860596305682"/>
    <n v="46.978822995722069"/>
    <n v="19.11325465893346"/>
  </r>
  <r>
    <s v="T0852"/>
    <x v="221"/>
    <x v="221"/>
    <n v="138831"/>
    <n v="2051103"/>
    <n v="4.972514103535932E-2"/>
    <s v="2017-06-12"/>
    <s v="2022-08-06"/>
    <n v="5.083333333333333"/>
    <n v="17.417162874008639"/>
    <n v="19.063946271941841"/>
    <n v="21.477"/>
    <n v="5.577"/>
    <n v="16.47750204398859"/>
    <n v="17.512151250206841"/>
    <n v="925"/>
    <n v="144.2643057574156"/>
    <n v="132.71490203151319"/>
    <n v="20.252398081130291"/>
  </r>
  <r>
    <s v="T0457"/>
    <x v="222"/>
    <x v="222"/>
    <n v="141130"/>
    <n v="2051340"/>
    <n v="4.946896468136152E-2"/>
    <s v="2017-06-07"/>
    <s v="2022-08-08"/>
    <n v="5.166666666666667"/>
    <n v="5.3205738732628838"/>
    <n v="15.168528726086111"/>
    <n v="15.526999999999999"/>
    <n v="5.7270000000000003"/>
    <n v="11.125343550124519"/>
    <n v="13.151140603207431"/>
    <n v="667"/>
    <n v="32.669275919185942"/>
    <n v="29.480820872539589"/>
    <n v="16.064614651985679"/>
  </r>
  <r>
    <s v="T0522"/>
    <x v="223"/>
    <x v="223"/>
    <n v="141032"/>
    <n v="2051600"/>
    <n v="4.8428763168559971E-2"/>
    <s v="2017-06-07"/>
    <s v="2022-08-08"/>
    <n v="5.166666666666667"/>
    <n v="5.0526945511021593"/>
    <n v="21.031956499799271"/>
    <n v="16.427"/>
    <n v="3.577"/>
    <n v="12.52714247659137"/>
    <n v="18.463809472422739"/>
    <n v="516"/>
    <n v="43.906777726805643"/>
    <n v="40.097843082666728"/>
    <n v="22.274426389525029"/>
  </r>
  <r>
    <s v="T0524"/>
    <x v="224"/>
    <x v="224"/>
    <n v="139115"/>
    <n v="2051327"/>
    <n v="4.5565073979842628E-2"/>
    <s v="2017-06-23"/>
    <s v="2022-08-06"/>
    <n v="5.083333333333333"/>
    <n v="3.6583274429407919"/>
    <n v="15.213284708635561"/>
    <n v="10.927"/>
    <n v="3.427"/>
    <n v="8.1025884895097118"/>
    <n v="12.664459425392019"/>
    <n v="878"/>
    <n v="21.223179640004531"/>
    <n v="18.595194245615609"/>
    <n v="16.161685185523559"/>
  </r>
  <r>
    <s v="T0623"/>
    <x v="225"/>
    <x v="225"/>
    <n v="139017"/>
    <n v="2049285"/>
    <n v="4.8252944928570497E-2"/>
    <s v="2014-06-01"/>
    <s v="2022-08-07"/>
    <n v="8.1666666666666661"/>
    <n v="13.699404551982701"/>
    <n v="23.800603102620521"/>
    <n v="24.827000000000002"/>
    <n v="6.027000000000001"/>
    <n v="20.670126238035369"/>
    <n v="22.314428674981819"/>
    <n v="477"/>
    <n v="145.0088161233237"/>
    <n v="133.96735314321489"/>
    <n v="23.118963265531072"/>
  </r>
  <r>
    <s v="T0525"/>
    <x v="226"/>
    <x v="226"/>
    <n v="220762"/>
    <n v="2036665"/>
    <n v="1.8869912231530651E-2"/>
    <s v="2017-08-04"/>
    <s v="2022-07-16"/>
    <n v="4.916666666666667"/>
    <n v="13.0595312739941"/>
    <n v="18.248764887038249"/>
    <n v="17.827000000000002"/>
    <n v="10.477"/>
    <n v="14.9195591138566"/>
    <n v="17.204327065665719"/>
    <n v="795"/>
    <n v="102.3159266030343"/>
    <n v="92.615752872839494"/>
    <n v="19.6506387226813"/>
  </r>
  <r>
    <s v="T0527"/>
    <x v="226"/>
    <x v="226"/>
    <n v="220602"/>
    <n v="2036236"/>
    <n v="1.953157063299724E-2"/>
    <s v="2017-08-04"/>
    <s v="2022-07-16"/>
    <n v="4.916666666666667"/>
    <n v="13.25504825909567"/>
    <n v="17.96109210286409"/>
    <n v="19.177"/>
    <n v="7.6769999999999996"/>
    <n v="14.47772038694159"/>
    <n v="16.49254300100818"/>
    <n v="870"/>
    <n v="99.327367854517448"/>
    <n v="89.711670395005683"/>
    <n v="19.340866856631919"/>
  </r>
  <r>
    <s v="T0526"/>
    <x v="227"/>
    <x v="227"/>
    <n v="220692"/>
    <n v="2036467"/>
    <n v="1.9240392443625059E-2"/>
    <s v="2017-08-04"/>
    <s v="2022-07-16"/>
    <n v="4.916666666666667"/>
    <n v="15.81422424851112"/>
    <n v="19.684676920019928"/>
    <n v="16.626999999999999"/>
    <n v="8.2270000000000003"/>
    <n v="14.0454423994229"/>
    <n v="17.894307196995719"/>
    <n v="1091"/>
    <n v="128.6582391932894"/>
    <n v="116.2755189701752"/>
    <n v="21.196857810512039"/>
  </r>
  <r>
    <s v="T000962"/>
    <x v="228"/>
    <x v="228"/>
    <n v="220548"/>
    <n v="2036618"/>
    <n v="1.9377269073673091E-2"/>
    <s v="2017-08-04"/>
    <s v="2022-11-04"/>
    <n v="5.25"/>
    <n v="5.5203432811606152"/>
    <n v="17.06452656938043"/>
    <n v="14.127000000000001"/>
    <n v="5.827"/>
    <n v="10.041477952897051"/>
    <n v="14.60591557046369"/>
    <n v="826"/>
    <n v="35.469204816687302"/>
    <n v="30.997970695572551"/>
    <n v="18.124233873484069"/>
  </r>
  <r>
    <s v="T0528"/>
    <x v="229"/>
    <x v="229"/>
    <n v="220879"/>
    <n v="2036205"/>
    <n v="1.9759483237702061E-2"/>
    <s v="2017-07-25"/>
    <s v="2022-07-16"/>
    <n v="4.916666666666667"/>
    <n v="11.60238579975557"/>
    <n v="17.626273505406029"/>
    <n v="19.577000000000002"/>
    <n v="5.577"/>
    <n v="15.722171183033851"/>
    <n v="15.68970064780531"/>
    <n v="810"/>
    <n v="82.514513857965596"/>
    <n v="74.351777433713011"/>
    <n v="18.98032742631921"/>
  </r>
  <r>
    <s v="T0529"/>
    <x v="230"/>
    <x v="230"/>
    <n v="221301"/>
    <n v="2036138"/>
    <n v="1.9811092731276261E-2"/>
    <s v="2017-08-15"/>
    <s v="2022-07-16"/>
    <n v="4.916666666666667"/>
    <n v="13.819925779642549"/>
    <n v="19.33854508370159"/>
    <n v="19.527000000000001"/>
    <n v="9.9269999999999996"/>
    <n v="16.166578327604931"/>
    <n v="17.889606599868419"/>
    <n v="757"/>
    <n v="112.8575390783426"/>
    <n v="102.3990816059184"/>
    <n v="20.824136056025459"/>
  </r>
  <r>
    <s v="T0530"/>
    <x v="230"/>
    <x v="230"/>
    <n v="221266"/>
    <n v="2036251"/>
    <n v="1.9689608370359209E-2"/>
    <s v="2017-08-15"/>
    <s v="2022-07-16"/>
    <n v="4.916666666666667"/>
    <n v="10.919134447977729"/>
    <n v="18.49282085044451"/>
    <n v="18.876999999999999"/>
    <n v="10.977"/>
    <n v="16.34446004356289"/>
    <n v="17.380042415367178"/>
    <n v="559"/>
    <n v="86.68096956712202"/>
    <n v="78.694355874824211"/>
    <n v="19.913443114907249"/>
  </r>
  <r>
    <s v="T0531"/>
    <x v="231"/>
    <x v="231"/>
    <n v="220940"/>
    <n v="2036471"/>
    <n v="1.9644857518465259E-2"/>
    <s v="2017-07-25"/>
    <s v="2022-07-16"/>
    <n v="4.916666666666667"/>
    <n v="10.10074354991805"/>
    <n v="18.684785371444299"/>
    <n v="16.727"/>
    <n v="6.3770000000000007"/>
    <n v="14.15602118867699"/>
    <n v="17.021862118664771"/>
    <n v="764"/>
    <n v="77.937175465092054"/>
    <n v="70.229791459241127"/>
    <n v="20.120154389510759"/>
  </r>
  <r>
    <s v="T0532"/>
    <x v="232"/>
    <x v="232"/>
    <n v="221121"/>
    <n v="2036367"/>
    <n v="1.9568613221709288E-2"/>
    <s v="2017-08-01"/>
    <s v="2022-07-16"/>
    <n v="4.916666666666667"/>
    <n v="14.46991530655821"/>
    <n v="20.88169345948555"/>
    <n v="19.977"/>
    <n v="9.777000000000001"/>
    <n v="16.57127082930478"/>
    <n v="19.512488942046971"/>
    <n v="715"/>
    <n v="129.22982686805139"/>
    <n v="117.5595519036635"/>
    <n v="22.485829404355101"/>
  </r>
  <r>
    <s v="T0533"/>
    <x v="233"/>
    <x v="233"/>
    <n v="221236"/>
    <n v="2036838"/>
    <n v="1.9913685003770758E-2"/>
    <s v="2017-08-09"/>
    <s v="2022-07-16"/>
    <n v="4.916666666666667"/>
    <n v="10.055291663662731"/>
    <n v="17.814433238565702"/>
    <n v="15.776999999999999"/>
    <n v="6.9770000000000003"/>
    <n v="13.246448132410521"/>
    <n v="16.380650104448641"/>
    <n v="803"/>
    <n v="74.497543665086567"/>
    <n v="66.98199340444549"/>
    <n v="19.182941628505741"/>
  </r>
  <r>
    <s v="T0534"/>
    <x v="234"/>
    <x v="234"/>
    <n v="220973"/>
    <n v="2036843"/>
    <n v="1.9913685003770758E-2"/>
    <s v="2017-08-09"/>
    <s v="2022-07-16"/>
    <n v="4.916666666666667"/>
    <n v="12.671292860553191"/>
    <n v="19.09089600085829"/>
    <n v="16.876999999999999"/>
    <n v="6.6769999999999996"/>
    <n v="14.4552482437719"/>
    <n v="17.889412930914329"/>
    <n v="904"/>
    <n v="102.9920295204675"/>
    <n v="93.018736730775998"/>
    <n v="20.55746252019545"/>
  </r>
  <r>
    <s v="T0535"/>
    <x v="235"/>
    <x v="235"/>
    <n v="221529"/>
    <n v="2036647"/>
    <n v="1.985238205917244E-2"/>
    <s v="2017-08-12"/>
    <s v="2022-07-16"/>
    <n v="4.916666666666667"/>
    <n v="12.42186899742663"/>
    <n v="17.87465037549525"/>
    <n v="20.577000000000002"/>
    <n v="13.927"/>
    <n v="18.034290123148939"/>
    <n v="17.05750188025068"/>
    <n v="504"/>
    <n v="97.057595889513053"/>
    <n v="88.360390691008305"/>
    <n v="19.24778465815962"/>
  </r>
  <r>
    <s v="T0536"/>
    <x v="236"/>
    <x v="236"/>
    <n v="221345"/>
    <n v="2036711"/>
    <n v="1.9453026175611569E-2"/>
    <s v="2017-08-12"/>
    <s v="2022-07-16"/>
    <n v="4.916666666666667"/>
    <n v="11.147854035101391"/>
    <n v="19.947744404611019"/>
    <n v="16.177"/>
    <n v="9.1269999999999989"/>
    <n v="13.57011159899591"/>
    <n v="18.187620954219319"/>
    <n v="822"/>
    <n v="92.087604371662891"/>
    <n v="83.141443588480485"/>
    <n v="21.480134192852621"/>
  </r>
  <r>
    <s v="T0537"/>
    <x v="237"/>
    <x v="237"/>
    <n v="221233"/>
    <n v="2036670"/>
    <n v="1.9830047645139279E-2"/>
    <s v="2017-08-12"/>
    <s v="2022-07-16"/>
    <n v="4.916666666666667"/>
    <n v="14.01599311187249"/>
    <n v="18.867480317382341"/>
    <n v="17.427"/>
    <n v="6.3770000000000007"/>
    <n v="14.745260514079639"/>
    <n v="17.402975943831731"/>
    <n v="908"/>
    <n v="110.9740018918064"/>
    <n v="100.36124557112571"/>
    <n v="20.316883998408191"/>
  </r>
  <r>
    <s v="T0538"/>
    <x v="238"/>
    <x v="238"/>
    <n v="221338"/>
    <n v="2036453"/>
    <n v="1.991030805911247E-2"/>
    <s v="2017-08-15"/>
    <s v="2022-07-16"/>
    <n v="4.916666666666667"/>
    <n v="8.8720078105595679"/>
    <n v="18.441699877982529"/>
    <n v="15.227"/>
    <n v="6.577"/>
    <n v="12.785046729485551"/>
    <n v="16.20583825686613"/>
    <n v="804"/>
    <n v="64.793199030047646"/>
    <n v="58.045483305086982"/>
    <n v="19.85839501892811"/>
  </r>
  <r>
    <s v="T000961"/>
    <x v="239"/>
    <x v="239"/>
    <n v="221478"/>
    <n v="2036470"/>
    <n v="1.8189984550190639E-2"/>
    <s v="2017-08-15"/>
    <s v="2022-11-03"/>
    <n v="5.166666666666667"/>
    <n v="9.0239063604959604"/>
    <n v="17.263470745535599"/>
    <n v="14.627000000000001"/>
    <n v="5.2270000000000003"/>
    <n v="11.1593759816113"/>
    <n v="14.85864672624032"/>
    <n v="1045"/>
    <n v="59.742417071491772"/>
    <n v="52.909006999200606"/>
    <n v="18.397179996382121"/>
  </r>
  <r>
    <s v="T0539"/>
    <x v="240"/>
    <x v="240"/>
    <n v="222000"/>
    <n v="2036755"/>
    <n v="1.9856667574090159E-2"/>
    <s v="2017-08-18"/>
    <s v="2022-07-16"/>
    <n v="4.833333333333333"/>
    <n v="16.07658230138744"/>
    <n v="19.075634173954711"/>
    <n v="18.427"/>
    <n v="12.877000000000001"/>
    <n v="16.21874247139754"/>
    <n v="18.317868922630542"/>
    <n v="806"/>
    <n v="134.65089094783039"/>
    <n v="122.3694908536128"/>
    <n v="20.614869577176101"/>
  </r>
  <r>
    <s v="T0540"/>
    <x v="240"/>
    <x v="240"/>
    <n v="221958"/>
    <n v="2036930"/>
    <n v="1.9617968656510949E-2"/>
    <s v="2017-08-18"/>
    <s v="2022-07-16"/>
    <n v="4.833333333333333"/>
    <n v="14.742239821275479"/>
    <n v="20.454330327644151"/>
    <n v="17.876999999999999"/>
    <n v="7.1769999999999996"/>
    <n v="14.804983127961901"/>
    <n v="18.669914074119809"/>
    <n v="918"/>
    <n v="125.4682223338006"/>
    <n v="113.68846034193049"/>
    <n v="22.104814348378952"/>
  </r>
  <r>
    <s v="T0541"/>
    <x v="241"/>
    <x v="241"/>
    <n v="221781"/>
    <n v="2037073"/>
    <n v="1.9856667574090159E-2"/>
    <s v="2017-08-25"/>
    <s v="2022-07-16"/>
    <n v="4.833333333333333"/>
    <n v="13.225906001560199"/>
    <n v="21.469965951602159"/>
    <n v="20.927"/>
    <n v="12.627000000000001"/>
    <n v="18.625430358665241"/>
    <n v="20.546414021816702"/>
    <n v="504"/>
    <n v="124.80579072499469"/>
    <n v="113.9125056513181"/>
    <n v="23.20240280781875"/>
  </r>
  <r>
    <s v="T0542"/>
    <x v="242"/>
    <x v="242"/>
    <n v="221564"/>
    <n v="2037305"/>
    <n v="1.9848036070456081E-2"/>
    <s v="2017-08-25"/>
    <s v="2022-07-16"/>
    <n v="4.833333333333333"/>
    <n v="12.440561092393629"/>
    <n v="16.547169810769571"/>
    <n v="17.277000000000001"/>
    <n v="11.827"/>
    <n v="14.260499689065661"/>
    <n v="16.08816392701981"/>
    <n v="806"/>
    <n v="90.916848900341591"/>
    <n v="82.096338345988016"/>
    <n v="17.882380444585809"/>
  </r>
  <r>
    <s v="T0663"/>
    <x v="243"/>
    <x v="243"/>
    <n v="216036"/>
    <n v="2034295"/>
    <n v="4.7873123536955067E-2"/>
    <s v="2012-05-01"/>
    <s v="2022-09-16"/>
    <n v="10.33333333333333"/>
    <n v="4.6969315053624152"/>
    <n v="17.891407441904029"/>
    <n v="14.127000000000001"/>
    <n v="3.8769999999999998"/>
    <n v="10.58079936475448"/>
    <n v="14.70854163323199"/>
    <n v="627"/>
    <n v="32.285262588504068"/>
    <n v="29.175095129229302"/>
    <n v="16.627052264758099"/>
  </r>
  <r>
    <s v="T0670"/>
    <x v="244"/>
    <x v="244"/>
    <n v="216702"/>
    <n v="2034588"/>
    <n v="1.9477212822327079E-2"/>
    <s v="2012-05-01"/>
    <s v="2022-07-09"/>
    <n v="10.16666666666667"/>
    <n v="9.5407575871752428"/>
    <n v="20.40973269527057"/>
    <n v="15.526999999999999"/>
    <n v="5.827"/>
    <n v="11.573503695342289"/>
    <n v="15.51281027840877"/>
    <n v="1078"/>
    <n v="69.413648690864562"/>
    <n v="63.063791576080753"/>
    <n v="19.02536929366962"/>
  </r>
  <r>
    <s v="T0669"/>
    <x v="245"/>
    <x v="245"/>
    <n v="215848"/>
    <n v="2034728"/>
    <n v="1.983463539482232E-2"/>
    <s v="2012-05-01"/>
    <s v="2022-07-09"/>
    <n v="10.16666666666667"/>
    <n v="11.47804223908299"/>
    <n v="20.282231823932179"/>
    <n v="17.577000000000002"/>
    <n v="5.5270000000000001"/>
    <n v="13.68563952853186"/>
    <n v="18.14666898606745"/>
    <n v="1008"/>
    <n v="98.163410482114784"/>
    <n v="89.830261164775123"/>
    <n v="18.90651662672412"/>
  </r>
  <r>
    <s v="T0673"/>
    <x v="246"/>
    <x v="246"/>
    <n v="215369"/>
    <n v="2033556"/>
    <n v="1.8496271650466779E-2"/>
    <s v="2013-05-01"/>
    <s v="2022-07-10"/>
    <n v="9.1666666666666661"/>
    <n v="10.73547425277706"/>
    <n v="22.091142757082039"/>
    <n v="20.876999999999999"/>
    <n v="6.1270000000000007"/>
    <n v="14.111772087617"/>
    <n v="17.477254176965069"/>
    <n v="919"/>
    <n v="88.41576703579662"/>
    <n v="80.896457111028582"/>
    <n v="20.997124553946829"/>
  </r>
  <r>
    <s v="T0671"/>
    <x v="247"/>
    <x v="247"/>
    <n v="215241"/>
    <n v="2032393"/>
    <n v="1.8701924001441911E-2"/>
    <s v="2013-05-01"/>
    <s v="2022-07-09"/>
    <n v="9.1666666666666661"/>
    <n v="9.08894210445869"/>
    <n v="20.228171354243649"/>
    <n v="18.027000000000001"/>
    <n v="6.7270000000000003"/>
    <n v="14.567222813818621"/>
    <n v="18.1010512657475"/>
    <n v="642"/>
    <n v="77.680683597338032"/>
    <n v="71.282049091990174"/>
    <n v="19.226412960799461"/>
  </r>
  <r>
    <s v="T0672"/>
    <x v="247"/>
    <x v="247"/>
    <n v="215050"/>
    <n v="2032303"/>
    <n v="1.9493040639561952E-2"/>
    <s v="2013-05-01"/>
    <s v="2022-07-09"/>
    <n v="9.1666666666666661"/>
    <n v="19.566359866319509"/>
    <n v="24.878264509482189"/>
    <n v="30.177"/>
    <n v="8.9269999999999996"/>
    <n v="23.215376414716282"/>
    <n v="22.12853658405119"/>
    <n v="616"/>
    <n v="205.4411657199505"/>
    <n v="189.87293573129111"/>
    <n v="23.646219859955821"/>
  </r>
  <r>
    <s v="T0645"/>
    <x v="248"/>
    <x v="248"/>
    <n v="214735"/>
    <n v="2032680"/>
    <n v="1.9461147681400601E-2"/>
    <s v="2013-05-01"/>
    <s v="2022-07-09"/>
    <n v="9.1666666666666661"/>
    <n v="5.6227980514741827"/>
    <n v="19.441523793056302"/>
    <n v="16.027000000000001"/>
    <n v="6.7770000000000001"/>
    <n v="12.283929245412651"/>
    <n v="16.018420231890079"/>
    <n v="565"/>
    <n v="42.327027276284198"/>
    <n v="38.570506812015367"/>
    <n v="18.478722494808778"/>
  </r>
  <r>
    <s v="T0644"/>
    <x v="249"/>
    <x v="249"/>
    <n v="214539"/>
    <n v="2032412"/>
    <n v="1.9917001287890999E-2"/>
    <s v="2013-05-01"/>
    <s v="2022-07-09"/>
    <n v="9.1666666666666661"/>
    <n v="12.16402499036939"/>
    <n v="19.948569343650458"/>
    <n v="18.277000000000001"/>
    <n v="7.1769999999999996"/>
    <n v="14.60843863713724"/>
    <n v="17.554785472625468"/>
    <n v="904"/>
    <n v="100.75871176912069"/>
    <n v="92.369603599934052"/>
    <n v="18.96065766210279"/>
  </r>
  <r>
    <s v="T0643"/>
    <x v="250"/>
    <x v="250"/>
    <n v="215348"/>
    <n v="2033826"/>
    <n v="1.948515640852733E-2"/>
    <s v="2013-05-01"/>
    <s v="2022-07-17"/>
    <n v="9.1666666666666661"/>
    <n v="20.41347429464167"/>
    <n v="21.283269228738838"/>
    <n v="21.277000000000001"/>
    <n v="6.077"/>
    <n v="16.949711058171069"/>
    <n v="18.933401283538501"/>
    <n v="1232"/>
    <n v="182.7490909462224"/>
    <n v="168.04376362275659"/>
    <n v="20.229259292969299"/>
  </r>
  <r>
    <s v="T0646"/>
    <x v="251"/>
    <x v="251"/>
    <n v="215341"/>
    <n v="2033764"/>
    <n v="1.9617968656510949E-2"/>
    <s v="2013-05-01"/>
    <s v="2022-07-17"/>
    <n v="9.1666666666666661"/>
    <n v="14.97277382719928"/>
    <n v="21.065092354809611"/>
    <n v="19.727"/>
    <n v="6.7270000000000003"/>
    <n v="14.555940720270369"/>
    <n v="17.47679435192839"/>
    <n v="1172"/>
    <n v="123.41275349022639"/>
    <n v="113.055521687348"/>
    <n v="20.021887177952099"/>
  </r>
  <r>
    <s v="T0648"/>
    <x v="252"/>
    <x v="252"/>
    <n v="215353"/>
    <n v="2031805"/>
    <n v="1.954656631756093E-2"/>
    <s v="2013-05-01"/>
    <s v="2022-07-10"/>
    <n v="9.1666666666666661"/>
    <n v="13.29602363013287"/>
    <n v="19.177936418247089"/>
    <n v="18.527000000000001"/>
    <n v="8.8769999999999989"/>
    <n v="14.377466973466291"/>
    <n v="16.646622425711961"/>
    <n v="921"/>
    <n v="104.4526515841987"/>
    <n v="95.776031528947669"/>
    <n v="18.22818874014629"/>
  </r>
  <r>
    <s v="T0649"/>
    <x v="252"/>
    <x v="252"/>
    <n v="215151"/>
    <n v="2031988"/>
    <n v="1.9259406681996601E-2"/>
    <s v="2013-05-01"/>
    <s v="2022-07-10"/>
    <n v="9.1666666666666661"/>
    <n v="14.2642940594063"/>
    <n v="22.926769919595539"/>
    <n v="19.677"/>
    <n v="6.7270000000000003"/>
    <n v="14.16167582347194"/>
    <n v="17.47973339748139"/>
    <n v="1090"/>
    <n v="117.61792203448999"/>
    <n v="107.7807854531529"/>
    <n v="21.791369007703398"/>
  </r>
  <r>
    <s v="T0650"/>
    <x v="253"/>
    <x v="253"/>
    <n v="215394"/>
    <n v="2032012"/>
    <n v="1.9493040639561952E-2"/>
    <s v="2013-05-01"/>
    <s v="2022-07-09"/>
    <n v="9.1666666666666661"/>
    <n v="11.48608304680136"/>
    <n v="19.21179195046566"/>
    <n v="17.777000000000001"/>
    <n v="6.327"/>
    <n v="12.86401712111063"/>
    <n v="16.59544365221727"/>
    <n v="1026"/>
    <n v="89.738398480885706"/>
    <n v="81.989949607686356"/>
    <n v="18.260367647079718"/>
  </r>
  <r>
    <s v="T000653"/>
    <x v="254"/>
    <x v="254"/>
    <n v="215976"/>
    <n v="2035318"/>
    <n v="1.9701854814119232E-2"/>
    <s v="2014-04-01"/>
    <s v="2022-07-10"/>
    <n v="8.25"/>
    <n v="9.4851211152178134"/>
    <n v="19.118902982192381"/>
    <n v="17.527000000000001"/>
    <n v="3.8769999999999998"/>
    <n v="12.24317758110138"/>
    <n v="14.808218047619921"/>
    <n v="1167"/>
    <n v="65.739490816116373"/>
    <n v="59.542543200785637"/>
    <n v="18.535877555755619"/>
  </r>
  <r>
    <s v="T0652"/>
    <x v="255"/>
    <x v="255"/>
    <n v="216200"/>
    <n v="2034764"/>
    <n v="1.9026634738360821E-2"/>
    <s v="2014-08-01"/>
    <s v="2022-07-09"/>
    <n v="7.916666666666667"/>
    <n v="15.8303251580294"/>
    <n v="19.211676601245198"/>
    <n v="16.977"/>
    <n v="3.8769999999999998"/>
    <n v="13.52675688288903"/>
    <n v="17.894545565393539"/>
    <n v="1419"/>
    <n v="133.45968961503809"/>
    <n v="122.069905839139"/>
    <n v="18.771061274722602"/>
  </r>
  <r>
    <s v="T0651"/>
    <x v="256"/>
    <x v="256"/>
    <n v="216222"/>
    <n v="2034433"/>
    <n v="1.9493040639561952E-2"/>
    <s v="2014-08-01"/>
    <s v="2022-07-16"/>
    <n v="7.916666666666667"/>
    <n v="24.61278032861712"/>
    <n v="19.691836007191561"/>
    <n v="20.577000000000002"/>
    <n v="9.8270000000000017"/>
    <n v="16.531309627410511"/>
    <n v="17.690788832535741"/>
    <n v="1231"/>
    <n v="206.02802681257401"/>
    <n v="189.64661107487009"/>
    <n v="19.24020833657088"/>
  </r>
  <r>
    <s v="T0658"/>
    <x v="257"/>
    <x v="257"/>
    <n v="216146"/>
    <n v="2034351"/>
    <n v="1.930591509781512E-2"/>
    <s v="2014-08-01"/>
    <s v="2022-07-17"/>
    <n v="7.916666666666667"/>
    <n v="17.002944794439561"/>
    <n v="19.2916913123047"/>
    <n v="21.977"/>
    <n v="7.4770000000000003"/>
    <n v="17.864179084554031"/>
    <n v="19.23148826474182"/>
    <n v="777"/>
    <n v="149.78449053563079"/>
    <n v="136.36330381544829"/>
    <n v="18.802135019076118"/>
  </r>
  <r>
    <s v="T0657"/>
    <x v="258"/>
    <x v="258"/>
    <n v="216273"/>
    <n v="2034492"/>
    <n v="1.8429039639289279E-2"/>
    <s v="2014-08-01"/>
    <s v="2022-07-16"/>
    <n v="7.916666666666667"/>
    <n v="23.226327661216811"/>
    <n v="21.372874970873159"/>
    <n v="24.677"/>
    <n v="6.077"/>
    <n v="17.71491328898184"/>
    <n v="19.38053016905743"/>
    <n v="1140"/>
    <n v="206.03246545349771"/>
    <n v="187.4286682672074"/>
    <n v="20.83050544624238"/>
  </r>
  <r>
    <s v="T0656"/>
    <x v="259"/>
    <x v="259"/>
    <n v="215521"/>
    <n v="2033869"/>
    <n v="1.9111096089604731E-2"/>
    <s v="2014-11-01"/>
    <s v="2022-07-11"/>
    <n v="7.666666666666667"/>
    <n v="6.0083993287018691"/>
    <n v="14.74326464789014"/>
    <n v="14.127000000000001"/>
    <n v="7.5270000000000001"/>
    <n v="10.90911729493312"/>
    <n v="13.06832262476582"/>
    <n v="733"/>
    <n v="34.706269845495243"/>
    <n v="30.483122612956979"/>
    <n v="14.46569900872303"/>
  </r>
  <r>
    <s v="T0655"/>
    <x v="260"/>
    <x v="260"/>
    <n v="215799"/>
    <n v="2033917"/>
    <n v="1.8927182817531221E-2"/>
    <s v="2014-11-01"/>
    <s v="2022-07-10"/>
    <n v="7.666666666666667"/>
    <n v="10.29157084543546"/>
    <n v="16.671806837389632"/>
    <n v="21.126999999999999"/>
    <n v="6.2770000000000001"/>
    <n v="17.131192754495"/>
    <n v="15.662272220987649"/>
    <n v="634"/>
    <n v="73.25591704748517"/>
    <n v="66.180103115928446"/>
    <n v="16.35793329367942"/>
  </r>
  <r>
    <s v="T0751"/>
    <x v="261"/>
    <x v="261"/>
    <n v="216151"/>
    <n v="2034228"/>
    <n v="1.9161993468694731E-2"/>
    <s v="2014-08-01"/>
    <s v="2022-07-10"/>
    <n v="7.916666666666667"/>
    <n v="14.96438703386087"/>
    <n v="23.72677375782612"/>
    <n v="24.727"/>
    <n v="4.8770000000000007"/>
    <n v="17.297901570121599"/>
    <n v="20.17649411098683"/>
    <n v="887"/>
    <n v="142.83279150778699"/>
    <n v="131.43397300902569"/>
    <n v="23.18260573003646"/>
  </r>
  <r>
    <s v="T0750"/>
    <x v="262"/>
    <x v="262"/>
    <n v="215699"/>
    <n v="2033771"/>
    <n v="1.9069330120106399E-2"/>
    <s v="2015-07-15"/>
    <s v="2022-07-11"/>
    <n v="6.916666666666667"/>
    <n v="18.47581143995345"/>
    <n v="23.854842643964819"/>
    <n v="22.577000000000002"/>
    <n v="6.9770000000000003"/>
    <n v="17.201309795438391"/>
    <n v="20.986838332696429"/>
    <n v="944"/>
    <n v="183.61440852793089"/>
    <n v="169.20714275620031"/>
    <n v="23.90881350815452"/>
  </r>
  <r>
    <s v="T0749"/>
    <x v="263"/>
    <x v="263"/>
    <n v="215526"/>
    <n v="2033763"/>
    <n v="1.8751064479717961E-2"/>
    <s v="2015-07-15"/>
    <s v="2022-07-11"/>
    <n v="6.916666666666667"/>
    <n v="17.51905382437689"/>
    <n v="23.229588818758611"/>
    <n v="22.677"/>
    <n v="8.6269999999999989"/>
    <n v="17.934975250400161"/>
    <n v="20.69316101529823"/>
    <n v="853"/>
    <n v="171.6970903742106"/>
    <n v="158.2617001360274"/>
    <n v="23.282145064969569"/>
  </r>
  <r>
    <s v="T0748"/>
    <x v="264"/>
    <x v="264"/>
    <n v="215627"/>
    <n v="2033326"/>
    <n v="1.9171997955392799E-2"/>
    <s v="2015-11-05"/>
    <s v="2022-07-17"/>
    <n v="6.666666666666667"/>
    <n v="14.199579334803561"/>
    <n v="20.862608490707711"/>
    <n v="20.977"/>
    <n v="6.4770000000000003"/>
    <n v="14.230745148803431"/>
    <n v="17.403609834199649"/>
    <n v="1148"/>
    <n v="116.5118700953895"/>
    <n v="106.6828549418432"/>
    <n v="21.055614115911709"/>
  </r>
  <r>
    <s v="T0755"/>
    <x v="265"/>
    <x v="265"/>
    <n v="215541"/>
    <n v="2033357"/>
    <n v="1.8726608329486309E-2"/>
    <s v="2015-11-10"/>
    <s v="2022-07-17"/>
    <n v="6.666666666666667"/>
    <n v="15.47280520372543"/>
    <n v="20.50846999154405"/>
    <n v="21.427"/>
    <n v="6.327"/>
    <n v="15.72140263675835"/>
    <n v="17.405242295005031"/>
    <n v="1015"/>
    <n v="127.191847583119"/>
    <n v="116.7600247969002"/>
    <n v="20.698199385855329"/>
  </r>
  <r>
    <s v="T0753"/>
    <x v="266"/>
    <x v="266"/>
    <n v="215837"/>
    <n v="2033735"/>
    <n v="1.9240392443625059E-2"/>
    <s v="2015-07-15"/>
    <s v="2022-07-11"/>
    <n v="6.916666666666667"/>
    <n v="5.5581285720837581"/>
    <n v="19.766769286798048"/>
    <n v="18.327000000000002"/>
    <n v="6.4269999999999996"/>
    <n v="13.457856347240011"/>
    <n v="16.91903880488708"/>
    <n v="520"/>
    <n v="44.258541881807822"/>
    <n v="40.419865438341958"/>
    <n v="19.811491007941608"/>
  </r>
  <r>
    <s v="T0752"/>
    <x v="267"/>
    <x v="267"/>
    <n v="215822"/>
    <n v="2033674"/>
    <n v="1.867701179635552E-2"/>
    <s v="2015-07-15"/>
    <s v="2022-07-11"/>
    <n v="6.916666666666667"/>
    <n v="7.9161219314161801"/>
    <n v="19.589597447193832"/>
    <n v="20.427"/>
    <n v="5.327"/>
    <n v="13.734303405645839"/>
    <n v="16.184416411424412"/>
    <n v="803"/>
    <n v="60.208954704531962"/>
    <n v="54.866535299461141"/>
    <n v="19.633918322377671"/>
  </r>
  <r>
    <s v="T0759"/>
    <x v="268"/>
    <x v="268"/>
    <n v="215529"/>
    <n v="2033524"/>
    <n v="1.8858285530813389E-2"/>
    <s v="2015-07-15"/>
    <s v="2022-07-11"/>
    <n v="6.916666666666667"/>
    <n v="12.612789808652421"/>
    <n v="20.956969450986239"/>
    <n v="21.827000000000002"/>
    <n v="4.8770000000000007"/>
    <n v="15.145082602770421"/>
    <n v="16.91629186474465"/>
    <n v="1008"/>
    <n v="100.578198431312"/>
    <n v="92.072149101069584"/>
    <n v="21.004383964213091"/>
  </r>
  <r>
    <s v="T0758"/>
    <x v="269"/>
    <x v="269"/>
    <n v="215859"/>
    <n v="2033581"/>
    <n v="1.7166264321081749E-2"/>
    <s v="2015-07-15"/>
    <s v="2022-07-10"/>
    <n v="6.916666666666667"/>
    <n v="6.2584752309224436"/>
    <n v="17.677851026662811"/>
    <n v="13.927"/>
    <n v="4.9770000000000003"/>
    <n v="9.7205690910305957"/>
    <n v="15.94775204897137"/>
    <n v="1049"/>
    <n v="46.509132410019348"/>
    <n v="41.846105540518941"/>
    <n v="17.717846633054592"/>
  </r>
  <r>
    <s v="T0757"/>
    <x v="270"/>
    <x v="270"/>
    <n v="216126"/>
    <n v="2033370"/>
    <n v="1.9230797395556269E-2"/>
    <s v="2015-09-01"/>
    <s v="2022-07-11"/>
    <n v="6.833333333333333"/>
    <n v="15.1128933799168"/>
    <n v="20.60440590184368"/>
    <n v="18.777000000000001"/>
    <n v="5.3770000000000007"/>
    <n v="14.74223322339801"/>
    <n v="18.36370830624492"/>
    <n v="1196"/>
    <n v="130.93365337687749"/>
    <n v="120.0051549238636"/>
    <n v="20.698318869013359"/>
  </r>
  <r>
    <s v="T0756"/>
    <x v="271"/>
    <x v="271"/>
    <n v="216197"/>
    <n v="2033447"/>
    <n v="1.9230797395556269E-2"/>
    <s v="2015-09-01"/>
    <s v="2022-07-11"/>
    <n v="6.833333333333333"/>
    <n v="11.650544991960521"/>
    <n v="19.481809658936719"/>
    <n v="17.027000000000001"/>
    <n v="4.2770000000000001"/>
    <n v="13.30446512910274"/>
    <n v="17.93337982298582"/>
    <n v="1092"/>
    <n v="98.392188644140646"/>
    <n v="89.937792884427751"/>
    <n v="19.570605936762991"/>
  </r>
  <r>
    <s v="T0763"/>
    <x v="272"/>
    <x v="272"/>
    <n v="216485"/>
    <n v="2033216"/>
    <n v="1.9929659619724389E-2"/>
    <s v="2015-09-01"/>
    <s v="2022-07-10"/>
    <n v="6.833333333333333"/>
    <n v="9.7022241063899362"/>
    <n v="18.877875775151651"/>
    <n v="17.177"/>
    <n v="3.0270000000000001"/>
    <n v="11.783153646893741"/>
    <n v="16.838565347678081"/>
    <n v="1305"/>
    <n v="76.513867058339059"/>
    <n v="69.369077092731246"/>
    <n v="18.963919378464009"/>
  </r>
  <r>
    <s v="T0762"/>
    <x v="273"/>
    <x v="273"/>
    <n v="216377"/>
    <n v="2033164"/>
    <n v="1.9568613221709288E-2"/>
    <s v="2015-09-01"/>
    <s v="2022-07-09"/>
    <n v="6.833333333333333"/>
    <n v="12.019930388086101"/>
    <n v="21.202120447059649"/>
    <n v="18.727"/>
    <n v="3.6269999999999998"/>
    <n v="12.757627213108989"/>
    <n v="19.330972955020339"/>
    <n v="1278"/>
    <n v="109.363712843908"/>
    <n v="99.886698731798944"/>
    <n v="21.298757741576061"/>
  </r>
  <r>
    <s v="T0761"/>
    <x v="274"/>
    <x v="274"/>
    <n v="215787"/>
    <n v="2033279"/>
    <n v="1.9026634738360821E-2"/>
    <s v="2015-11-01"/>
    <s v="2022-07-11"/>
    <n v="6.666666666666667"/>
    <n v="16.445632557405808"/>
    <n v="21.576602270320269"/>
    <n v="21.427"/>
    <n v="2.577"/>
    <n v="14.91580876352292"/>
    <n v="19.79474625868194"/>
    <n v="1367"/>
    <n v="153.61729331107631"/>
    <n v="140.8476071295284"/>
    <n v="21.776213244797219"/>
  </r>
  <r>
    <s v="T0760"/>
    <x v="275"/>
    <x v="275"/>
    <n v="215957"/>
    <n v="2033534"/>
    <n v="1.9453026175611569E-2"/>
    <s v="2015-11-01"/>
    <s v="2022-07-11"/>
    <n v="6.666666666666667"/>
    <n v="8.7204441549077369"/>
    <n v="20.275715089237671"/>
    <n v="20.777000000000001"/>
    <n v="4.7270000000000003"/>
    <n v="13.990701241650999"/>
    <n v="18.1156964979618"/>
    <n v="874"/>
    <n v="74.35021332042848"/>
    <n v="67.90061198704521"/>
    <n v="20.463291205091039"/>
  </r>
  <r>
    <s v="T0735"/>
    <x v="276"/>
    <x v="276"/>
    <n v="215685"/>
    <n v="2033397"/>
    <n v="1.9048098476767968E-2"/>
    <s v="2015-11-01"/>
    <s v="2022-07-17"/>
    <n v="6.666666666666667"/>
    <n v="15.853554807709489"/>
    <n v="21.823292744261931"/>
    <n v="21.126999999999999"/>
    <n v="4.0270000000000001"/>
    <n v="15.52856094138366"/>
    <n v="18.85559527105622"/>
    <n v="1102"/>
    <n v="141.20346465220589"/>
    <n v="129.65238412763611"/>
    <n v="22.02518591893336"/>
  </r>
  <r>
    <s v="T0734"/>
    <x v="277"/>
    <x v="277"/>
    <n v="215496"/>
    <n v="2033418"/>
    <n v="1.9683395172164671E-2"/>
    <s v="2015-11-01"/>
    <s v="2022-07-17"/>
    <n v="6.666666666666667"/>
    <n v="18.666044929350939"/>
    <n v="22.39716880620708"/>
    <n v="21.827000000000002"/>
    <n v="7.7770000000000001"/>
    <n v="16.718628457611199"/>
    <n v="19.654087789917561"/>
    <n v="1067"/>
    <n v="173.5619241722527"/>
    <n v="159.72472082473919"/>
    <n v="22.604371063305798"/>
  </r>
  <r>
    <s v="T0733"/>
    <x v="278"/>
    <x v="278"/>
    <n v="215947"/>
    <n v="2033232"/>
    <n v="1.9638225014703879E-2"/>
    <s v="2015-11-12"/>
    <s v="2022-07-11"/>
    <n v="6.583333333333333"/>
    <n v="11.994729468980839"/>
    <n v="22.007055396871529"/>
    <n v="23.876999999999999"/>
    <n v="4.0270000000000001"/>
    <n v="15.567851600392199"/>
    <n v="18.922434645337841"/>
    <n v="1069"/>
    <n v="106.9951831986925"/>
    <n v="97.949510475244708"/>
    <n v="22.263461348238319"/>
  </r>
  <r>
    <s v="T0732"/>
    <x v="279"/>
    <x v="279"/>
    <n v="216299"/>
    <n v="2034221"/>
    <n v="1.9493040639561952E-2"/>
    <s v="2015-06-01"/>
    <s v="2022-07-10"/>
    <n v="7.083333333333333"/>
    <n v="5.1297102912341597"/>
    <n v="18.347125016071459"/>
    <n v="15.727"/>
    <n v="3.077"/>
    <n v="10.47984912287396"/>
    <n v="15.652190878039979"/>
    <n v="1077"/>
    <n v="37.195483394807411"/>
    <n v="33.167300906274747"/>
    <n v="18.306204373765361"/>
  </r>
  <r>
    <s v="T0754"/>
    <x v="280"/>
    <x v="280"/>
    <n v="215658"/>
    <n v="2033869"/>
    <n v="1.8858285530813389E-2"/>
    <s v="2015-06-15"/>
    <s v="2022-07-11"/>
    <n v="7"/>
    <n v="14.10436515921039"/>
    <n v="20.801830117133932"/>
    <n v="19.327000000000002"/>
    <n v="7.827"/>
    <n v="15.050322237969249"/>
    <n v="18.44192136872158"/>
    <n v="954"/>
    <n v="122.87233869371811"/>
    <n v="112.8269143302151"/>
    <n v="20.801830117133932"/>
  </r>
  <r>
    <s v="T0042"/>
    <x v="281"/>
    <x v="281"/>
    <n v="216065"/>
    <n v="2033464"/>
    <n v="1.9131629906859481E-2"/>
    <s v="2016-06-06"/>
    <s v="2022-06-23"/>
    <n v="6"/>
    <n v="13.615347994426459"/>
    <n v="21.45200073765356"/>
    <n v="18.527000000000001"/>
    <n v="6.4770000000000003"/>
    <n v="15.620775424254569"/>
    <n v="18.906690223790878"/>
    <n v="784"/>
    <n v="117.5181989131336"/>
    <n v="106.6366610948958"/>
    <n v="22.155280926711441"/>
  </r>
  <r>
    <s v="T0543"/>
    <x v="282"/>
    <x v="282"/>
    <n v="215704"/>
    <n v="2034039"/>
    <n v="1.9026634738360821E-2"/>
    <s v="2017-06-13"/>
    <s v="2022-07-10"/>
    <n v="5"/>
    <n v="9.3933762064783597"/>
    <n v="19.94728296292481"/>
    <n v="16.927"/>
    <n v="6.4269999999999996"/>
    <n v="14.48573181385305"/>
    <n v="18.084735412714149"/>
    <n v="631"/>
    <n v="77.290639203113599"/>
    <n v="69.902150383725285"/>
    <n v="21.404001464223789"/>
  </r>
  <r>
    <s v="T0544"/>
    <x v="283"/>
    <x v="283"/>
    <n v="215932"/>
    <n v="2034080"/>
    <n v="1.9848036070456081E-2"/>
    <s v="2017-05-17"/>
    <s v="2022-07-10"/>
    <n v="5.083333333333333"/>
    <n v="5.8413490615156416"/>
    <n v="19.467489836267269"/>
    <n v="17.327000000000002"/>
    <n v="6.3770000000000007"/>
    <n v="15.337482461053529"/>
    <n v="18.379560446412771"/>
    <n v="353"/>
    <n v="48.953438526667867"/>
    <n v="44.368070813410938"/>
    <n v="20.816838538204081"/>
  </r>
  <r>
    <s v="T0545"/>
    <x v="284"/>
    <x v="284"/>
    <n v="215838"/>
    <n v="2034354"/>
    <n v="1.9597174461797359E-2"/>
    <s v="2017-05-29"/>
    <s v="2022-07-09"/>
    <n v="5.083333333333333"/>
    <n v="10.487697290621419"/>
    <n v="18.59092929172121"/>
    <n v="17.527000000000001"/>
    <n v="5.277000000000001"/>
    <n v="14.879724747781729"/>
    <n v="17.32830948471765"/>
    <n v="663"/>
    <n v="82.711730770423756"/>
    <n v="74.828334449365414"/>
    <n v="19.87952101662091"/>
  </r>
  <r>
    <s v="T0546"/>
    <x v="285"/>
    <x v="285"/>
    <n v="216543"/>
    <n v="2034619"/>
    <n v="1.9929659619724389E-2"/>
    <s v="2017-05-29"/>
    <s v="2022-07-09"/>
    <n v="5.083333333333333"/>
    <n v="11.042707960399371"/>
    <n v="17.346969167749549"/>
    <n v="13.877000000000001"/>
    <n v="6.077"/>
    <n v="11.16050156273608"/>
    <n v="15.10268092492953"/>
    <n v="1254"/>
    <n v="74.41197115609441"/>
    <n v="65.994539281732131"/>
    <n v="18.549338375382789"/>
  </r>
  <r>
    <s v="T0547"/>
    <x v="286"/>
    <x v="286"/>
    <n v="216539"/>
    <n v="2034729"/>
    <n v="1.967712201493485E-2"/>
    <s v="2017-05-29"/>
    <s v="2022-07-09"/>
    <n v="5.083333333333333"/>
    <n v="6.708349206519129"/>
    <n v="17.381349282346431"/>
    <n v="16.227"/>
    <n v="4.7270000000000003"/>
    <n v="12.580265131728961"/>
    <n v="15.27537855772284"/>
    <n v="711"/>
    <n v="45.85843847587627"/>
    <n v="40.795046613256773"/>
    <n v="18.586101476353051"/>
  </r>
  <r>
    <s v="T0548"/>
    <x v="287"/>
    <x v="287"/>
    <n v="216375"/>
    <n v="2034391"/>
    <n v="1.9759483237702061E-2"/>
    <s v="2017-05-29"/>
    <s v="2022-07-09"/>
    <n v="5.083333333333333"/>
    <n v="8.8856471476423629"/>
    <n v="16.614238942580791"/>
    <n v="14.227"/>
    <n v="6.077"/>
    <n v="12.254444497434919"/>
    <n v="15.479083469134631"/>
    <n v="810"/>
    <n v="61.88799520608157"/>
    <n v="55.357869522419833"/>
    <n v="17.76582047360462"/>
  </r>
  <r>
    <s v="T0549"/>
    <x v="288"/>
    <x v="288"/>
    <n v="215737"/>
    <n v="2034136"/>
    <n v="1.980903678122661E-2"/>
    <s v="2017-06-26"/>
    <s v="2022-07-10"/>
    <n v="5"/>
    <n v="10.67125551102677"/>
    <n v="19.603872257734601"/>
    <n v="17.427"/>
    <n v="6.2270000000000003"/>
    <n v="14.691356041391661"/>
    <n v="18.062659145366339"/>
    <n v="707"/>
    <n v="87.718600943478762"/>
    <n v="79.351480126225141"/>
    <n v="21.03551201879991"/>
  </r>
  <r>
    <s v="T0550"/>
    <x v="289"/>
    <x v="289"/>
    <n v="215724"/>
    <n v="2033565"/>
    <n v="1.8388026447948139E-2"/>
    <s v="2017-06-26"/>
    <s v="2022-07-11"/>
    <n v="5"/>
    <n v="5.5435608100612317"/>
    <n v="16.714435935199401"/>
    <n v="13.526999999999999"/>
    <n v="7.8770000000000007"/>
    <n v="10.92969237276121"/>
    <n v="14.316515732080971"/>
    <n v="653"/>
    <n v="35.282555693205261"/>
    <n v="31.174914876190929"/>
    <n v="17.935064735163611"/>
  </r>
  <r>
    <s v="T0551"/>
    <x v="290"/>
    <x v="290"/>
    <n v="215584"/>
    <n v="2033971"/>
    <n v="1.8332558207105679E-2"/>
    <s v="2017-06-13"/>
    <s v="2022-07-10"/>
    <n v="5"/>
    <n v="10.204310901449061"/>
    <n v="17.420851659566729"/>
    <n v="14.677"/>
    <n v="6.2770000000000001"/>
    <n v="12.25944653819842"/>
    <n v="15.64617545859141"/>
    <n v="982"/>
    <n v="71.742799973721304"/>
    <n v="64.085829593055053"/>
    <n v="18.693068881733961"/>
  </r>
  <r>
    <s v="T0552"/>
    <x v="291"/>
    <x v="291"/>
    <n v="215780"/>
    <n v="2034086"/>
    <n v="1.8763206894923289E-2"/>
    <s v="2017-05-29"/>
    <s v="2022-07-10"/>
    <n v="5.083333333333333"/>
    <n v="9.3790403118861576"/>
    <n v="18.04186309587287"/>
    <n v="15.776999999999999"/>
    <n v="7.8770000000000007"/>
    <n v="13.758366649901401"/>
    <n v="16.88577606714054"/>
    <n v="693"/>
    <n v="71.814179462370106"/>
    <n v="64.733924674375814"/>
    <n v="19.29239743562038"/>
  </r>
  <r>
    <s v="T0553"/>
    <x v="292"/>
    <x v="292"/>
    <n v="216322"/>
    <n v="2033306"/>
    <n v="1.9568613221709288E-2"/>
    <s v="2017-06-13"/>
    <s v="2022-07-10"/>
    <n v="5"/>
    <n v="8.706789814883221"/>
    <n v="20.07260165205923"/>
    <n v="19.577000000000002"/>
    <n v="6.7270000000000003"/>
    <n v="15.4223475113149"/>
    <n v="19.213088553132991"/>
    <n v="562"/>
    <n v="76.247294796630484"/>
    <n v="69.079556997768407"/>
    <n v="21.53847197886547"/>
  </r>
  <r>
    <s v="T0490"/>
    <x v="293"/>
    <x v="293"/>
    <n v="215975"/>
    <n v="2034443"/>
    <n v="1.9493040639561952E-2"/>
    <s v="2017-06-13"/>
    <s v="2022-07-10"/>
    <n v="5"/>
    <n v="9.8121032229096059"/>
    <n v="18.259028786952381"/>
    <n v="15.677"/>
    <n v="6.3770000000000007"/>
    <n v="13.484184149685831"/>
    <n v="16.83006205333113"/>
    <n v="770"/>
    <n v="74.773504096392529"/>
    <n v="67.304545204397058"/>
    <n v="19.592456758027001"/>
  </r>
  <r>
    <s v="T0491"/>
    <x v="294"/>
    <x v="294"/>
    <n v="216534"/>
    <n v="2034460"/>
    <n v="1.9848036070456081E-2"/>
    <s v="2017-06-13"/>
    <s v="2022-07-09"/>
    <n v="5"/>
    <n v="10.22559351132446"/>
    <n v="19.86774571707268"/>
    <n v="18.376999999999999"/>
    <n v="5.2270000000000003"/>
    <n v="14.322847247570939"/>
    <n v="17.46522952822006"/>
    <n v="806"/>
    <n v="80.925619397164638"/>
    <n v="72.895925212451061"/>
    <n v="21.31865573920232"/>
  </r>
  <r>
    <s v="T0492"/>
    <x v="295"/>
    <x v="295"/>
    <n v="216489"/>
    <n v="2034561"/>
    <n v="1.9701854814119232E-2"/>
    <s v="2017-06-13"/>
    <s v="2022-07-09"/>
    <n v="5"/>
    <n v="6.917547690554704"/>
    <n v="17.51123052643208"/>
    <n v="13.276999999999999"/>
    <n v="8.077"/>
    <n v="11.016589580054561"/>
    <n v="16.133066850935069"/>
    <n v="761"/>
    <n v="49.974924481110293"/>
    <n v="44.485233261170983"/>
    <n v="18.790047974190632"/>
  </r>
  <r>
    <s v="T0493"/>
    <x v="296"/>
    <x v="296"/>
    <n v="215994"/>
    <n v="2034039"/>
    <n v="1.8304488852382689E-2"/>
    <s v="2017-06-26"/>
    <s v="2022-07-10"/>
    <n v="5"/>
    <n v="5.374009070157558"/>
    <n v="19.056820206331199"/>
    <n v="18.327000000000002"/>
    <n v="7.4770000000000003"/>
    <n v="14.65700200105951"/>
    <n v="16.941805628089561"/>
    <n v="382"/>
    <n v="41.321362985714508"/>
    <n v="37.280155616634097"/>
    <n v="20.448509621981849"/>
  </r>
  <r>
    <s v="T0494"/>
    <x v="297"/>
    <x v="297"/>
    <n v="216001"/>
    <n v="2034601"/>
    <n v="1.9856667574090159E-2"/>
    <s v="2017-06-26"/>
    <s v="2022-07-10"/>
    <n v="5"/>
    <n v="6.4241308658950533"/>
    <n v="18.087891328824728"/>
    <n v="17.527000000000001"/>
    <n v="5.9770000000000003"/>
    <n v="12.44029498022635"/>
    <n v="15.21165798274974"/>
    <n v="655"/>
    <n v="43.787312917519863"/>
    <n v="39.002293479121299"/>
    <n v="19.408821402216589"/>
  </r>
  <r>
    <s v="T0495"/>
    <x v="298"/>
    <x v="298"/>
    <n v="215809"/>
    <n v="2033540"/>
    <n v="1.8071934074469061E-2"/>
    <s v="2017-06-26"/>
    <s v="2022-07-10"/>
    <n v="5"/>
    <n v="6.6129007443228289"/>
    <n v="17.269603025907159"/>
    <n v="13.077"/>
    <n v="5.1270000000000007"/>
    <n v="10.41338892506703"/>
    <n v="16.382089474676501"/>
    <n v="996"/>
    <n v="47.917942588541933"/>
    <n v="42.118202621648372"/>
    <n v="18.53077479976157"/>
  </r>
  <r>
    <s v="T0043"/>
    <x v="299"/>
    <x v="299"/>
    <n v="219518"/>
    <n v="2031211"/>
    <n v="1.9929659619724389E-2"/>
    <s v="2016-08-25"/>
    <s v="2022-06-22"/>
    <n v="5.75"/>
    <n v="10.101457674093171"/>
    <n v="18.747242429544201"/>
    <n v="15.727"/>
    <n v="7.4770000000000003"/>
    <n v="12.785614814520891"/>
    <n v="17.137554510970411"/>
    <n v="853"/>
    <n v="78.277965849106138"/>
    <n v="70.363383051043087"/>
    <n v="19.535265550510019"/>
  </r>
  <r>
    <s v="T0044"/>
    <x v="300"/>
    <x v="300"/>
    <n v="219094"/>
    <n v="2031375"/>
    <n v="1.9568613221709288E-2"/>
    <s v="2016-08-25"/>
    <s v="2022-06-23"/>
    <n v="5.75"/>
    <n v="8.6841910080137836"/>
    <n v="20.486127323254799"/>
    <n v="17.027000000000001"/>
    <n v="4.077"/>
    <n v="13.805870820944961"/>
    <n v="18.075554220548899"/>
    <n v="715"/>
    <n v="71.112658609443159"/>
    <n v="64.082374447823895"/>
    <n v="21.347242874005531"/>
  </r>
  <r>
    <s v="T0045"/>
    <x v="301"/>
    <x v="301"/>
    <n v="219194"/>
    <n v="2031383"/>
    <n v="1.9568613221709288E-2"/>
    <s v="2016-08-25"/>
    <s v="2022-06-23"/>
    <n v="5.75"/>
    <n v="13.73851710236195"/>
    <n v="21.992574052262469"/>
    <n v="17.327000000000002"/>
    <n v="7.9269999999999996"/>
    <n v="14.22294567931436"/>
    <n v="19.751757902033191"/>
    <n v="971"/>
    <n v="123.54787675512171"/>
    <n v="111.81247783982229"/>
    <n v="22.917011707979981"/>
  </r>
  <r>
    <s v="T0046"/>
    <x v="302"/>
    <x v="302"/>
    <n v="219116"/>
    <n v="2031164"/>
    <n v="1.9929659619724389E-2"/>
    <s v="2016-08-25"/>
    <s v="2022-06-23"/>
    <n v="5.75"/>
    <n v="14.83055168017717"/>
    <n v="19.905265626548161"/>
    <n v="18.626999999999999"/>
    <n v="4.9770000000000003"/>
    <n v="14.81776428080356"/>
    <n v="17.70059167921692"/>
    <n v="1054"/>
    <n v="119.25409619859271"/>
    <n v="107.69178607720499"/>
    <n v="20.741965189251129"/>
  </r>
  <r>
    <s v="T0047"/>
    <x v="303"/>
    <x v="303"/>
    <n v="219325"/>
    <n v="2030915"/>
    <n v="1.9929659619724389E-2"/>
    <s v="2016-08-25"/>
    <s v="2022-06-22"/>
    <n v="5.75"/>
    <n v="13.788275774590071"/>
    <n v="22.081179671175772"/>
    <n v="17.477"/>
    <n v="8.1769999999999996"/>
    <n v="15.09447134047879"/>
    <n v="20.0560670525361"/>
    <n v="853"/>
    <n v="126.22091747466381"/>
    <n v="114.5115994098057"/>
    <n v="23.00934178272264"/>
  </r>
  <r>
    <s v="T0048"/>
    <x v="304"/>
    <x v="304"/>
    <n v="219275"/>
    <n v="2030540"/>
    <n v="1.9670788917778879E-2"/>
    <s v="2016-08-25"/>
    <s v="2022-06-22"/>
    <n v="5.75"/>
    <n v="8.820642451589265"/>
    <n v="22.588468556211399"/>
    <n v="17.876999999999999"/>
    <n v="7.2270000000000003"/>
    <n v="14.34649676220619"/>
    <n v="19.467185603053501"/>
    <n v="610"/>
    <n v="78.189598125318341"/>
    <n v="70.771572050954873"/>
    <n v="23.537954090225309"/>
  </r>
  <r>
    <s v="T0049"/>
    <x v="304"/>
    <x v="304"/>
    <n v="219311"/>
    <n v="2030694"/>
    <n v="1.991030805911247E-2"/>
    <s v="2016-08-25"/>
    <s v="2022-06-22"/>
    <n v="5.75"/>
    <n v="6.5006176583007829"/>
    <n v="20.858389985259691"/>
    <n v="17.577000000000002"/>
    <n v="11.577"/>
    <n v="14.7431366350416"/>
    <n v="19.641584868047751"/>
    <n v="402"/>
    <n v="58.259903136356762"/>
    <n v="52.838937470956282"/>
    <n v="21.735153255179501"/>
  </r>
  <r>
    <s v="T0496"/>
    <x v="305"/>
    <x v="305"/>
    <n v="241582"/>
    <n v="2045143"/>
    <n v="1.9978370445040711E-2"/>
    <s v="2017-05-15"/>
    <s v="2022-09-16"/>
    <n v="5.333333333333333"/>
    <n v="10.44630981038919"/>
    <n v="19.01573329707098"/>
    <n v="16.177"/>
    <n v="12.077"/>
    <n v="14.43471336601848"/>
    <n v="18.110273430980801"/>
    <n v="651"/>
    <n v="86.195135284305096"/>
    <n v="78.061528164323363"/>
    <n v="20.130008061671131"/>
  </r>
  <r>
    <s v="T002089"/>
    <x v="306"/>
    <x v="306"/>
    <n v="214187.73209999999"/>
    <n v="2056083.1303999999"/>
    <n v="4.8808433331835703E-2"/>
    <s v="2013-05-01"/>
    <s v="2023-01-13"/>
    <n v="9.6666666666666661"/>
    <n v="4.9756796850887683"/>
    <n v="16.395339648583381"/>
    <n v="13.577"/>
    <n v="8.7270000000000003"/>
    <n v="11.132072538705501"/>
    <n v="14.86312073480982"/>
    <n v="533"/>
    <n v="34.690043343086252"/>
    <n v="31.524333975455079"/>
    <n v="15.42865409587554"/>
  </r>
  <r>
    <s v="T002090"/>
    <x v="306"/>
    <x v="306"/>
    <n v="214329.15210000001"/>
    <n v="2056012.4203999999"/>
    <n v="4.9353658114470643E-2"/>
    <s v="2013-05-01"/>
    <s v="2023-01-12"/>
    <n v="9.6666666666666661"/>
    <n v="5.9329308793195059"/>
    <n v="18.517600434587809"/>
    <n v="18.077000000000002"/>
    <n v="5.4770000000000003"/>
    <n v="13.68414233469947"/>
    <n v="16.21496942239126"/>
    <n v="466"/>
    <n v="45.338548521618073"/>
    <n v="41.489350122186238"/>
    <n v="17.425784272518911"/>
  </r>
  <r>
    <s v="T002091"/>
    <x v="306"/>
    <x v="306"/>
    <n v="214329.15210000001"/>
    <n v="2055941.7104"/>
    <n v="4.7947192874796582E-2"/>
    <s v="2013-05-01"/>
    <s v="2023-01-13"/>
    <n v="9.6666666666666661"/>
    <n v="6.2189316401935777"/>
    <n v="17.218133511090109"/>
    <n v="15.677"/>
    <n v="5.3770000000000007"/>
    <n v="12.62990541053615"/>
    <n v="15.49462627169723"/>
    <n v="563"/>
    <n v="45.322699600125937"/>
    <n v="41.35305116302478"/>
    <n v="16.20293521288324"/>
  </r>
  <r>
    <s v="T002106"/>
    <x v="306"/>
    <x v="306"/>
    <n v="214117.0221"/>
    <n v="2056295.2604"/>
    <n v="4.7089773064463339E-2"/>
    <s v="2013-05-01"/>
    <s v="2023-01-12"/>
    <n v="9.6666666666666661"/>
    <n v="3.8327119656412219"/>
    <n v="15.48926639276303"/>
    <n v="15.276999999999999"/>
    <n v="5.1270000000000007"/>
    <n v="10.776260056527921"/>
    <n v="13.601956854547559"/>
    <n v="510"/>
    <n v="24.32841302492341"/>
    <n v="21.937861264389259"/>
    <n v="14.5760038215164"/>
  </r>
  <r>
    <s v="T002107"/>
    <x v="306"/>
    <x v="306"/>
    <n v="214117.0221"/>
    <n v="2056224.5504000001"/>
    <n v="4.7772323162425662E-2"/>
    <s v="2013-05-01"/>
    <s v="2023-01-24"/>
    <n v="9.6666666666666661"/>
    <n v="3.316682336639603"/>
    <n v="14.21362577225622"/>
    <n v="11.677"/>
    <n v="5.6769999999999996"/>
    <n v="9.5505973429136155"/>
    <n v="12.5097343058228"/>
    <n v="502"/>
    <n v="19.27177496263166"/>
    <n v="17.25455677159648"/>
    <n v="13.37557624232025"/>
  </r>
  <r>
    <s v="T002108"/>
    <x v="306"/>
    <x v="306"/>
    <n v="214187.73209999999"/>
    <n v="2056295.2604"/>
    <n v="4.7001815970818213E-2"/>
    <s v="2013-05-01"/>
    <s v="2023-01-12"/>
    <n v="9.6666666666666661"/>
    <n v="4.6310130733913049"/>
    <n v="16.547879617022819"/>
    <n v="15.927"/>
    <n v="5.7770000000000001"/>
    <n v="11.549121889471669"/>
    <n v="14.83319574937061"/>
    <n v="511"/>
    <n v="32.207237075132987"/>
    <n v="29.248002739944852"/>
    <n v="15.572200155871389"/>
  </r>
  <r>
    <s v="T002109"/>
    <x v="306"/>
    <x v="306"/>
    <n v="214187.73209999999"/>
    <n v="2056224.5504000001"/>
    <n v="4.8881538193904159E-2"/>
    <s v="2013-05-01"/>
    <s v="2023-01-24"/>
    <n v="9.6666666666666661"/>
    <n v="9.6339682534627258"/>
    <n v="17.84914085905838"/>
    <n v="19.126999999999999"/>
    <n v="6.577"/>
    <n v="13.626108408394879"/>
    <n v="15.95929886636725"/>
    <n v="736"/>
    <n v="72.468278495253145"/>
    <n v="66.326324252520649"/>
    <n v="16.796737739237091"/>
  </r>
  <r>
    <s v="T002121"/>
    <x v="306"/>
    <x v="306"/>
    <n v="214315.570253007"/>
    <n v="2055988.40987372"/>
    <n v="4.8067719681359207E-2"/>
    <s v="2013-05-01"/>
    <s v="2023-01-13"/>
    <n v="9.6666666666666661"/>
    <n v="5.3777176067400037"/>
    <n v="17.387606859421929"/>
    <n v="14.377000000000001"/>
    <n v="6.0270000000000001"/>
    <n v="11.88394437013053"/>
    <n v="15.201603587272819"/>
    <n v="541"/>
    <n v="38.391746163056162"/>
    <n v="34.949134482866533"/>
    <n v="16.362416243830189"/>
  </r>
  <r>
    <s v="T002122"/>
    <x v="306"/>
    <x v="306"/>
    <n v="214167.576911362"/>
    <n v="2056187.1571927799"/>
    <n v="4.7510146696310082E-2"/>
    <s v="2013-05-01"/>
    <s v="2023-01-24"/>
    <n v="9.6666666666666661"/>
    <n v="5.3459327644079533"/>
    <n v="17.328317534328431"/>
    <n v="14.276999999999999"/>
    <n v="5.6270000000000007"/>
    <n v="12.056229387876909"/>
    <n v="15.64882965151069"/>
    <n v="526"/>
    <n v="39.313208167785511"/>
    <n v="35.822635211797007"/>
    <n v="16.3066226763865"/>
  </r>
  <r>
    <s v="T0738"/>
    <x v="306"/>
    <x v="306"/>
    <n v="214117.633372935"/>
    <n v="2056355.67632585"/>
    <n v="4.9118621341460583E-2"/>
    <s v="2013-05-01"/>
    <s v="2022-10-07"/>
    <n v="9.4166666666666661"/>
    <n v="7.5994284474020528"/>
    <n v="19.710171994602678"/>
    <n v="18.077000000000002"/>
    <n v="4.827"/>
    <n v="14.674866748535511"/>
    <n v="17.588567083834519"/>
    <n v="529"/>
    <n v="63.103807608339451"/>
    <n v="57.895752313188993"/>
    <n v="18.63956661541804"/>
  </r>
  <r>
    <s v="T002104"/>
    <x v="307"/>
    <x v="307"/>
    <n v="213975.60209999999"/>
    <n v="2056719.5204"/>
    <n v="4.8770988603262858E-2"/>
    <s v="2013-05-01"/>
    <s v="2023-01-24"/>
    <n v="9.6666666666666661"/>
    <n v="6.7852478496378499"/>
    <n v="16.88554190191261"/>
    <n v="17.626999999999999"/>
    <n v="6.327"/>
    <n v="13.61539884041461"/>
    <n v="15.22249718248495"/>
    <n v="513"/>
    <n v="48.666653985619703"/>
    <n v="44.519415864168252"/>
    <n v="15.88995353618869"/>
  </r>
  <r>
    <s v="T002105"/>
    <x v="307"/>
    <x v="307"/>
    <n v="213975.60209999999"/>
    <n v="2056365.9704"/>
    <n v="4.7922649051146238E-2"/>
    <s v="2013-05-01"/>
    <s v="2023-01-24"/>
    <n v="9.6666666666666661"/>
    <n v="5.149297220895086"/>
    <n v="15.494003909530679"/>
    <n v="14.427"/>
    <n v="8.077"/>
    <n v="11.93675855998254"/>
    <n v="13.83244697452432"/>
    <n v="501"/>
    <n v="33.422459411025592"/>
    <n v="30.387983129477639"/>
    <n v="14.58046200957765"/>
  </r>
  <r>
    <s v="T0737"/>
    <x v="307"/>
    <x v="307"/>
    <n v="213999.72418538999"/>
    <n v="2056301.4380995799"/>
    <n v="4.9165614147341961E-2"/>
    <s v="2013-05-01"/>
    <s v="2022-10-07"/>
    <n v="9.4166666666666661"/>
    <n v="8.2161060359710287"/>
    <n v="22.53381317856519"/>
    <n v="25.027000000000001"/>
    <n v="4.4269999999999996"/>
    <n v="15.537378017796931"/>
    <n v="20.149201234484579"/>
    <n v="671"/>
    <n v="78.142425269401343"/>
    <n v="71.673520674486525"/>
    <n v="21.309834939860831"/>
  </r>
  <r>
    <s v="T002094"/>
    <x v="308"/>
    <x v="308"/>
    <n v="213763.47210000001"/>
    <n v="2056436.6804"/>
    <n v="4.4899368499980212E-2"/>
    <s v="2013-05-01"/>
    <s v="2023-01-24"/>
    <n v="9.6666666666666661"/>
    <n v="6.2614038316947749"/>
    <n v="19.746299896687081"/>
    <n v="17.727"/>
    <n v="9.6270000000000007"/>
    <n v="14.66497461476494"/>
    <n v="17.547509294136152"/>
    <n v="401"/>
    <n v="51.903840082713693"/>
    <n v="47.663322187942057"/>
    <n v="18.5820383907528"/>
  </r>
  <r>
    <s v="T002095"/>
    <x v="308"/>
    <x v="308"/>
    <n v="213763.47210000001"/>
    <n v="2056365.9704"/>
    <n v="4.6447100127561147E-2"/>
    <s v="2013-05-01"/>
    <s v="2023-01-24"/>
    <n v="9.6666666666666661"/>
    <n v="6.3488592019234389"/>
    <n v="17.80723954481542"/>
    <n v="14.977"/>
    <n v="8.827"/>
    <n v="12.67811909950721"/>
    <n v="16.161625503535529"/>
    <n v="538"/>
    <n v="48.318834230945058"/>
    <n v="44.164531121829448"/>
    <n v="16.757306968208621"/>
  </r>
  <r>
    <s v="T002116"/>
    <x v="308"/>
    <x v="308"/>
    <n v="213692.76209999999"/>
    <n v="2056436.6804"/>
    <n v="4.9582766596283641E-2"/>
    <s v="2013-05-01"/>
    <s v="2023-01-24"/>
    <n v="9.6666666666666661"/>
    <n v="5.8882819542500524"/>
    <n v="20.15684681737924"/>
    <n v="20.227"/>
    <n v="8.6769999999999996"/>
    <n v="15.1684056630724"/>
    <n v="17.402552742290329"/>
    <n v="363"/>
    <n v="48.417803173026819"/>
    <n v="44.475794811053589"/>
    <n v="18.968379056164611"/>
  </r>
  <r>
    <s v="T002117"/>
    <x v="308"/>
    <x v="308"/>
    <n v="213692.76209999999"/>
    <n v="2056365.9704"/>
    <n v="4.9582766596283641E-2"/>
    <s v="2013-05-01"/>
    <s v="2023-01-24"/>
    <n v="9.6666666666666661"/>
    <n v="7.5922987821558792"/>
    <n v="21.944575127573511"/>
    <n v="19.277000000000001"/>
    <n v="10.026999999999999"/>
    <n v="13.56786792750624"/>
    <n v="17.40774766324127"/>
    <n v="585"/>
    <n v="62.338914389444213"/>
    <n v="57.116387520973653"/>
    <n v="20.650701124910199"/>
  </r>
  <r>
    <s v="T002120"/>
    <x v="308"/>
    <x v="308"/>
    <n v="213731.37268303899"/>
    <n v="2056403.5161721499"/>
    <n v="4.8067719681359207E-2"/>
    <s v="2013-05-01"/>
    <s v="2023-01-24"/>
    <n v="9.6666666666666661"/>
    <n v="4.9037421877832452"/>
    <n v="18.374325881663971"/>
    <n v="19.177"/>
    <n v="8.1270000000000007"/>
    <n v="12.53910296816456"/>
    <n v="15.57062263551218"/>
    <n v="458"/>
    <n v="35.902319455269783"/>
    <n v="32.743224332253497"/>
    <n v="17.290957329913049"/>
  </r>
  <r>
    <s v="T002092"/>
    <x v="309"/>
    <x v="309"/>
    <n v="213763.47210000001"/>
    <n v="2056790.2304"/>
    <n v="4.6382625096137782E-2"/>
    <s v="2013-05-01"/>
    <s v="2023-01-25"/>
    <n v="9.6666666666666661"/>
    <n v="12.34263467596586"/>
    <n v="22.112114217611271"/>
    <n v="22.626999999999999"/>
    <n v="7.527000000000001"/>
    <n v="15.11723488747143"/>
    <n v="18.417879496927402"/>
    <n v="884"/>
    <n v="107.337980030582"/>
    <n v="98.499780682309975"/>
    <n v="20.8083619433583"/>
  </r>
  <r>
    <s v="T002096"/>
    <x v="309"/>
    <x v="309"/>
    <n v="213834.18210000001"/>
    <n v="2056860.9404"/>
    <n v="4.6017931640294808E-2"/>
    <s v="2013-05-01"/>
    <s v="2023-01-25"/>
    <n v="9.6666666666666661"/>
    <n v="11.54438903831932"/>
    <n v="21.2038348672944"/>
    <n v="18.077000000000002"/>
    <n v="6.527000000000001"/>
    <n v="13.411202648238341"/>
    <n v="17.732536764538381"/>
    <n v="934"/>
    <n v="96.5306425794559"/>
    <n v="88.407664538065291"/>
    <n v="19.95363564803106"/>
  </r>
  <r>
    <s v="T002097"/>
    <x v="309"/>
    <x v="309"/>
    <n v="213834.18210000001"/>
    <n v="2056790.2304"/>
    <n v="4.2909448608160698E-2"/>
    <s v="2013-05-01"/>
    <s v="2023-01-25"/>
    <n v="9.6666666666666661"/>
    <n v="11.524969387322731"/>
    <n v="19.86995487918357"/>
    <n v="20.227"/>
    <n v="7.3770000000000007"/>
    <n v="13.78528810573766"/>
    <n v="16.651615296560308"/>
    <n v="932"/>
    <n v="90.441320099367388"/>
    <n v="82.759721298011215"/>
    <n v="18.69840255234153"/>
  </r>
  <r>
    <s v="T002098"/>
    <x v="309"/>
    <x v="309"/>
    <n v="213834.18210000001"/>
    <n v="2056719.5204"/>
    <n v="4.0920842372604439E-2"/>
    <s v="2013-05-01"/>
    <s v="2023-01-24"/>
    <n v="9.6666666666666661"/>
    <n v="13.623505899805719"/>
    <n v="19.611367484827259"/>
    <n v="20.277000000000001"/>
    <n v="7.5270000000000001"/>
    <n v="15.1826277549008"/>
    <n v="17.165638538492839"/>
    <n v="904"/>
    <n v="110.42661840401369"/>
    <n v="101.3406160211627"/>
    <n v="18.45506172826645"/>
  </r>
  <r>
    <s v="T002099"/>
    <x v="309"/>
    <x v="309"/>
    <n v="213904.8921"/>
    <n v="2056790.2304"/>
    <n v="4.7590322920657513E-2"/>
    <s v="2013-05-01"/>
    <s v="2023-01-25"/>
    <n v="9.6666666666666661"/>
    <n v="9.0146345617805377"/>
    <n v="18.18293962274716"/>
    <n v="16.427"/>
    <n v="7.7770000000000001"/>
    <n v="11.967320542717861"/>
    <n v="15.19154300253275"/>
    <n v="904"/>
    <n v="64.315658068211576"/>
    <n v="58.551691614118873"/>
    <n v="17.110855395410809"/>
  </r>
  <r>
    <s v="T002100"/>
    <x v="309"/>
    <x v="309"/>
    <n v="213904.8921"/>
    <n v="2056719.5204"/>
    <n v="3.8155525717705252E-2"/>
    <s v="2013-05-01"/>
    <s v="2023-01-25"/>
    <n v="9.6666666666666661"/>
    <n v="8.6671907759702975"/>
    <n v="18.106434025875"/>
    <n v="15.377000000000001"/>
    <n v="6.4770000000000003"/>
    <n v="11.9645106713266"/>
    <n v="15.59903037519916"/>
    <n v="917"/>
    <n v="63.471795626100267"/>
    <n v="57.751386935597537"/>
    <n v="17.038860644717062"/>
  </r>
  <r>
    <s v="T002101"/>
    <x v="309"/>
    <x v="309"/>
    <n v="213975.60209999999"/>
    <n v="2056860.9404"/>
    <n v="4.7772323162425662E-2"/>
    <s v="2013-05-01"/>
    <s v="2023-01-25"/>
    <n v="9.6666666666666661"/>
    <n v="6.1410032385075564"/>
    <n v="18.408878600315109"/>
    <n v="16.876999999999999"/>
    <n v="6.1270000000000007"/>
    <n v="12.15244628430159"/>
    <n v="15.987747434257219"/>
    <n v="607"/>
    <n v="46.147940509032168"/>
    <n v="42.063843618960568"/>
    <n v="17.323472785863771"/>
  </r>
  <r>
    <s v="T002102"/>
    <x v="309"/>
    <x v="309"/>
    <n v="213975.60209999999"/>
    <n v="2056790.2304"/>
    <n v="4.7643049030688493E-2"/>
    <s v="2013-05-01"/>
    <s v="2023-01-25"/>
    <n v="9.6666666666666661"/>
    <n v="3.6333763542200721"/>
    <n v="14.76767516908486"/>
    <n v="12.077"/>
    <n v="6.2270000000000003"/>
    <n v="9.1638178046536538"/>
    <n v="12.379584424735819"/>
    <n v="609"/>
    <n v="20.832319990977521"/>
    <n v="18.569568986167742"/>
    <n v="13.896958334970959"/>
  </r>
  <r>
    <s v="T002103"/>
    <x v="309"/>
    <x v="309"/>
    <n v="213975.60209999999"/>
    <n v="2056719.5204"/>
    <n v="4.3564329093704751E-2"/>
    <s v="2013-05-01"/>
    <s v="2023-01-25"/>
    <n v="9.6666666666666661"/>
    <n v="4.6559501047806453"/>
    <n v="17.652473396516811"/>
    <n v="16.177"/>
    <n v="6.4770000000000003"/>
    <n v="9.8824913153408787"/>
    <n v="13.27798864102698"/>
    <n v="735"/>
    <n v="28.728216736300581"/>
    <n v="25.739143599147582"/>
    <n v="16.611665986135002"/>
  </r>
  <r>
    <s v="T002118"/>
    <x v="309"/>
    <x v="309"/>
    <n v="213763.47210000001"/>
    <n v="2056860.9404"/>
    <n v="4.4025623687097407E-2"/>
    <s v="2013-05-01"/>
    <s v="2023-01-25"/>
    <n v="9.6666666666666661"/>
    <n v="4.8942666640289243"/>
    <n v="18.030886924821001"/>
    <n v="16.376999999999999"/>
    <n v="5.827"/>
    <n v="10.006604978529721"/>
    <n v="14.613015731178731"/>
    <n v="750"/>
    <n v="33.328808891497133"/>
    <n v="29.989562457481458"/>
    <n v="16.967767875973539"/>
  </r>
  <r>
    <s v="T002119"/>
    <x v="309"/>
    <x v="309"/>
    <n v="213849.56234922301"/>
    <n v="2056796.25155962"/>
    <n v="4.7772323162425662E-2"/>
    <s v="2013-05-01"/>
    <s v="2023-01-25"/>
    <n v="9.6666666666666661"/>
    <n v="9.2344594344137825"/>
    <n v="19.349966267554329"/>
    <n v="17.376999999999999"/>
    <n v="7.4269999999999996"/>
    <n v="13.143648686421519"/>
    <n v="16.747672264475501"/>
    <n v="775"/>
    <n v="72.862965813165658"/>
    <n v="66.644955455964165"/>
    <n v="18.209072987075999"/>
  </r>
  <r>
    <s v="T0743"/>
    <x v="309"/>
    <x v="309"/>
    <n v="213898.368142219"/>
    <n v="2056885.6050476299"/>
    <n v="4.1119879786410719E-2"/>
    <s v="2013-05-01"/>
    <s v="2022-10-07"/>
    <n v="9.4166666666666661"/>
    <n v="6.0748860101766633"/>
    <n v="16.877769202605229"/>
    <n v="12.377000000000001"/>
    <n v="4.7270000000000003"/>
    <n v="8.8646573702788416"/>
    <n v="14.35727220550095"/>
    <n v="1119"/>
    <n v="40.453025299930893"/>
    <n v="36.138401049477132"/>
    <n v="15.961012590745421"/>
  </r>
  <r>
    <s v="T002093"/>
    <x v="310"/>
    <x v="310"/>
    <n v="213763.47210000001"/>
    <n v="2056578.1004000001"/>
    <n v="4.3086977744750753E-2"/>
    <s v="2013-05-01"/>
    <s v="2023-01-24"/>
    <n v="9.6666666666666661"/>
    <n v="8.4800592652234226"/>
    <n v="20.4414989066182"/>
    <n v="19.427"/>
    <n v="8.2270000000000003"/>
    <n v="15.492888830137639"/>
    <n v="18.751431889235171"/>
    <n v="511"/>
    <n v="75.183441041950161"/>
    <n v="69.128788365178977"/>
    <n v="19.23624777475597"/>
  </r>
  <r>
    <s v="T002113"/>
    <x v="310"/>
    <x v="310"/>
    <n v="213622.0521"/>
    <n v="2056578.1004000001"/>
    <n v="4.2593745580370067E-2"/>
    <s v="2013-05-01"/>
    <s v="2023-01-24"/>
    <n v="9.6666666666666661"/>
    <n v="4.9096634785387776"/>
    <n v="20.77573951031205"/>
    <n v="21.427"/>
    <n v="8.3770000000000007"/>
    <n v="13.294788525922559"/>
    <n v="17.550258945125531"/>
    <n v="423"/>
    <n v="40.603686068004123"/>
    <n v="37.14990888749881"/>
    <n v="19.550781219608059"/>
  </r>
  <r>
    <s v="T002114"/>
    <x v="310"/>
    <x v="310"/>
    <n v="213692.76209999999"/>
    <n v="2056578.1004000001"/>
    <n v="4.1800665472055742E-2"/>
    <s v="2013-05-01"/>
    <s v="2023-01-24"/>
    <n v="9.6666666666666661"/>
    <n v="4.137478616298675"/>
    <n v="16.530359389441841"/>
    <n v="13.227"/>
    <n v="7.2770000000000001"/>
    <n v="10.48954880363962"/>
    <n v="15.008309880362701"/>
    <n v="526"/>
    <n v="29.053973186928872"/>
    <n v="26.30221204065527"/>
    <n v="15.555712938355819"/>
  </r>
  <r>
    <s v="T002115"/>
    <x v="310"/>
    <x v="310"/>
    <n v="214046.31210000001"/>
    <n v="2056295.2604"/>
    <n v="4.4510341863239308E-2"/>
    <s v="2013-05-01"/>
    <s v="2023-01-24"/>
    <n v="9.6666666666666661"/>
    <n v="4.1957395199234728"/>
    <n v="16.211156817102889"/>
    <n v="13.427"/>
    <n v="7.4770000000000003"/>
    <n v="10.736738335036829"/>
    <n v="14.446742128230319"/>
    <n v="494"/>
    <n v="28.378903613519519"/>
    <n v="25.715889446492589"/>
    <n v="15.25533086755456"/>
  </r>
  <r>
    <s v="T002123"/>
    <x v="310"/>
    <x v="310"/>
    <n v="213706.60646720001"/>
    <n v="2056607.2418748899"/>
    <n v="4.3478727166662699E-2"/>
    <s v="2013-05-01"/>
    <s v="2023-01-24"/>
    <n v="9.6666666666666661"/>
    <n v="8.7627701052323363"/>
    <n v="19.850616528186631"/>
    <n v="17.977"/>
    <n v="10.327"/>
    <n v="14.422374915952981"/>
    <n v="17.947271883019681"/>
    <n v="575"/>
    <n v="74.292641005800547"/>
    <n v="68.221504036141667"/>
    <n v="18.680204409777151"/>
  </r>
  <r>
    <s v="T0742"/>
    <x v="310"/>
    <x v="310"/>
    <n v="213669.39333650999"/>
    <n v="2056542.66904532"/>
    <n v="4.9003736933208808E-2"/>
    <s v="2013-05-01"/>
    <s v="2022-10-07"/>
    <n v="9.4166666666666661"/>
    <n v="6.800780055965137"/>
    <n v="21.128178888630149"/>
    <n v="16.626999999999999"/>
    <n v="4.327"/>
    <n v="12.997772814394271"/>
    <n v="19.40311220815029"/>
    <n v="571"/>
    <n v="62.252329771633178"/>
    <n v="57.052939805811747"/>
    <n v="19.980551055816871"/>
  </r>
  <r>
    <s v="T002110"/>
    <x v="311"/>
    <x v="311"/>
    <n v="213622.0521"/>
    <n v="2056860.9404"/>
    <n v="4.4066757433634141E-2"/>
    <s v="2013-05-01"/>
    <s v="2023-01-25"/>
    <n v="9.6666666666666661"/>
    <n v="8.6945966386542111"/>
    <n v="18.135479000409191"/>
    <n v="16.876999999999999"/>
    <n v="7.777000000000001"/>
    <n v="13.15661072905568"/>
    <n v="15.970623270369019"/>
    <n v="726"/>
    <n v="65.391439475174678"/>
    <n v="59.772111684592993"/>
    <n v="17.066193098628759"/>
  </r>
  <r>
    <s v="T0741"/>
    <x v="311"/>
    <x v="311"/>
    <n v="213676.65301151801"/>
    <n v="2056794.29850352"/>
    <n v="4.6382625096137782E-2"/>
    <s v="2013-05-01"/>
    <s v="2022-10-07"/>
    <n v="9.4166666666666661"/>
    <n v="5.6741432868556769"/>
    <n v="21.433140499499402"/>
    <n v="24.027000000000001"/>
    <n v="6.2270000000000003"/>
    <n v="15.57972357935968"/>
    <n v="18.570215229903511"/>
    <n v="431"/>
    <n v="49.733348752253349"/>
    <n v="45.611221146338323"/>
    <n v="20.268947943601471"/>
  </r>
  <r>
    <s v="T0375"/>
    <x v="312"/>
    <x v="312"/>
    <n v="214228"/>
    <n v="2056008"/>
    <n v="1.9701854814119232E-2"/>
    <s v="2017-06-06"/>
    <s v="2022-07-07"/>
    <n v="5.083333333333333"/>
    <n v="15.47795343218276"/>
    <n v="22.600895953256721"/>
    <n v="18.727"/>
    <n v="8.327"/>
    <n v="14.632394838431111"/>
    <n v="20.077992022876259"/>
    <n v="1015"/>
    <n v="141.71286352552769"/>
    <n v="128.45064313571959"/>
    <n v="24.1674302046486"/>
  </r>
  <r>
    <s v="T002196"/>
    <x v="313"/>
    <x v="313"/>
    <n v="214682.70209999999"/>
    <n v="2055941.7104"/>
    <n v="4.8363935928046962E-2"/>
    <s v="2013-05-01"/>
    <s v="2023-01-13"/>
    <n v="9.6666666666666661"/>
    <n v="5.0291165170630263"/>
    <n v="16.240595790778411"/>
    <n v="15.677"/>
    <n v="6.6769999999999996"/>
    <n v="11.11202414119664"/>
    <n v="13.67270739107966"/>
    <n v="579"/>
    <n v="32.176063107295853"/>
    <n v="29.13351107337056"/>
    <n v="15.283034090025859"/>
  </r>
  <r>
    <s v="T002197"/>
    <x v="313"/>
    <x v="313"/>
    <n v="214682.70209999999"/>
    <n v="2055871.0004"/>
    <n v="4.2364348241755043E-2"/>
    <s v="2013-05-01"/>
    <s v="2023-01-13"/>
    <n v="9.6666666666666661"/>
    <n v="3.6161843104419198"/>
    <n v="14.561906832496961"/>
    <n v="11.827"/>
    <n v="5.8770000000000007"/>
    <n v="9.5241600543578144"/>
    <n v="12.43297480676749"/>
    <n v="567"/>
    <n v="20.862404862461752"/>
    <n v="18.65030747055097"/>
    <n v="13.70332230441927"/>
  </r>
  <r>
    <s v="T002204"/>
    <x v="313"/>
    <x v="313"/>
    <n v="214753.41209999999"/>
    <n v="2056083.1303999999"/>
    <n v="4.7205040571101219E-2"/>
    <s v="2013-05-01"/>
    <s v="2023-01-16"/>
    <n v="9.6666666666666661"/>
    <n v="7.4810641148944796"/>
    <n v="18.802389113129529"/>
    <n v="15.177"/>
    <n v="6.6270000000000007"/>
    <n v="11.54280469412182"/>
    <n v="15.152993063185059"/>
    <n v="826"/>
    <n v="53.165572123294041"/>
    <n v="48.301592938958507"/>
    <n v="17.693781526971719"/>
  </r>
  <r>
    <s v="T002205"/>
    <x v="313"/>
    <x v="313"/>
    <n v="214753.41209999999"/>
    <n v="2056012.4203999999"/>
    <n v="4.6350175596937992E-2"/>
    <s v="2013-05-01"/>
    <s v="2023-01-16"/>
    <n v="9.6666666666666661"/>
    <n v="5.3603259871542503"/>
    <n v="17.14171248940848"/>
    <n v="14.977"/>
    <n v="5.077"/>
    <n v="9.9989320013857554"/>
    <n v="13.426138273674169"/>
    <n v="863"/>
    <n v="33.436011468278693"/>
    <n v="29.946993445960711"/>
    <n v="16.131020050742571"/>
  </r>
  <r>
    <s v="T002206"/>
    <x v="313"/>
    <x v="313"/>
    <n v="214753.41209999999"/>
    <n v="2055941.7104"/>
    <n v="4.3901418292622237E-2"/>
    <s v="2013-05-01"/>
    <s v="2023-01-13"/>
    <n v="9.6666666666666661"/>
    <n v="10.606344039145339"/>
    <n v="17.568827194250058"/>
    <n v="19.126999999999999"/>
    <n v="6.577"/>
    <n v="13.961522764073971"/>
    <n v="15.18330770647928"/>
    <n v="820"/>
    <n v="75.857833742712032"/>
    <n v="69.367117659074665"/>
    <n v="16.532951647251579"/>
  </r>
  <r>
    <s v="T002207"/>
    <x v="313"/>
    <x v="313"/>
    <n v="214753.41209999999"/>
    <n v="2055871.0004"/>
    <n v="4.6350175596937992E-2"/>
    <s v="2013-05-01"/>
    <s v="2023-01-13"/>
    <n v="9.6666666666666661"/>
    <n v="7.3453191532206246"/>
    <n v="21.454633635724878"/>
    <n v="18.077000000000002"/>
    <n v="6.6270000000000007"/>
    <n v="14.665709144158621"/>
    <n v="18.86159692491875"/>
    <n v="539"/>
    <n v="65.417063755103982"/>
    <n v="60.029816684657533"/>
    <n v="20.18964707132108"/>
  </r>
  <r>
    <s v="T002211"/>
    <x v="313"/>
    <x v="313"/>
    <n v="214824.12210000001"/>
    <n v="2055941.7104"/>
    <n v="4.9419222576554241E-2"/>
    <s v="2013-05-01"/>
    <s v="2023-01-13"/>
    <n v="9.6666666666666661"/>
    <n v="5.9815466952010574"/>
    <n v="20.470632567845321"/>
    <n v="20.177"/>
    <n v="6.6769999999999996"/>
    <n v="13.953494220584581"/>
    <n v="17.436521618165902"/>
    <n v="506"/>
    <n v="49.153026754392393"/>
    <n v="44.979176800794477"/>
    <n v="19.26366368630487"/>
  </r>
  <r>
    <s v="T002223"/>
    <x v="313"/>
    <x v="313"/>
    <n v="214611.9921"/>
    <n v="2056083.1303999999"/>
    <n v="4.9101053175596883E-2"/>
    <s v="2013-05-01"/>
    <s v="2023-01-15"/>
    <n v="9.6666666666666661"/>
    <n v="2.0551314765890631"/>
    <n v="16.63139422569412"/>
    <n v="13.477"/>
    <n v="7.527000000000001"/>
    <n v="11.297738887936189"/>
    <n v="15.46773764349218"/>
    <n v="224"/>
    <n v="14.915699491702091"/>
    <n v="13.56081814037428"/>
    <n v="15.6507906600488"/>
  </r>
  <r>
    <s v="T002227"/>
    <x v="313"/>
    <x v="313"/>
    <n v="214682.70209999999"/>
    <n v="2056012.4203999999"/>
    <n v="4.6912570298645442E-2"/>
    <s v="2013-05-01"/>
    <s v="2023-01-16"/>
    <n v="9.6666666666666661"/>
    <n v="4.6090998403161514"/>
    <n v="14.077845119816439"/>
    <n v="11.727"/>
    <n v="6.2770000000000001"/>
    <n v="9.1122518273308533"/>
    <n v="12.12949987697284"/>
    <n v="767"/>
    <n v="25.882732327031661"/>
    <n v="23.057486916280979"/>
    <n v="13.24780135236324"/>
  </r>
  <r>
    <s v="T002233"/>
    <x v="313"/>
    <x v="313"/>
    <n v="214786.75589225601"/>
    <n v="2055966.8941572499"/>
    <n v="4.6760970665214237E-2"/>
    <s v="2013-05-01"/>
    <s v="2023-01-13"/>
    <n v="9.6666666666666661"/>
    <n v="8.2364807672145179"/>
    <n v="18.692797474699731"/>
    <n v="20.427"/>
    <n v="6.7270000000000003"/>
    <n v="14.607449182255889"/>
    <n v="17.299025949467389"/>
    <n v="577"/>
    <n v="67.25553889880824"/>
    <n v="61.688244400164209"/>
    <n v="17.590651520678769"/>
  </r>
  <r>
    <s v="T0740"/>
    <x v="313"/>
    <x v="313"/>
    <n v="214662.84545614"/>
    <n v="2056078.8255535001"/>
    <n v="4.6382625096137782E-2"/>
    <s v="2013-05-01"/>
    <s v="2022-10-07"/>
    <n v="9.4166666666666661"/>
    <n v="5.3548453230994877"/>
    <n v="15.61086947519844"/>
    <n v="11.977"/>
    <n v="3.827"/>
    <n v="9.5594286097104657"/>
    <n v="13.64353873840367"/>
    <n v="862"/>
    <n v="33.955486165141693"/>
    <n v="30.429808008656298"/>
    <n v="14.762927567919631"/>
  </r>
  <r>
    <s v="T0746"/>
    <x v="313"/>
    <x v="313"/>
    <n v="214712.01358734601"/>
    <n v="2055858.09955441"/>
    <n v="4.6119081353266048E-2"/>
    <s v="2013-05-01"/>
    <s v="2022-10-07"/>
    <n v="9.4166666666666661"/>
    <n v="9.3372131283433006"/>
    <n v="15.7336544659839"/>
    <n v="16.677"/>
    <n v="5.4269999999999996"/>
    <n v="12.18256700039159"/>
    <n v="13.886451164297631"/>
    <n v="997"/>
    <n v="60.761221362373497"/>
    <n v="55.135714136792757"/>
    <n v="14.879043196730271"/>
  </r>
  <r>
    <s v="T0747"/>
    <x v="313"/>
    <x v="313"/>
    <n v="214785.11728362399"/>
    <n v="2056036.61406436"/>
    <n v="4.7510146696310082E-2"/>
    <s v="2013-05-01"/>
    <s v="2022-10-07"/>
    <n v="9.4166666666666661"/>
    <n v="5.3983869669365188"/>
    <n v="17.250057670180759"/>
    <n v="14.276999999999999"/>
    <n v="4.7270000000000003"/>
    <n v="10.52053136136804"/>
    <n v="14.73761660267242"/>
    <n v="737"/>
    <n v="37.166143028427292"/>
    <n v="33.566632811406983"/>
    <n v="16.313079315146719"/>
  </r>
  <r>
    <s v="T0745"/>
    <x v="314"/>
    <x v="314"/>
    <n v="214731.586512479"/>
    <n v="2055456.7366800101"/>
    <n v="4.9431884007888678E-2"/>
    <s v="2014-05-01"/>
    <s v="2022-10-07"/>
    <n v="8.4166666666666661"/>
    <n v="6.7951755458963738"/>
    <n v="17.694902087010849"/>
    <n v="16.126999999999999"/>
    <n v="3.6269999999999998"/>
    <n v="11.27180707711144"/>
    <n v="14.610916404448769"/>
    <n v="809"/>
    <n v="46.483488243644707"/>
    <n v="42.12309510036151"/>
    <n v="17.090829596927058"/>
  </r>
  <r>
    <s v="T002202"/>
    <x v="315"/>
    <x v="315"/>
    <n v="214753.41209999999"/>
    <n v="2056224.5504000001"/>
    <n v="4.9550210389476053E-2"/>
    <s v="2014-05-01"/>
    <s v="2023-01-16"/>
    <n v="8.6666666666666661"/>
    <n v="6.9281585350304731"/>
    <n v="20.567297125044242"/>
    <n v="17.577000000000002"/>
    <n v="5.9770000000000003"/>
    <n v="12.607606413189011"/>
    <n v="16.538546444564179"/>
    <n v="727"/>
    <n v="53.839910483335338"/>
    <n v="49.052148025137043"/>
    <n v="19.756044317829581"/>
  </r>
  <r>
    <s v="T002203"/>
    <x v="315"/>
    <x v="315"/>
    <n v="214753.41209999999"/>
    <n v="2056153.8404000001"/>
    <n v="4.5013414801524598E-2"/>
    <s v="2014-05-01"/>
    <s v="2023-01-16"/>
    <n v="8.6666666666666661"/>
    <n v="9.4770344926155143"/>
    <n v="20.24000121775574"/>
    <n v="18.427"/>
    <n v="5.077"/>
    <n v="13.241151228336109"/>
    <n v="16.922410573110231"/>
    <n v="911"/>
    <n v="75.456334149723418"/>
    <n v="68.880803144106181"/>
    <n v="19.441658212055749"/>
  </r>
  <r>
    <s v="T002226"/>
    <x v="315"/>
    <x v="315"/>
    <n v="214682.70209999999"/>
    <n v="2056153.8404000001"/>
    <n v="4.7289981665077328E-2"/>
    <s v="2014-05-01"/>
    <s v="2023-01-16"/>
    <n v="8.6666666666666661"/>
    <n v="3.8013905479383752"/>
    <n v="17.765165409990459"/>
    <n v="14.827"/>
    <n v="5.3770000000000007"/>
    <n v="11.5188787524513"/>
    <n v="15.300738614677959"/>
    <n v="444"/>
    <n v="27.259817953082688"/>
    <n v="24.740271288995761"/>
    <n v="17.064439387418521"/>
  </r>
  <r>
    <s v="T002232"/>
    <x v="315"/>
    <x v="315"/>
    <n v="214762.211020427"/>
    <n v="2056232.18325"/>
    <n v="4.8789785278622932E-2"/>
    <s v="2014-05-01"/>
    <s v="2023-01-16"/>
    <n v="8.6666666666666661"/>
    <n v="5.0074652531921338"/>
    <n v="17.678062936911129"/>
    <n v="17.027000000000001"/>
    <n v="5.8770000000000007"/>
    <n v="12.4855149173684"/>
    <n v="15.39965683072354"/>
    <n v="492"/>
    <n v="36.231396187438548"/>
    <n v="33.005746961166167"/>
    <n v="16.980772568784751"/>
  </r>
  <r>
    <s v="T0744"/>
    <x v="315"/>
    <x v="315"/>
    <n v="214776.15618537099"/>
    <n v="2056292.0053645801"/>
    <n v="4.6972210468720063E-2"/>
    <s v="2014-05-01"/>
    <s v="2022-10-07"/>
    <n v="8.4166666666666661"/>
    <n v="9.791954063099352"/>
    <n v="18.044838196058251"/>
    <n v="22.827000000000002"/>
    <n v="6.1769999999999996"/>
    <n v="15.940693147083291"/>
    <n v="16.13313105085933"/>
    <n v="596"/>
    <n v="74.609316948314188"/>
    <n v="68.488943277918452"/>
    <n v="17.428819509509339"/>
  </r>
  <r>
    <s v="T002176"/>
    <x v="316"/>
    <x v="316"/>
    <n v="215531.22210000001"/>
    <n v="2056365.9704"/>
    <n v="4.9516295738620507E-2"/>
    <s v="2014-05-01"/>
    <s v="2023-01-13"/>
    <n v="8.6666666666666661"/>
    <n v="10.481752229763471"/>
    <n v="18.45988044023845"/>
    <n v="18.977"/>
    <n v="7.6270000000000007"/>
    <n v="12.787646976199239"/>
    <n v="16.098979234496799"/>
    <n v="909"/>
    <n v="79.441443764231934"/>
    <n v="72.58144171636981"/>
    <n v="17.7317522016594"/>
  </r>
  <r>
    <s v="T002177"/>
    <x v="316"/>
    <x v="316"/>
    <n v="215601.93210000001"/>
    <n v="2056365.9704"/>
    <n v="4.9020597219498863E-2"/>
    <s v="2014-05-01"/>
    <s v="2023-01-13"/>
    <n v="8.6666666666666661"/>
    <n v="5.8853765349276239"/>
    <n v="20.354625807120328"/>
    <n v="17.027000000000001"/>
    <n v="7.2770000000000001"/>
    <n v="14.094734310790569"/>
    <n v="18.355304802980029"/>
    <n v="408"/>
    <n v="51.019711270468747"/>
    <n v="46.833989205762521"/>
    <n v="19.55176156951843"/>
  </r>
  <r>
    <s v="T002178"/>
    <x v="316"/>
    <x v="316"/>
    <n v="215601.93210000001"/>
    <n v="2056295.2604"/>
    <n v="4.9180978945160082E-2"/>
    <s v="2014-05-01"/>
    <s v="2023-01-13"/>
    <n v="8.6666666666666661"/>
    <n v="4.3980757031900186"/>
    <n v="17.308990030877389"/>
    <n v="14.727"/>
    <n v="7.1769999999999996"/>
    <n v="12.17612946222267"/>
    <n v="15.884021808879419"/>
    <n v="407"/>
    <n v="32.859558409698501"/>
    <n v="29.983524113703691"/>
    <n v="16.62625730876869"/>
  </r>
  <r>
    <s v="T002188"/>
    <x v="316"/>
    <x v="316"/>
    <n v="215319.09210000001"/>
    <n v="2056436.6804"/>
    <n v="4.8138279280518857E-2"/>
    <s v="2014-05-01"/>
    <s v="2023-01-14"/>
    <n v="8.6666666666666661"/>
    <n v="5.5640105501318828"/>
    <n v="18.628675244613749"/>
    <n v="17.227"/>
    <n v="5.577"/>
    <n v="14.650063622488069"/>
    <n v="16.78401733504289"/>
    <n v="436"/>
    <n v="44.026598612993858"/>
    <n v="40.309190482028853"/>
    <n v="17.893889093813161"/>
  </r>
  <r>
    <s v="T002193"/>
    <x v="316"/>
    <x v="316"/>
    <n v="215389.8021"/>
    <n v="2056436.6804"/>
    <n v="4.7669194432262009E-2"/>
    <s v="2014-05-01"/>
    <s v="2023-01-14"/>
    <n v="8.6666666666666661"/>
    <n v="6.3540601092571647"/>
    <n v="18.977878772826809"/>
    <n v="19.876999999999999"/>
    <n v="6.9269999999999996"/>
    <n v="15.723706138532391"/>
    <n v="17.6839719790053"/>
    <n v="378"/>
    <n v="53.111853330913483"/>
    <n v="48.813496911429368"/>
    <n v="18.229318700210939"/>
  </r>
  <r>
    <s v="T002195"/>
    <x v="316"/>
    <x v="316"/>
    <n v="215460.51209999999"/>
    <n v="2056295.2604"/>
    <n v="4.9270020036275182E-2"/>
    <s v="2014-05-01"/>
    <s v="2023-01-14"/>
    <n v="8.6666666666666661"/>
    <n v="6.9001346243550472"/>
    <n v="19.881050086101752"/>
    <n v="18.027000000000001"/>
    <n v="10.427"/>
    <n v="14.288464774192811"/>
    <n v="17.77240806145528"/>
    <n v="467"/>
    <n v="57.913556266519528"/>
    <n v="53.157626901371863"/>
    <n v="19.096865484952289"/>
  </r>
  <r>
    <s v="T002235"/>
    <x v="316"/>
    <x v="316"/>
    <n v="215543.98709954301"/>
    <n v="2056382.6395556701"/>
    <n v="4.9877232699744631E-2"/>
    <s v="2014-05-01"/>
    <s v="2023-01-14"/>
    <n v="8.6666666666666661"/>
    <n v="5.5048417553887994"/>
    <n v="18.22685863575828"/>
    <n v="16.077000000000002"/>
    <n v="8.777000000000001"/>
    <n v="12.8964825010741"/>
    <n v="16.18279945998372"/>
    <n v="461"/>
    <n v="41.955993839263407"/>
    <n v="38.356556943459857"/>
    <n v="17.507921667761721"/>
  </r>
  <r>
    <s v="T0719"/>
    <x v="316"/>
    <x v="316"/>
    <n v="215465.689114131"/>
    <n v="2056373.1268856099"/>
    <n v="4.88452833450514E-2"/>
    <s v="2014-05-01"/>
    <s v="2022-10-07"/>
    <n v="8.4166666666666661"/>
    <n v="5.5233682438244402"/>
    <n v="18.12998930657885"/>
    <n v="15.627000000000001"/>
    <n v="5.2270000000000003"/>
    <n v="13.064366439799439"/>
    <n v="16.368040433325181"/>
    <n v="471"/>
    <n v="42.576364297059428"/>
    <n v="38.920043778891021"/>
    <n v="17.511063712542541"/>
  </r>
  <r>
    <s v="T002179"/>
    <x v="317"/>
    <x v="317"/>
    <n v="215106.9621"/>
    <n v="2056295.2604"/>
    <n v="4.9492931737868118E-2"/>
    <s v="2014-05-01"/>
    <s v="2023-01-14"/>
    <n v="8.6666666666666661"/>
    <n v="5.4150217168188082"/>
    <n v="18.328430129974741"/>
    <n v="19.777000000000001"/>
    <n v="6.827"/>
    <n v="16.037353517546411"/>
    <n v="17.467005178850918"/>
    <n v="323"/>
    <n v="44.702272345216883"/>
    <n v="41.077662252656381"/>
    <n v="17.605486794038089"/>
  </r>
  <r>
    <s v="T002183"/>
    <x v="317"/>
    <x v="317"/>
    <n v="215177.6721"/>
    <n v="2056365.9704"/>
    <n v="4.8826932706095949E-2"/>
    <s v="2014-05-01"/>
    <s v="2023-01-14"/>
    <n v="8.6666666666666661"/>
    <n v="9.5495806776966639"/>
    <n v="20.53208828230914"/>
    <n v="20.227"/>
    <n v="10.127000000000001"/>
    <n v="15.754444628774561"/>
    <n v="18.624994248924889"/>
    <n v="532"/>
    <n v="84.130992863458673"/>
    <n v="77.404452187034494"/>
    <n v="19.722224246420819"/>
  </r>
  <r>
    <s v="T002184"/>
    <x v="317"/>
    <x v="317"/>
    <n v="215177.6721"/>
    <n v="2056295.2604"/>
    <n v="4.8674777914116243E-2"/>
    <s v="2014-05-01"/>
    <s v="2023-01-14"/>
    <n v="8.6666666666666661"/>
    <n v="5.0093833611531524"/>
    <n v="20.127199560396519"/>
    <n v="15.776999999999999"/>
    <n v="7.827"/>
    <n v="12.72382933530468"/>
    <n v="17.839308261548599"/>
    <n v="431"/>
    <n v="42.117112655954998"/>
    <n v="38.54326051739428"/>
    <n v="19.333305883192882"/>
  </r>
  <r>
    <s v="T002185"/>
    <x v="317"/>
    <x v="317"/>
    <n v="215248.38209999999"/>
    <n v="2056365.9704"/>
    <n v="4.7373626280317709E-2"/>
    <s v="2014-05-01"/>
    <s v="2023-01-14"/>
    <n v="8.6666666666666661"/>
    <n v="8.7741842383881092"/>
    <n v="19.37589736482353"/>
    <n v="18.277000000000001"/>
    <n v="6.7270000000000003"/>
    <n v="14.18270709338738"/>
    <n v="16.916791355427701"/>
    <n v="654"/>
    <n v="70.013627263893412"/>
    <n v="64.151289629775277"/>
    <n v="18.611637917704641"/>
  </r>
  <r>
    <s v="T002186"/>
    <x v="317"/>
    <x v="317"/>
    <n v="215248.38209999999"/>
    <n v="2056295.2604"/>
    <n v="4.8252944928570497E-2"/>
    <s v="2014-05-01"/>
    <s v="2023-01-14"/>
    <n v="8.6666666666666661"/>
    <n v="5.7739700334303583"/>
    <n v="19.302568677245119"/>
    <n v="16.277000000000001"/>
    <n v="8.777000000000001"/>
    <n v="13.07584670331692"/>
    <n v="17.08262222165688"/>
    <n v="477"/>
    <n v="46.485908764037973"/>
    <n v="42.540756790653383"/>
    <n v="18.541201593827971"/>
  </r>
  <r>
    <s v="T002218"/>
    <x v="317"/>
    <x v="317"/>
    <n v="214965.54209999999"/>
    <n v="2056436.6804"/>
    <n v="4.4899368499980212E-2"/>
    <s v="2014-05-01"/>
    <s v="2023-01-14"/>
    <n v="8.6666666666666661"/>
    <n v="7.0234306659446961"/>
    <n v="19.92218168810227"/>
    <n v="16.777000000000001"/>
    <n v="8.6270000000000007"/>
    <n v="13.807852731051559"/>
    <n v="17.945705830624821"/>
    <n v="512"/>
    <n v="59.492800549418007"/>
    <n v="54.566217150141512"/>
    <n v="19.13637469936414"/>
  </r>
  <r>
    <s v="T002220"/>
    <x v="317"/>
    <x v="317"/>
    <n v="215036.25210000001"/>
    <n v="2056436.6804"/>
    <n v="4.6637126454344868E-2"/>
    <s v="2014-05-01"/>
    <s v="2023-01-14"/>
    <n v="8.6666666666666661"/>
    <n v="8.0790907323038983"/>
    <n v="19.87174348694375"/>
    <n v="19.277000000000001"/>
    <n v="8.8770000000000007"/>
    <n v="14.331304057440899"/>
    <n v="17.257110465209099"/>
    <n v="557"/>
    <n v="65.817538166454526"/>
    <n v="60.378750253860332"/>
    <n v="19.08792597363508"/>
  </r>
  <r>
    <s v="T002222"/>
    <x v="317"/>
    <x v="317"/>
    <n v="215106.9621"/>
    <n v="2056365.9704"/>
    <n v="4.9393448134345423E-2"/>
    <s v="2014-05-01"/>
    <s v="2023-01-14"/>
    <n v="8.6666666666666661"/>
    <n v="10.00633544443126"/>
    <n v="21.69870833416643"/>
    <n v="21.077000000000002"/>
    <n v="9.277000000000001"/>
    <n v="16.167572622924951"/>
    <n v="18.47893576644185"/>
    <n v="547"/>
    <n v="87.47015762800136"/>
    <n v="80.485401732973628"/>
    <n v="20.84282834458871"/>
  </r>
  <r>
    <s v="T002236"/>
    <x v="317"/>
    <x v="317"/>
    <n v="215031.29754221599"/>
    <n v="2056378.08574595"/>
    <n v="4.6447100127561147E-2"/>
    <s v="2014-05-01"/>
    <s v="2023-01-14"/>
    <n v="8.6666666666666661"/>
    <n v="7.4672620914260266"/>
    <n v="19.202929060461148"/>
    <n v="18.626999999999999"/>
    <n v="8.8770000000000007"/>
    <n v="15.01103328099809"/>
    <n v="17.951392628960669"/>
    <n v="452"/>
    <n v="63.359130234960851"/>
    <n v="58.22936615513968"/>
    <n v="18.445492144354478"/>
  </r>
  <r>
    <s v="T0718"/>
    <x v="317"/>
    <x v="317"/>
    <n v="215208.29952947999"/>
    <n v="2056351.8948114801"/>
    <n v="4.7373626280317709E-2"/>
    <s v="2014-05-01"/>
    <s v="2022-10-07"/>
    <n v="8.4166666666666661"/>
    <n v="10.33838992839739"/>
    <n v="20.87532841988358"/>
    <n v="18.626999999999999"/>
    <n v="6.527000000000001"/>
    <n v="14.65596155315832"/>
    <n v="17.993753030920459"/>
    <n v="718"/>
    <n v="87.842925753695553"/>
    <n v="80.617093891136804"/>
    <n v="20.16268183060561"/>
  </r>
  <r>
    <s v="T002210"/>
    <x v="318"/>
    <x v="318"/>
    <n v="214824.12210000001"/>
    <n v="2056012.4203999999"/>
    <n v="4.9312515039127827E-2"/>
    <s v="2014-05-01"/>
    <s v="2023-01-16"/>
    <n v="8.6666666666666661"/>
    <n v="6.6683845019421604"/>
    <n v="21.559773750673109"/>
    <n v="25.427"/>
    <n v="9.9269999999999996"/>
    <n v="16.786075879294199"/>
    <n v="18.97704583216429"/>
    <n v="385"/>
    <n v="59.852335055782937"/>
    <n v="55.058845002386853"/>
    <n v="20.709373872078999"/>
  </r>
  <r>
    <s v="T002215"/>
    <x v="318"/>
    <x v="318"/>
    <n v="214894.8321"/>
    <n v="2056153.8404000001"/>
    <n v="4.7873123536955067E-2"/>
    <s v="2014-05-01"/>
    <s v="2023-01-16"/>
    <n v="8.6666666666666661"/>
    <n v="4.8862615822387312"/>
    <n v="18.731463273999822"/>
    <n v="16.177"/>
    <n v="8.277000000000001"/>
    <n v="12.25117078846813"/>
    <n v="15.75837505426153"/>
    <n v="460"/>
    <n v="36.207587061074967"/>
    <n v="33.024174632347467"/>
    <n v="17.99262277046244"/>
  </r>
  <r>
    <s v="T002216"/>
    <x v="318"/>
    <x v="318"/>
    <n v="214894.8321"/>
    <n v="2056083.1303999999"/>
    <n v="4.8674777914116243E-2"/>
    <s v="2014-05-01"/>
    <s v="2023-01-16"/>
    <n v="8.6666666666666661"/>
    <n v="3.985494153564888"/>
    <n v="17.9013603500191"/>
    <n v="17.327000000000002"/>
    <n v="7.277000000000001"/>
    <n v="13.643755073971001"/>
    <n v="16.303376467960931"/>
    <n v="308"/>
    <n v="30.62876396696338"/>
    <n v="28.036749643742581"/>
    <n v="17.195262278472761"/>
  </r>
  <r>
    <s v="T002217"/>
    <x v="318"/>
    <x v="318"/>
    <n v="214894.8321"/>
    <n v="2056012.4203999999"/>
    <n v="4.976503018852859E-2"/>
    <s v="2014-05-01"/>
    <s v="2023-01-16"/>
    <n v="8.6666666666666661"/>
    <n v="7.1067602972954091"/>
    <n v="19.82025347247323"/>
    <n v="16.376999999999999"/>
    <n v="9.027000000000001"/>
    <n v="13.711055754002549"/>
    <n v="17.84853541865829"/>
    <n v="502"/>
    <n v="59.885023749821968"/>
    <n v="54.942582177012497"/>
    <n v="19.0384669221311"/>
  </r>
  <r>
    <s v="T002219"/>
    <x v="318"/>
    <x v="318"/>
    <n v="214965.54209999999"/>
    <n v="2055871.0004"/>
    <n v="4.6882535812343272E-2"/>
    <s v="2014-05-01"/>
    <s v="2023-01-14"/>
    <n v="8.6666666666666661"/>
    <n v="4.7079187607343016"/>
    <n v="18.307108016791961"/>
    <n v="14.927"/>
    <n v="6.9269999999999996"/>
    <n v="10.938977459536639"/>
    <n v="16.267931975697611"/>
    <n v="555"/>
    <n v="35.922850852076493"/>
    <n v="32.640942546827262"/>
    <n v="17.585005706492769"/>
  </r>
  <r>
    <s v="T002221"/>
    <x v="318"/>
    <x v="318"/>
    <n v="215036.25210000001"/>
    <n v="2055800.2904000001"/>
    <n v="4.3901418292622237E-2"/>
    <s v="2014-05-01"/>
    <s v="2023-01-14"/>
    <n v="8.6666666666666661"/>
    <n v="3.2407786003003038"/>
    <n v="13.694746369692581"/>
    <n v="14.077"/>
    <n v="6.077"/>
    <n v="10.82400474353965"/>
    <n v="13.00159939691858"/>
    <n v="410"/>
    <n v="19.664914016045572"/>
    <n v="17.735057596771789"/>
    <n v="13.154573231289399"/>
  </r>
  <r>
    <s v="T0717"/>
    <x v="318"/>
    <x v="318"/>
    <n v="214875.11650248599"/>
    <n v="2055956.0322050101"/>
    <n v="4.9582766596283641E-2"/>
    <s v="2014-05-01"/>
    <s v="2022-10-07"/>
    <n v="8.4166666666666661"/>
    <n v="4.6953903345292991"/>
    <n v="20.070763652146599"/>
    <n v="15.427"/>
    <n v="5.2270000000000003"/>
    <n v="11.605152400857939"/>
    <n v="16.77200463487149"/>
    <n v="504"/>
    <n v="36.999205055548288"/>
    <n v="33.702848162517022"/>
    <n v="19.38558347326698"/>
  </r>
  <r>
    <s v="T002208"/>
    <x v="319"/>
    <x v="319"/>
    <n v="214753.41209999999"/>
    <n v="2055800.2904000001"/>
    <n v="4.7318007370658048E-2"/>
    <s v="2014-05-01"/>
    <s v="2023-01-16"/>
    <n v="8.6666666666666661"/>
    <n v="6.0811097763728226"/>
    <n v="17.34914312856656"/>
    <n v="16.527000000000001"/>
    <n v="9.1769999999999996"/>
    <n v="12.424439763602649"/>
    <n v="15.660469628180151"/>
    <n v="528"/>
    <n v="44.819018480144493"/>
    <n v="40.929202667612188"/>
    <n v="16.664826614819098"/>
  </r>
  <r>
    <s v="T002212"/>
    <x v="319"/>
    <x v="319"/>
    <n v="214824.12210000001"/>
    <n v="2055800.2904000001"/>
    <n v="4.7563742372812912E-2"/>
    <s v="2014-05-01"/>
    <s v="2023-01-16"/>
    <n v="8.6666666666666661"/>
    <n v="4.3136450221557174"/>
    <n v="17.499279174528141"/>
    <n v="15.827"/>
    <n v="8.1269999999999989"/>
    <n v="12.230381186281891"/>
    <n v="16.14884132540427"/>
    <n v="399"/>
    <n v="32.771722103443402"/>
    <n v="29.911027562279539"/>
    <n v="16.809040721305109"/>
  </r>
  <r>
    <s v="T0716"/>
    <x v="319"/>
    <x v="319"/>
    <n v="214779.92927937201"/>
    <n v="2055785.4674948901"/>
    <n v="4.8615271769023E-2"/>
    <s v="2014-05-01"/>
    <s v="2022-10-07"/>
    <n v="8.4166666666666661"/>
    <n v="7.8310144940024378"/>
    <n v="18.915437205225949"/>
    <n v="16.227"/>
    <n v="3.7269999999999999"/>
    <n v="12.531941600852869"/>
    <n v="16.403667555590079"/>
    <n v="761"/>
    <n v="60.409881657256669"/>
    <n v="55.105647198458684"/>
    <n v="18.269697816706131"/>
  </r>
  <r>
    <s v="T002187"/>
    <x v="320"/>
    <x v="320"/>
    <n v="215248.38209999999"/>
    <n v="2055871.0004"/>
    <n v="4.7669194432262009E-2"/>
    <s v="2014-05-01"/>
    <s v="2023-01-16"/>
    <n v="8.6666666666666661"/>
    <n v="5.6161255523283167"/>
    <n v="17.38770353115811"/>
    <n v="14.526999999999999"/>
    <n v="8.777000000000001"/>
    <n v="11.57807531619263"/>
    <n v="15.699102515375641"/>
    <n v="566"/>
    <n v="41.421771715746047"/>
    <n v="37.728982929893313"/>
    <n v="16.701866047753828"/>
  </r>
  <r>
    <s v="T002190"/>
    <x v="320"/>
    <x v="320"/>
    <n v="215319.09210000001"/>
    <n v="2055800.2904000001"/>
    <n v="4.8363935928046962E-2"/>
    <s v="2014-05-01"/>
    <s v="2023-01-15"/>
    <n v="8.6666666666666661"/>
    <n v="3.7746298275401271"/>
    <n v="15.21706613704688"/>
    <n v="12.276999999999999"/>
    <n v="6.1270000000000007"/>
    <n v="9.4555258892037841"/>
    <n v="13.258491953189649"/>
    <n v="579"/>
    <n v="23.270767498053811"/>
    <n v="20.86963733183228"/>
    <n v="14.61684688868398"/>
  </r>
  <r>
    <s v="T002234"/>
    <x v="320"/>
    <x v="320"/>
    <n v="215297.34412740701"/>
    <n v="2055849.1501499999"/>
    <n v="4.6822038494660212E-2"/>
    <s v="2014-05-01"/>
    <s v="2023-01-15"/>
    <n v="8.6666666666666661"/>
    <n v="3.3424954384645571"/>
    <n v="14.288644523338521"/>
    <n v="11.927"/>
    <n v="5.9269999999999996"/>
    <n v="8.9751989921714763"/>
    <n v="12.31256569938539"/>
    <n v="577"/>
    <n v="19.042313609928151"/>
    <n v="16.948616930072689"/>
    <n v="13.725045771865441"/>
  </r>
  <r>
    <s v="T0723"/>
    <x v="320"/>
    <x v="320"/>
    <n v="215342.30722793899"/>
    <n v="2055879.80313646"/>
    <n v="4.9102657761078063E-2"/>
    <s v="2014-05-01"/>
    <s v="2022-10-07"/>
    <n v="8.4166666666666661"/>
    <n v="6.7617876527057126"/>
    <n v="18.93350431417031"/>
    <n v="20.727"/>
    <n v="4.9770000000000003"/>
    <n v="13.8281295859581"/>
    <n v="17.285148635393188"/>
    <n v="530"/>
    <n v="55.11724542925289"/>
    <n v="50.484222869264777"/>
    <n v="18.287148146680199"/>
  </r>
  <r>
    <s v="T0722"/>
    <x v="321"/>
    <x v="321"/>
    <n v="215021.02095321601"/>
    <n v="2056067.45315597"/>
    <n v="4.7318007370658048E-2"/>
    <s v="2014-05-01"/>
    <s v="2022-10-07"/>
    <n v="8.4166666666666661"/>
    <n v="7.9966747045795303"/>
    <n v="18.902294164419569"/>
    <n v="16.126999999999999"/>
    <n v="8.277000000000001"/>
    <n v="12.793809190183261"/>
    <n v="16.38602969076906"/>
    <n v="697"/>
    <n v="61.695381925437687"/>
    <n v="56.378288605037937"/>
    <n v="18.257003455940371"/>
  </r>
  <r>
    <s v="T002189"/>
    <x v="322"/>
    <x v="322"/>
    <n v="215319.09210000001"/>
    <n v="2055941.7104"/>
    <n v="4.694246188112268E-2"/>
    <s v="2014-05-01"/>
    <s v="2023-01-16"/>
    <n v="8.6666666666666661"/>
    <n v="5.5835770438236452"/>
    <n v="20.725811578144029"/>
    <n v="17.577000000000002"/>
    <n v="8.1269999999999989"/>
    <n v="12.261996941653811"/>
    <n v="17.400503656959781"/>
    <n v="511"/>
    <n v="45.750488005824892"/>
    <n v="41.81496520914569"/>
    <n v="19.908306355053849"/>
  </r>
  <r>
    <s v="T0721"/>
    <x v="322"/>
    <x v="322"/>
    <n v="215329.85773008"/>
    <n v="2056010.9098614701"/>
    <n v="4.8043906873778311E-2"/>
    <s v="2014-05-01"/>
    <s v="2022-10-07"/>
    <n v="8.4166666666666661"/>
    <n v="7.2565805744250902"/>
    <n v="19.171775751067301"/>
    <n v="17.677"/>
    <n v="8.577"/>
    <n v="13.490228358563471"/>
    <n v="16.768080852616361"/>
    <n v="562"/>
    <n v="57.370966539934123"/>
    <n v="52.534936959823867"/>
    <n v="18.517285420443969"/>
  </r>
  <r>
    <s v="T002180"/>
    <x v="323"/>
    <x v="323"/>
    <n v="215106.9621"/>
    <n v="2056224.5504000001"/>
    <n v="4.8019947716125083E-2"/>
    <s v="2014-05-01"/>
    <s v="2023-01-14"/>
    <n v="8.6666666666666661"/>
    <n v="9.1303686870637026"/>
    <n v="20.063445334624141"/>
    <n v="19.677"/>
    <n v="8.3769999999999989"/>
    <n v="14.12193294901201"/>
    <n v="17.29410188804901"/>
    <n v="687"/>
    <n v="74.489112141771784"/>
    <n v="68.263291098250548"/>
    <n v="19.272066367754821"/>
  </r>
  <r>
    <s v="T002181"/>
    <x v="323"/>
    <x v="323"/>
    <n v="215106.9621"/>
    <n v="2056153.8404000001"/>
    <n v="4.9165614147341961E-2"/>
    <s v="2014-05-01"/>
    <s v="2023-01-14"/>
    <n v="8.6666666666666661"/>
    <n v="9.6618677287931654"/>
    <n v="21.354679664147"/>
    <n v="21.126999999999999"/>
    <n v="12.127000000000001"/>
    <n v="15.75183417697535"/>
    <n v="18.790588782083368"/>
    <n v="529"/>
    <n v="85.890814971040101"/>
    <n v="79.042113117566487"/>
    <n v="20.512369480199009"/>
  </r>
  <r>
    <s v="T002182"/>
    <x v="323"/>
    <x v="323"/>
    <n v="215106.9621"/>
    <n v="2056083.1303999999"/>
    <n v="4.3859748863232427E-2"/>
    <s v="2014-05-01"/>
    <s v="2023-01-14"/>
    <n v="8.6666666666666661"/>
    <n v="9.5593039783239"/>
    <n v="21.30090067530428"/>
    <n v="17.827000000000002"/>
    <n v="6.6270000000000007"/>
    <n v="13.956398527690229"/>
    <n v="18.889138677994868"/>
    <n v="730"/>
    <n v="85.234094098442441"/>
    <n v="78.181267043256483"/>
    <n v="20.46071174022056"/>
  </r>
  <r>
    <s v="T002237"/>
    <x v="323"/>
    <x v="323"/>
    <n v="215111.581228761"/>
    <n v="2056169.1365"/>
    <n v="4.8674777914116243E-2"/>
    <s v="2014-05-01"/>
    <s v="2023-01-14"/>
    <n v="8.6666666666666661"/>
    <n v="8.7582920283954238"/>
    <n v="20.525005935692491"/>
    <n v="17.977"/>
    <n v="9.277000000000001"/>
    <n v="14.43252084679083"/>
    <n v="18.8435680247958"/>
    <n v="575"/>
    <n v="77.989349771389627"/>
    <n v="71.651633376345231"/>
    <n v="19.7154212546236"/>
  </r>
  <r>
    <s v="T0720"/>
    <x v="323"/>
    <x v="323"/>
    <n v="215173.27432902099"/>
    <n v="2056092.0313825"/>
    <n v="4.8674777914116243E-2"/>
    <s v="2014-05-01"/>
    <s v="2022-10-07"/>
    <n v="8.4166666666666661"/>
    <n v="9.945513475240622"/>
    <n v="20.017393928614052"/>
    <n v="18.827000000000002"/>
    <n v="9.027000000000001"/>
    <n v="13.35230557777435"/>
    <n v="17.201679908095169"/>
    <n v="760"/>
    <n v="80.691176222054736"/>
    <n v="73.927305816606378"/>
    <n v="19.334035697187481"/>
  </r>
  <r>
    <s v="T0727"/>
    <x v="324"/>
    <x v="324"/>
    <n v="214597.64167542799"/>
    <n v="2055643.5048330801"/>
    <n v="4.8230305495440252E-2"/>
    <s v="2014-05-01"/>
    <s v="2022-10-07"/>
    <n v="8.4166666666666661"/>
    <n v="7.4246232120547191"/>
    <n v="20.680341447625569"/>
    <n v="22.626999999999999"/>
    <n v="3.077"/>
    <n v="15.5332772884455"/>
    <n v="18.10860432340175"/>
    <n v="705"/>
    <n v="63.313629180230762"/>
    <n v="57.883344166277197"/>
    <n v="19.974351366831591"/>
  </r>
  <r>
    <s v="T002239"/>
    <x v="325"/>
    <x v="325"/>
    <n v="216409.38476123801"/>
    <n v="2056267.55306491"/>
    <n v="4.9690503088676077E-2"/>
    <s v="2014-05-01"/>
    <s v="2023-01-16"/>
    <n v="8.6666666666666661"/>
    <n v="8.7962926252275668"/>
    <n v="21.35882059101742"/>
    <n v="16.876999999999999"/>
    <n v="10.026999999999999"/>
    <n v="14.492338982763471"/>
    <n v="19.06302972556912"/>
    <n v="563"/>
    <n v="79.259619468680853"/>
    <n v="72.845134572509394"/>
    <n v="20.516347073086951"/>
  </r>
  <r>
    <s v="T002241"/>
    <x v="325"/>
    <x v="325"/>
    <n v="216379.7421"/>
    <n v="2056224.5504000001"/>
    <n v="4.9284335180241161E-2"/>
    <s v="2014-05-01"/>
    <s v="2023-01-16"/>
    <n v="8.6666666666666661"/>
    <n v="8.6233850506807848"/>
    <n v="20.335771846444661"/>
    <n v="16.027000000000001"/>
    <n v="8.3769999999999989"/>
    <n v="12.73303887412761"/>
    <n v="17.50816535622047"/>
    <n v="730"/>
    <n v="71.155074355859526"/>
    <n v="65.115244013462757"/>
    <n v="19.533651281112011"/>
  </r>
  <r>
    <s v="T0726"/>
    <x v="325"/>
    <x v="325"/>
    <n v="216309.21144182401"/>
    <n v="2056224.0896725501"/>
    <n v="4.7995842281383261E-2"/>
    <s v="2014-05-01"/>
    <s v="2022-10-07"/>
    <n v="8.4166666666666661"/>
    <n v="7.3408497465218296"/>
    <n v="18.979956899760619"/>
    <n v="15.776999999999999"/>
    <n v="9.1769999999999996"/>
    <n v="13.3000624560463"/>
    <n v="17.444962547006082"/>
    <n v="563"/>
    <n v="60.407075034245693"/>
    <n v="55.351658841434237"/>
    <n v="18.332014923605939"/>
  </r>
  <r>
    <s v="T002238"/>
    <x v="326"/>
    <x v="326"/>
    <n v="215934.97394622801"/>
    <n v="2056408.4081257"/>
    <n v="4.9947516111761188E-2"/>
    <s v="2014-05-01"/>
    <s v="2023-01-12"/>
    <n v="8.6666666666666661"/>
    <n v="10.75065081447651"/>
    <n v="20.49933100094955"/>
    <n v="18.277000000000001"/>
    <n v="11.526999999999999"/>
    <n v="15.17008748966242"/>
    <n v="18.820880099813429"/>
    <n v="621"/>
    <n v="95.694511157244577"/>
    <n v="88.024684671536761"/>
    <n v="19.690759037437001"/>
  </r>
  <r>
    <s v="T002245"/>
    <x v="326"/>
    <x v="326"/>
    <n v="215955.48209999999"/>
    <n v="2056436.6804"/>
    <n v="4.9102657761078063E-2"/>
    <s v="2014-05-01"/>
    <s v="2023-01-12"/>
    <n v="8.6666666666666661"/>
    <n v="7.5070227398561151"/>
    <n v="18.791769114952359"/>
    <n v="16.027000000000001"/>
    <n v="9.6269999999999989"/>
    <n v="12.57561755543826"/>
    <n v="17.284479928596191"/>
    <n v="631"/>
    <n v="61.148783463816983"/>
    <n v="55.953809554631512"/>
    <n v="18.050549918557731"/>
  </r>
  <r>
    <s v="T002246"/>
    <x v="326"/>
    <x v="326"/>
    <n v="215955.48209999999"/>
    <n v="2056365.9704"/>
    <n v="4.9827278511832232E-2"/>
    <s v="2014-05-01"/>
    <s v="2023-01-12"/>
    <n v="8.6666666666666661"/>
    <n v="8.5658770118905441"/>
    <n v="21.349658522926649"/>
    <n v="17.677"/>
    <n v="8.1270000000000007"/>
    <n v="14.864557365680851"/>
    <n v="19.725706028759468"/>
    <n v="522"/>
    <n v="79.909588147652826"/>
    <n v="73.500490240307457"/>
    <n v="20.507546391979279"/>
  </r>
  <r>
    <s v="T0725"/>
    <x v="326"/>
    <x v="326"/>
    <n v="215890.39800766599"/>
    <n v="2056356.1479626"/>
    <n v="4.9801129541975853E-2"/>
    <s v="2014-05-01"/>
    <s v="2022-10-07"/>
    <n v="8.4166666666666661"/>
    <n v="7.8187630481602879"/>
    <n v="20.046961447491"/>
    <n v="17.977"/>
    <n v="6.277000000000001"/>
    <n v="14.2878169084695"/>
    <n v="18.013369738279369"/>
    <n v="542"/>
    <n v="66.507802913500754"/>
    <n v="61.038506658191842"/>
    <n v="19.362593833550431"/>
  </r>
  <r>
    <s v="T002247"/>
    <x v="327"/>
    <x v="327"/>
    <n v="217440.3921"/>
    <n v="2056295.2604"/>
    <n v="4.7373626280317709E-2"/>
    <s v="2014-05-01"/>
    <s v="2023-01-12"/>
    <n v="8.6666666666666661"/>
    <n v="9.2365044720662457"/>
    <n v="21.27112888700329"/>
    <n v="18.876999999999999"/>
    <n v="8.327"/>
    <n v="13.99575701612952"/>
    <n v="18.469001059114131"/>
    <n v="654"/>
    <n v="80.556798467571269"/>
    <n v="73.935067674402347"/>
    <n v="20.432114265038511"/>
  </r>
  <r>
    <s v="T002248"/>
    <x v="327"/>
    <x v="327"/>
    <n v="217440.3921"/>
    <n v="2056224.5504000001"/>
    <n v="4.9180978945160082E-2"/>
    <s v="2014-05-01"/>
    <s v="2023-01-12"/>
    <n v="8.6666666666666661"/>
    <n v="13.360781865236691"/>
    <n v="21.869012794732399"/>
    <n v="22.376999999999999"/>
    <n v="9.6769999999999996"/>
    <n v="17.896811380639289"/>
    <n v="20.08990258231217"/>
    <n v="590"/>
    <n v="127.1656602339435"/>
    <n v="117.267872586992"/>
    <n v="21.00641534632306"/>
  </r>
  <r>
    <s v="T002249"/>
    <x v="327"/>
    <x v="327"/>
    <n v="217511.10209999999"/>
    <n v="2056295.2604"/>
    <n v="4.9003736933208808E-2"/>
    <s v="2014-05-01"/>
    <s v="2023-01-12"/>
    <n v="8.6666666666666661"/>
    <n v="12.223537958642821"/>
    <n v="22.780824899104001"/>
    <n v="19.427"/>
    <n v="9.027000000000001"/>
    <n v="14.43008814025811"/>
    <n v="19.40043471387872"/>
    <n v="796"/>
    <n v="112.09146391258609"/>
    <n v="103.0212046768312"/>
    <n v="21.882262096334941"/>
  </r>
  <r>
    <s v="T002250"/>
    <x v="327"/>
    <x v="327"/>
    <n v="217511.10209999999"/>
    <n v="2056224.5504000001"/>
    <n v="4.9527751503838327E-2"/>
    <s v="2014-05-01"/>
    <s v="2023-01-12"/>
    <n v="8.6666666666666661"/>
    <n v="13.1774418657682"/>
    <n v="22.22790570411718"/>
    <n v="21.927"/>
    <n v="9.777000000000001"/>
    <n v="16.91139157837932"/>
    <n v="21.191880121505399"/>
    <n v="626"/>
    <n v="132.28862410160869"/>
    <n v="121.9764455199775"/>
    <n v="21.351152147666141"/>
  </r>
  <r>
    <s v="T0724"/>
    <x v="327"/>
    <x v="327"/>
    <n v="217453.40219775599"/>
    <n v="2056252.38787756"/>
    <n v="4.976503018852859E-2"/>
    <s v="2014-05-01"/>
    <s v="2022-10-07"/>
    <n v="8.4166666666666661"/>
    <n v="12.800127783541379"/>
    <n v="21.70711254725304"/>
    <n v="22.177"/>
    <n v="8.1269999999999989"/>
    <n v="16.928677264191538"/>
    <n v="19.49549057499441"/>
    <n v="643"/>
    <n v="118.1360383997761"/>
    <n v="108.82180150781529"/>
    <n v="20.966070327043539"/>
  </r>
  <r>
    <s v="T002242"/>
    <x v="328"/>
    <x v="328"/>
    <n v="216450.45209999999"/>
    <n v="2055517.4504"/>
    <n v="4.9492931737868118E-2"/>
    <s v="2014-05-01"/>
    <s v="2023-01-16"/>
    <n v="8.6666666666666661"/>
    <n v="11.8894711703847"/>
    <n v="19.91052587963555"/>
    <n v="20.177"/>
    <n v="9.6270000000000007"/>
    <n v="14.69018847271445"/>
    <n v="18.21575750097897"/>
    <n v="768"/>
    <n v="102.3319521607295"/>
    <n v="93.999794837537635"/>
    <n v="19.125178640532059"/>
  </r>
  <r>
    <s v="T002228"/>
    <x v="329"/>
    <x v="329"/>
    <n v="216742.40361168099"/>
    <n v="2056232.52410456"/>
    <n v="4.2178506653481308E-2"/>
    <s v="2014-05-01"/>
    <s v="2023-01-16"/>
    <n v="8.6666666666666661"/>
    <n v="7.3370049080208357"/>
    <n v="18.17726332443252"/>
    <n v="17.626999999999999"/>
    <n v="8.7270000000000003"/>
    <n v="12.64773413915424"/>
    <n v="15.99217927176244"/>
    <n v="640"/>
    <n v="55.230737083076967"/>
    <n v="50.450994626079734"/>
    <n v="17.460282585068882"/>
  </r>
  <r>
    <s v="T002240"/>
    <x v="329"/>
    <x v="329"/>
    <n v="216733.29209999999"/>
    <n v="2056224.5504000001"/>
    <n v="4.9527751503838327E-2"/>
    <s v="2014-05-01"/>
    <s v="2023-01-12"/>
    <n v="8.6666666666666661"/>
    <n v="6.4164250010775232"/>
    <n v="20.022069663273491"/>
    <n v="18.727"/>
    <n v="11.776999999999999"/>
    <n v="15.97396843823943"/>
    <n v="18.60079511016416"/>
    <n v="343"/>
    <n v="56.46789227555572"/>
    <n v="51.970839668767042"/>
    <n v="19.232322711020849"/>
  </r>
  <r>
    <s v="T0730"/>
    <x v="329"/>
    <x v="329"/>
    <n v="216750.66343999101"/>
    <n v="2056273.13989457"/>
    <n v="4.6730223040837668E-2"/>
    <s v="2014-05-01"/>
    <s v="2022-10-07"/>
    <n v="8.4166666666666661"/>
    <n v="6.8362868138047208"/>
    <n v="17.687069449011439"/>
    <n v="16.477"/>
    <n v="8.077"/>
    <n v="13.317522012070331"/>
    <n v="15.88500943002016"/>
    <n v="535"/>
    <n v="51.170420358635383"/>
    <n v="46.814809805194407"/>
    <n v="17.083264351260031"/>
  </r>
  <r>
    <s v="T002175"/>
    <x v="330"/>
    <x v="330"/>
    <n v="215531.22210000001"/>
    <n v="2056719.5204"/>
    <n v="4.6119081353266048E-2"/>
    <s v="2015-07-07"/>
    <s v="2023-01-15"/>
    <n v="7.5"/>
    <n v="4.0548407990501847"/>
    <n v="19.288304512211148"/>
    <n v="16.577000000000002"/>
    <n v="7.327"/>
    <n v="12.76136735000329"/>
    <n v="16.90429059524115"/>
    <n v="369"/>
    <n v="32.269515717559173"/>
    <n v="29.483630490981209"/>
    <n v="19.03894122555387"/>
  </r>
  <r>
    <s v="T002191"/>
    <x v="330"/>
    <x v="330"/>
    <n v="215389.8021"/>
    <n v="2056860.9404"/>
    <n v="4.6511009215727282E-2"/>
    <s v="2015-07-07"/>
    <s v="2023-01-15"/>
    <n v="7.5"/>
    <n v="5.5594446883250992"/>
    <n v="16.551741785009849"/>
    <n v="14.827"/>
    <n v="5.6270000000000007"/>
    <n v="9.9528088181790899"/>
    <n v="13.69263836921049"/>
    <n v="839"/>
    <n v="35.435953666049947"/>
    <n v="31.833547497837749"/>
    <n v="16.337757360987531"/>
  </r>
  <r>
    <s v="T002192"/>
    <x v="330"/>
    <x v="330"/>
    <n v="215389.8021"/>
    <n v="2056790.2304"/>
    <n v="4.5126227037563853E-2"/>
    <s v="2015-07-07"/>
    <s v="2023-01-15"/>
    <n v="7.5"/>
    <n v="5.0394967424573398"/>
    <n v="19.404623718424471"/>
    <n v="16.577000000000002"/>
    <n v="5.0270000000000001"/>
    <n v="11.619315178743429"/>
    <n v="16.389052792875251"/>
    <n v="598"/>
    <n v="38.738939152872128"/>
    <n v="35.199415970088893"/>
    <n v="19.15375663242887"/>
  </r>
  <r>
    <s v="T002194"/>
    <x v="330"/>
    <x v="330"/>
    <n v="215460.51209999999"/>
    <n v="2056719.5204"/>
    <n v="4.6972210468720063E-2"/>
    <s v="2015-07-07"/>
    <s v="2023-01-15"/>
    <n v="7.5"/>
    <n v="6.686195997817646"/>
    <n v="19.999671051508589"/>
    <n v="17.477"/>
    <n v="5.777000000000001"/>
    <n v="13.0745119735404"/>
    <n v="17.490029662869009"/>
    <n v="617"/>
    <n v="55.065071360423083"/>
    <n v="50.325751118319971"/>
    <n v="19.741111067539482"/>
  </r>
  <r>
    <s v="T002229"/>
    <x v="330"/>
    <x v="330"/>
    <n v="215395.15796272"/>
    <n v="2056794.4556"/>
    <n v="4.8091386066329837E-2"/>
    <s v="2015-07-07"/>
    <s v="2023-01-15"/>
    <n v="7.5"/>
    <n v="7.7206890670607251"/>
    <n v="19.930478720097309"/>
    <n v="19.376999999999999"/>
    <n v="5.7770000000000001"/>
    <n v="15.03734223885143"/>
    <n v="17.824189951091849"/>
    <n v="499"/>
    <n v="65.012577431507822"/>
    <n v="59.704959706777153"/>
    <n v="19.672813269245989"/>
  </r>
  <r>
    <s v="T0729"/>
    <x v="330"/>
    <x v="330"/>
    <n v="215449"/>
    <n v="2056755"/>
    <n v="1.7497456163319061E-2"/>
    <s v="2015-07-07"/>
    <s v="2022-07-07"/>
    <n v="7"/>
    <n v="9.3237204794549591"/>
    <n v="18.39963589846105"/>
    <n v="14.727"/>
    <n v="2.6269999999999998"/>
    <n v="11.29403877557122"/>
    <n v="15.878608567873931"/>
    <n v="1372"/>
    <n v="69.159744753556282"/>
    <n v="62.600302071514392"/>
    <n v="18.39963589846105"/>
  </r>
  <r>
    <s v="T002230"/>
    <x v="331"/>
    <x v="331"/>
    <n v="216217.52892034201"/>
    <n v="2057196.3635499999"/>
    <n v="4.9820968894537243E-2"/>
    <s v="2015-07-07"/>
    <s v="2023-01-15"/>
    <n v="7.5"/>
    <n v="8.0634196268801936"/>
    <n v="18.490235063460219"/>
    <n v="15.377000000000001"/>
    <n v="7.1769999999999996"/>
    <n v="12.516086640040321"/>
    <n v="16.705601665555911"/>
    <n v="723"/>
    <n v="63.418315138547563"/>
    <n v="57.94559338943457"/>
    <n v="18.251189387694829"/>
  </r>
  <r>
    <s v="T002243"/>
    <x v="331"/>
    <x v="331"/>
    <n v="216238.32209999999"/>
    <n v="2057214.4904"/>
    <n v="4.88452833450514E-2"/>
    <s v="2015-07-07"/>
    <s v="2023-01-15"/>
    <n v="7.5"/>
    <n v="3.896669595336864"/>
    <n v="15.54747467711676"/>
    <n v="12.427"/>
    <n v="5.827"/>
    <n v="9.4948339521873173"/>
    <n v="13.26470824240155"/>
    <n v="614"/>
    <n v="24.01920611904719"/>
    <n v="21.52003691890031"/>
    <n v="15.34647363100345"/>
  </r>
  <r>
    <s v="T002244"/>
    <x v="331"/>
    <x v="331"/>
    <n v="216238.32209999999"/>
    <n v="2057143.7804"/>
    <n v="4.9003736933208808E-2"/>
    <s v="2015-07-07"/>
    <s v="2023-01-15"/>
    <n v="7.5"/>
    <n v="6.3555164289330497"/>
    <n v="19.090062806715569"/>
    <n v="14.727"/>
    <n v="5.8770000000000007"/>
    <n v="12.046100035452159"/>
    <n v="17.290909509202361"/>
    <n v="612"/>
    <n v="51.715832714944547"/>
    <n v="47.224245158947298"/>
    <n v="18.843262430821309"/>
  </r>
  <r>
    <s v="T0728"/>
    <x v="331"/>
    <x v="331"/>
    <n v="216190"/>
    <n v="2057216"/>
    <n v="1.867701179635552E-2"/>
    <s v="2015-07-07"/>
    <s v="2022-07-07"/>
    <n v="7"/>
    <n v="6.9651777636055643"/>
    <n v="18.042143141114781"/>
    <n v="14.677"/>
    <n v="4.9269999999999996"/>
    <n v="11.33040199132466"/>
    <n v="15.500754208624979"/>
    <n v="857"/>
    <n v="50.569989462282628"/>
    <n v="45.854786087694777"/>
    <n v="18.042143141114781"/>
  </r>
  <r>
    <s v="T002198"/>
    <x v="332"/>
    <x v="332"/>
    <n v="214753.41209999999"/>
    <n v="2056790.2304"/>
    <n v="4.9086544605484388E-2"/>
    <s v="2015-07-07"/>
    <s v="2023-01-15"/>
    <n v="7.5"/>
    <n v="8.9453123378103445"/>
    <n v="20.074699165426068"/>
    <n v="18.527000000000001"/>
    <n v="9.7270000000000003"/>
    <n v="14.34136599398361"/>
    <n v="17.801786980119491"/>
    <n v="611"/>
    <n v="75.198389454328364"/>
    <n v="69.016716731204212"/>
    <n v="19.815169202106709"/>
  </r>
  <r>
    <s v="T002199"/>
    <x v="332"/>
    <x v="332"/>
    <n v="214753.41209999999"/>
    <n v="2056719.5204"/>
    <n v="4.4745392516061432E-2"/>
    <s v="2015-07-07"/>
    <s v="2023-01-15"/>
    <n v="7.5"/>
    <n v="8.4632904245288252"/>
    <n v="20.577153976547581"/>
    <n v="21.626999999999999"/>
    <n v="8.1769999999999996"/>
    <n v="15.77388031629744"/>
    <n v="18.26381063527721"/>
    <n v="492"/>
    <n v="73.08789537668855"/>
    <n v="67.207877426373315"/>
    <n v="20.311128170992909"/>
  </r>
  <r>
    <s v="T002200"/>
    <x v="332"/>
    <x v="332"/>
    <n v="214753.41209999999"/>
    <n v="2056648.8104000001"/>
    <n v="4.317495535039434E-2"/>
    <s v="2015-07-07"/>
    <s v="2023-01-15"/>
    <n v="7.5"/>
    <n v="8.529369979657984"/>
    <n v="21.76317720135307"/>
    <n v="20.727"/>
    <n v="6.327"/>
    <n v="14.807656748021531"/>
    <n v="19.521322916562269"/>
    <n v="579"/>
    <n v="78.683879044723952"/>
    <n v="72.291388082614105"/>
    <n v="21.481818236307781"/>
  </r>
  <r>
    <s v="T002201"/>
    <x v="332"/>
    <x v="332"/>
    <n v="214753.41209999999"/>
    <n v="2056578.1004000001"/>
    <n v="4.8207519144435142E-2"/>
    <s v="2015-07-07"/>
    <s v="2023-01-15"/>
    <n v="7.5"/>
    <n v="9.6154548295884368"/>
    <n v="19.41147094896732"/>
    <n v="19.827000000000002"/>
    <n v="9.6769999999999996"/>
    <n v="16.01201282766937"/>
    <n v="18.653272576743099"/>
    <n v="519"/>
    <n v="84.857171235293293"/>
    <n v="78.095735078671723"/>
    <n v="19.160515340524789"/>
  </r>
  <r>
    <s v="T002209"/>
    <x v="332"/>
    <x v="332"/>
    <n v="214824.12210000001"/>
    <n v="2056719.5204"/>
    <n v="4.8826932706095949E-2"/>
    <s v="2015-07-07"/>
    <s v="2023-01-15"/>
    <n v="7.5"/>
    <n v="6.8455333636773377"/>
    <n v="19.06240354178836"/>
    <n v="15.776999999999999"/>
    <n v="6.327"/>
    <n v="11.28482183281089"/>
    <n v="15.74935031218801"/>
    <n v="778"/>
    <n v="50.570687207540807"/>
    <n v="45.953624586934517"/>
    <n v="18.81596075073027"/>
  </r>
  <r>
    <s v="T002213"/>
    <x v="332"/>
    <x v="332"/>
    <n v="214894.8321"/>
    <n v="2056719.5204"/>
    <n v="4.3859748863232427E-2"/>
    <s v="2015-07-07"/>
    <s v="2023-01-15"/>
    <n v="7.5"/>
    <n v="4.58017520476972"/>
    <n v="16.626400589434638"/>
    <n v="12.327"/>
    <n v="6.1270000000000007"/>
    <n v="9.0275167428275385"/>
    <n v="13.881567073436729"/>
    <n v="798"/>
    <n v="29.505472353064071"/>
    <n v="26.380955091735441"/>
    <n v="16.411450960573418"/>
  </r>
  <r>
    <s v="T002214"/>
    <x v="332"/>
    <x v="332"/>
    <n v="214894.8321"/>
    <n v="2056648.8104000001"/>
    <n v="4.6574351581924113E-2"/>
    <s v="2015-07-07"/>
    <s v="2023-01-15"/>
    <n v="7.5"/>
    <n v="6.6621988550539806"/>
    <n v="17.34785298062199"/>
    <n v="14.477"/>
    <n v="5.8770000000000007"/>
    <n v="9.7486907876892968"/>
    <n v="14.12819471103176"/>
    <n v="1052"/>
    <n v="43.801401241830803"/>
    <n v="39.329004942570258"/>
    <n v="17.123576262419181"/>
  </r>
  <r>
    <s v="T002224"/>
    <x v="332"/>
    <x v="332"/>
    <n v="214682.70209999999"/>
    <n v="2056719.5204"/>
    <n v="4.6085505132481087E-2"/>
    <s v="2015-07-07"/>
    <s v="2023-01-15"/>
    <n v="7.5"/>
    <n v="8.2751588047463311"/>
    <n v="21.037404507768201"/>
    <n v="23.527000000000001"/>
    <n v="11.427"/>
    <n v="16.237204687558641"/>
    <n v="19.320068817627469"/>
    <n v="434"/>
    <n v="75.665984833179394"/>
    <n v="69.672525489624206"/>
    <n v="20.765428485849078"/>
  </r>
  <r>
    <s v="T002225"/>
    <x v="332"/>
    <x v="332"/>
    <n v="214682.70209999999"/>
    <n v="2056648.8104000001"/>
    <n v="4.9118621341460583E-2"/>
    <s v="2015-07-07"/>
    <s v="2023-01-15"/>
    <n v="7.5"/>
    <n v="13.381979494276671"/>
    <n v="24.067414795957369"/>
    <n v="22.876999999999999"/>
    <n v="10.477"/>
    <n v="17.960485870888391"/>
    <n v="21.468483521674759"/>
    <n v="590"/>
    <n v="136.14555843841839"/>
    <n v="125.6000380686345"/>
    <n v="23.756266159172601"/>
  </r>
  <r>
    <s v="T002231"/>
    <x v="332"/>
    <x v="332"/>
    <n v="214776.53431089799"/>
    <n v="2056691.4436000001"/>
    <n v="4.4784091259567629E-2"/>
    <s v="2015-07-07"/>
    <s v="2023-01-15"/>
    <n v="7.5"/>
    <n v="8.7986358889489473"/>
    <n v="22.686716871132511"/>
    <n v="18.626999999999999"/>
    <n v="6.2270000000000003"/>
    <n v="13.60367283531947"/>
    <n v="19.012988930489119"/>
    <n v="737"/>
    <n v="78.90905902796213"/>
    <n v="72.302700629923095"/>
    <n v="22.393418189598979"/>
  </r>
  <r>
    <s v="T0710"/>
    <x v="332"/>
    <x v="332"/>
    <n v="214797"/>
    <n v="2056657"/>
    <n v="1.8751064479717961E-2"/>
    <s v="2015-07-07"/>
    <s v="2022-07-07"/>
    <n v="7"/>
    <n v="6.3192992055388562"/>
    <n v="19.480426654954481"/>
    <n v="16.077000000000002"/>
    <n v="4.077"/>
    <n v="11.955394634280021"/>
    <n v="16.455135061113651"/>
    <n v="747"/>
    <n v="48.778973996735871"/>
    <n v="44.330579020347983"/>
    <n v="19.480426654954481"/>
  </r>
  <r>
    <s v="T0376"/>
    <x v="333"/>
    <x v="333"/>
    <n v="214651"/>
    <n v="2056193"/>
    <n v="1.867701179635552E-2"/>
    <s v="2017-06-06"/>
    <s v="2022-07-07"/>
    <n v="5.083333333333333"/>
    <n v="8.8547086530857726"/>
    <n v="16.394682161289971"/>
    <n v="12.827"/>
    <n v="5.577"/>
    <n v="10.08734392160933"/>
    <n v="14.360288167784621"/>
    <n v="1231"/>
    <n v="56.099670879573843"/>
    <n v="49.177924122508188"/>
    <n v="17.53104556915935"/>
  </r>
  <r>
    <s v="T0377"/>
    <x v="334"/>
    <x v="334"/>
    <n v="215114"/>
    <n v="2055635"/>
    <n v="1.9568613221709288E-2"/>
    <s v="2017-06-06"/>
    <s v="2022-07-07"/>
    <n v="5.083333333333333"/>
    <n v="9.3737931031773591"/>
    <n v="15.369368128046849"/>
    <n v="13.627000000000001"/>
    <n v="4.7770000000000001"/>
    <n v="11.16225380627046"/>
    <n v="13.310233994743699"/>
    <n v="1124"/>
    <n v="55.239961371528139"/>
    <n v="48.602292334702447"/>
    <n v="16.434664019175749"/>
  </r>
  <r>
    <s v="T0378"/>
    <x v="335"/>
    <x v="335"/>
    <n v="214531"/>
    <n v="2055629"/>
    <n v="1.9131629906859481E-2"/>
    <s v="2017-06-06"/>
    <s v="2022-07-07"/>
    <n v="5.083333333333333"/>
    <n v="11.80825733399034"/>
    <n v="19.490935332642731"/>
    <n v="14.477"/>
    <n v="9.4770000000000003"/>
    <n v="12.531022578588709"/>
    <n v="17.95629904178578"/>
    <n v="993"/>
    <n v="95.995146871033953"/>
    <n v="86.395888496634925"/>
    <n v="20.841909110558351"/>
  </r>
  <r>
    <s v="T0379"/>
    <x v="336"/>
    <x v="336"/>
    <n v="214681"/>
    <n v="2055615"/>
    <n v="1.8415424658204602E-2"/>
    <s v="2017-06-06"/>
    <s v="2022-07-07"/>
    <n v="5.083333333333333"/>
    <n v="11.948653835576801"/>
    <n v="17.302988319753538"/>
    <n v="14.026999999999999"/>
    <n v="7.9770000000000003"/>
    <n v="11.32883483126845"/>
    <n v="15.685961081824651"/>
    <n v="1249"/>
    <n v="83.997762895583463"/>
    <n v="74.832604953156761"/>
    <n v="18.502309086080139"/>
  </r>
  <r>
    <s v="T0380"/>
    <x v="337"/>
    <x v="337"/>
    <n v="216417"/>
    <n v="2056328"/>
    <n v="1.867701179635552E-2"/>
    <s v="2017-06-06"/>
    <s v="2022-07-08"/>
    <n v="5.083333333333333"/>
    <n v="7.5059620259568964"/>
    <n v="16.282915253637281"/>
    <n v="12.227"/>
    <n v="5.1270000000000007"/>
    <n v="9.5028342060988553"/>
    <n v="14.37367655487868"/>
    <n v="1178"/>
    <n v="47.291588608306107"/>
    <n v="41.174897760881471"/>
    <n v="17.411531769995278"/>
  </r>
  <r>
    <s v="T0381"/>
    <x v="338"/>
    <x v="338"/>
    <n v="216352"/>
    <n v="2056309"/>
    <n v="1.9701854814119232E-2"/>
    <s v="2017-06-06"/>
    <s v="2022-07-08"/>
    <n v="5.083333333333333"/>
    <n v="5.8229177543075794"/>
    <n v="15.00288781423296"/>
    <n v="11.627000000000001"/>
    <n v="5.6270000000000007"/>
    <n v="8.5460043351638166"/>
    <n v="13.434645238943819"/>
    <n v="1117"/>
    <n v="33.68430250741028"/>
    <n v="28.76810708661041"/>
    <n v="16.042781882122739"/>
  </r>
  <r>
    <s v="T0382"/>
    <x v="339"/>
    <x v="339"/>
    <n v="216099"/>
    <n v="2057347"/>
    <n v="1.9856667574090159E-2"/>
    <s v="2017-06-06"/>
    <s v="2022-07-07"/>
    <n v="5.083333333333333"/>
    <n v="12.78993084307732"/>
    <n v="17.615491638104778"/>
    <n v="16.077000000000002"/>
    <n v="7.327"/>
    <n v="12.851504363468271"/>
    <n v="15.75670576436338"/>
    <n v="1158"/>
    <n v="90.743772888751394"/>
    <n v="81.227325143755593"/>
    <n v="18.836472924124202"/>
  </r>
  <r>
    <s v="T0050"/>
    <x v="340"/>
    <x v="340"/>
    <n v="202362"/>
    <n v="2059909"/>
    <n v="1.9604165584761531E-2"/>
    <s v="2016-06-15"/>
    <s v="2022-06-10"/>
    <n v="5.916666666666667"/>
    <n v="6.6507631748543492"/>
    <n v="16.334354734188778"/>
    <n v="14.627000000000001"/>
    <n v="7.6270000000000007"/>
    <n v="12.802511039995389"/>
    <n v="15.175134397835521"/>
    <n v="561"/>
    <n v="45.488957189972133"/>
    <n v="40.75782843921008"/>
    <n v="16.919356112384161"/>
  </r>
  <r>
    <s v="T0051"/>
    <x v="341"/>
    <x v="341"/>
    <n v="202802"/>
    <n v="2060246"/>
    <n v="1.9957054588460539E-2"/>
    <s v="2016-06-15"/>
    <s v="2022-06-10"/>
    <n v="5.916666666666667"/>
    <n v="5.7738460265471021"/>
    <n v="18.7860122545396"/>
    <n v="16.427"/>
    <n v="6.4770000000000003"/>
    <n v="13.08830794852401"/>
    <n v="16.832212275011202"/>
    <n v="501"/>
    <n v="43.894083486037957"/>
    <n v="39.410149985042352"/>
    <n v="19.458817715088259"/>
  </r>
  <r>
    <s v="T0052"/>
    <x v="341"/>
    <x v="341"/>
    <n v="203035"/>
    <n v="2059940"/>
    <n v="1.9929659619724389E-2"/>
    <s v="2016-06-15"/>
    <s v="2022-06-10"/>
    <n v="5.916666666666667"/>
    <n v="8.0820787638822225"/>
    <n v="16.94644225837871"/>
    <n v="15.026999999999999"/>
    <n v="8.327"/>
    <n v="12.17002559511613"/>
    <n v="15.09799765747341"/>
    <n v="753"/>
    <n v="54.826180572745777"/>
    <n v="48.970043013181552"/>
    <n v="17.553365044003669"/>
  </r>
  <r>
    <s v="T0053"/>
    <x v="342"/>
    <x v="342"/>
    <n v="203114"/>
    <n v="2060172"/>
    <n v="1.9324106997073438E-2"/>
    <s v="2016-06-10"/>
    <s v="2022-06-10"/>
    <n v="5.916666666666667"/>
    <n v="6.5581658143702963"/>
    <n v="16.78103431742711"/>
    <n v="16.977"/>
    <n v="10.377000000000001"/>
    <n v="14.01204264197399"/>
    <n v="14.53919642143949"/>
    <n v="466"/>
    <n v="43.124546657662918"/>
    <n v="38.772725909120616"/>
    <n v="17.382033154723789"/>
  </r>
  <r>
    <s v="T000056"/>
    <x v="343"/>
    <x v="343"/>
    <n v="202597"/>
    <n v="2060399"/>
    <n v="1.7696739177482431E-2"/>
    <s v="2016-06-02"/>
    <s v="2022-06-10"/>
    <n v="6"/>
    <n v="15.67338544776444"/>
    <n v="17.516128781441939"/>
    <n v="16.027000000000001"/>
    <n v="5.7770000000000001"/>
    <n v="12.77277527246925"/>
    <n v="16.08930424999755"/>
    <n v="1356"/>
    <n v="113.7642983697406"/>
    <n v="102.0270206675989"/>
    <n v="18.090375748502321"/>
  </r>
  <r>
    <s v="T000058"/>
    <x v="343"/>
    <x v="343"/>
    <n v="202347"/>
    <n v="2060848"/>
    <n v="1.9638225014703879E-2"/>
    <s v="2016-06-02"/>
    <s v="2022-06-11"/>
    <n v="6"/>
    <n v="19.148924948409469"/>
    <n v="19.625042918694412"/>
    <n v="17.027000000000001"/>
    <n v="6.7270000000000003"/>
    <n v="13.014339296964639"/>
    <n v="16.447468293641951"/>
    <n v="1629"/>
    <n v="142.2339376574395"/>
    <n v="127.69257099127159"/>
    <n v="20.268428310244509"/>
  </r>
  <r>
    <s v="T0054"/>
    <x v="343"/>
    <x v="343"/>
    <n v="202730"/>
    <n v="2060588"/>
    <n v="1.9419947829644148E-2"/>
    <s v="2016-06-02"/>
    <s v="2022-06-12"/>
    <n v="6"/>
    <n v="11.255118328583929"/>
    <n v="17.257718475918729"/>
    <n v="14.827"/>
    <n v="5.5270000000000001"/>
    <n v="13.200689038834801"/>
    <n v="16.225013670515271"/>
    <n v="875"/>
    <n v="82.630113741869195"/>
    <n v="74.325940837260902"/>
    <n v="17.823493746061629"/>
  </r>
  <r>
    <s v="T0055"/>
    <x v="343"/>
    <x v="343"/>
    <n v="202603"/>
    <n v="2060213"/>
    <n v="1.9701854814119232E-2"/>
    <s v="2016-06-02"/>
    <s v="2022-06-10"/>
    <n v="6"/>
    <n v="8.6300043952747441"/>
    <n v="15.99594348937341"/>
    <n v="13.827"/>
    <n v="7.7270000000000003"/>
    <n v="11.525578001786929"/>
    <n v="14.306619059539591"/>
    <n v="863"/>
    <n v="55.240514398354613"/>
    <n v="49.129496420025028"/>
    <n v="16.52035285794199"/>
  </r>
  <r>
    <s v="T0057"/>
    <x v="343"/>
    <x v="343"/>
    <n v="202490"/>
    <n v="2060539"/>
    <n v="1.9004939166413819E-2"/>
    <s v="2016-06-02"/>
    <s v="2022-06-12"/>
    <n v="6"/>
    <n v="15.851123573106699"/>
    <n v="20.798085436884559"/>
    <n v="19.677"/>
    <n v="11.677"/>
    <n v="16.438938981054392"/>
    <n v="18.861879033282221"/>
    <n v="789"/>
    <n v="136.77188750437011"/>
    <n v="124.35586830953829"/>
    <n v="21.479927733879268"/>
  </r>
  <r>
    <s v="T0059"/>
    <x v="343"/>
    <x v="343"/>
    <n v="202447"/>
    <n v="2060733"/>
    <n v="1.9670788917778879E-2"/>
    <s v="2016-06-02"/>
    <s v="2022-06-12"/>
    <n v="6"/>
    <n v="12.013479019472349"/>
    <n v="18.924998923073581"/>
    <n v="18.677"/>
    <n v="6.327"/>
    <n v="14.567401303957659"/>
    <n v="17.173025564458008"/>
    <n v="813"/>
    <n v="93.756501739038669"/>
    <n v="84.696593204069529"/>
    <n v="19.545434144165931"/>
  </r>
  <r>
    <s v="T0060"/>
    <x v="343"/>
    <x v="343"/>
    <n v="202723"/>
    <n v="2060812"/>
    <n v="1.8949687706573608E-2"/>
    <s v="2016-06-02"/>
    <s v="2022-06-11"/>
    <n v="6"/>
    <n v="12.36568046986868"/>
    <n v="18.456910221576209"/>
    <n v="18.977"/>
    <n v="10.427"/>
    <n v="14.47128584712698"/>
    <n v="17.07308587292717"/>
    <n v="792"/>
    <n v="96.03778028399671"/>
    <n v="86.841271647766717"/>
    <n v="19.06199967075149"/>
  </r>
  <r>
    <s v="T0061"/>
    <x v="343"/>
    <x v="343"/>
    <n v="202254"/>
    <n v="2060712"/>
    <n v="1.9657942981037849E-2"/>
    <s v="2016-06-02"/>
    <s v="2022-06-11"/>
    <n v="6"/>
    <n v="10.4905513625305"/>
    <n v="19.507778375131458"/>
    <n v="17.227"/>
    <n v="8.077"/>
    <n v="13.31682729337007"/>
    <n v="16.541581190934139"/>
    <n v="814"/>
    <n v="78.561080051526901"/>
    <n v="70.702834164274677"/>
    <n v="20.14731937792849"/>
  </r>
  <r>
    <s v="T0062"/>
    <x v="344"/>
    <x v="344"/>
    <n v="201945"/>
    <n v="2060851"/>
    <n v="1.9461147681400601E-2"/>
    <s v="2016-06-06"/>
    <s v="2022-06-11"/>
    <n v="6"/>
    <n v="11.026140579354459"/>
    <n v="21.464785401900421"/>
    <n v="19.427"/>
    <n v="5.9269999999999996"/>
    <n v="15.348748429312201"/>
    <n v="18.214497231012651"/>
    <n v="719"/>
    <n v="91.43697165589461"/>
    <n v="82.7500805224456"/>
    <n v="22.168484722077981"/>
  </r>
  <r>
    <s v="T0063"/>
    <x v="344"/>
    <x v="344"/>
    <n v="202121"/>
    <n v="2060935"/>
    <n v="1.7497456163319061E-2"/>
    <s v="2016-06-06"/>
    <s v="2022-06-11"/>
    <n v="6"/>
    <n v="20.745067111386799"/>
    <n v="20.584991442649521"/>
    <n v="20.977"/>
    <n v="6.4269999999999996"/>
    <n v="16.501871877159719"/>
    <n v="18.196240502472051"/>
    <n v="1086"/>
    <n v="172.47607730306461"/>
    <n v="156.6363760545845"/>
    <n v="21.259847688022042"/>
  </r>
  <r>
    <s v="T0064"/>
    <x v="345"/>
    <x v="345"/>
    <n v="202062"/>
    <n v="2060272"/>
    <n v="1.9324106997073438E-2"/>
    <s v="2016-06-02"/>
    <s v="2022-06-11"/>
    <n v="6"/>
    <n v="10.68316553267508"/>
    <n v="15.089444221619919"/>
    <n v="15.026999999999999"/>
    <n v="8.4269999999999996"/>
    <n v="12.210068551391601"/>
    <n v="14.1788668654061"/>
    <n v="983"/>
    <n v="67.946242375719848"/>
    <n v="60.587016717918907"/>
    <n v="15.584135011292149"/>
  </r>
  <r>
    <s v="T0065"/>
    <x v="345"/>
    <x v="345"/>
    <n v="201423"/>
    <n v="2060401"/>
    <n v="1.8846601384487901E-2"/>
    <s v="2016-06-02"/>
    <s v="2022-06-11"/>
    <n v="6"/>
    <n v="9.2195484043836853"/>
    <n v="15.1605547758907"/>
    <n v="15.026999999999999"/>
    <n v="4.3770000000000007"/>
    <n v="12.14500649687429"/>
    <n v="15.06614244766882"/>
    <n v="902"/>
    <n v="62.305915044559903"/>
    <n v="55.556762657516259"/>
    <n v="15.657576846671081"/>
  </r>
  <r>
    <s v="T0066"/>
    <x v="345"/>
    <x v="345"/>
    <n v="201683"/>
    <n v="2060102"/>
    <n v="1.994411651493716E-2"/>
    <s v="2016-06-02"/>
    <s v="2022-06-11"/>
    <n v="6"/>
    <n v="15.22543567265169"/>
    <n v="19.054195494624992"/>
    <n v="18.277000000000001"/>
    <n v="7.1769999999999996"/>
    <n v="15.58750072227434"/>
    <n v="17.962004681212399"/>
    <n v="852"/>
    <n v="124.8042182246041"/>
    <n v="113.20827930816139"/>
    <n v="19.67886628285056"/>
  </r>
  <r>
    <s v="T0067"/>
    <x v="345"/>
    <x v="345"/>
    <n v="201855"/>
    <n v="2060411"/>
    <n v="1.5786248664263411E-2"/>
    <s v="2016-06-02"/>
    <s v="2022-06-11"/>
    <n v="6"/>
    <n v="18.611568282957901"/>
    <n v="19.686342687938421"/>
    <n v="19.977"/>
    <n v="6.7270000000000003"/>
    <n v="16.875900487702321"/>
    <n v="17.733803093303202"/>
    <n v="950"/>
    <n v="150.8037644217236"/>
    <n v="136.95284155492911"/>
    <n v="20.331737724827921"/>
  </r>
  <r>
    <s v="T0068"/>
    <x v="345"/>
    <x v="345"/>
    <n v="201862"/>
    <n v="2060292"/>
    <n v="1.9230797395556269E-2"/>
    <s v="2016-06-02"/>
    <s v="2022-06-11"/>
    <n v="6"/>
    <n v="15.12916871988428"/>
    <n v="17.54844247917757"/>
    <n v="16.376999999999999"/>
    <n v="11.026999999999999"/>
    <n v="14.1067695744559"/>
    <n v="16.475308404369201"/>
    <n v="988"/>
    <n v="113.2629020464836"/>
    <n v="102.3072018967557"/>
    <n v="18.123748815185891"/>
  </r>
  <r>
    <s v="T0069"/>
    <x v="345"/>
    <x v="345"/>
    <n v="202113"/>
    <n v="2060569"/>
    <n v="1.7166264321081749E-2"/>
    <s v="2016-06-02"/>
    <s v="2022-06-11"/>
    <n v="6"/>
    <n v="18.22746644810033"/>
    <n v="19.42173502495665"/>
    <n v="18.177"/>
    <n v="12.776999999999999"/>
    <n v="15.603004206678291"/>
    <n v="18.15083150424228"/>
    <n v="990"/>
    <n v="151.07720711698241"/>
    <n v="137.12379818559981"/>
    <n v="20.05845519139822"/>
  </r>
  <r>
    <s v="T0070"/>
    <x v="345"/>
    <x v="345"/>
    <n v="202228"/>
    <n v="2060433"/>
    <n v="1.753120538507074E-2"/>
    <s v="2016-06-02"/>
    <s v="2022-06-11"/>
    <n v="6"/>
    <n v="17.6477393579544"/>
    <n v="18.417956453396538"/>
    <n v="19.077000000000002"/>
    <n v="9.8769999999999989"/>
    <n v="15.394660358125989"/>
    <n v="16.845429352806178"/>
    <n v="1027"/>
    <n v="135.43616943444059"/>
    <n v="122.64736637651799"/>
    <n v="19.02176884623638"/>
  </r>
  <r>
    <s v="T0071"/>
    <x v="345"/>
    <x v="345"/>
    <n v="201589"/>
    <n v="2060277"/>
    <n v="1.953157063299724E-2"/>
    <s v="2016-06-02"/>
    <s v="2022-06-11"/>
    <n v="6"/>
    <n v="12.212042429563621"/>
    <n v="18.712199872773208"/>
    <n v="16.727"/>
    <n v="10.727"/>
    <n v="14.059240307774919"/>
    <n v="16.847757619993651"/>
    <n v="819"/>
    <n v="93.482475629261003"/>
    <n v="84.432574114769182"/>
    <n v="19.32565871165502"/>
  </r>
  <r>
    <s v="T0313"/>
    <x v="345"/>
    <x v="345"/>
    <n v="201621"/>
    <n v="2060416"/>
    <n v="1.9026634738360821E-2"/>
    <s v="2016-06-02"/>
    <s v="2022-09-05"/>
    <n v="6.25"/>
    <n v="11.92504315112669"/>
    <n v="18.795871278666709"/>
    <n v="20.126999999999999"/>
    <n v="7.1769999999999996"/>
    <n v="15.888011810176661"/>
    <n v="17.470701802412211"/>
    <n v="736"/>
    <n v="94.87720980545069"/>
    <n v="85.884916498456874"/>
    <n v="19.246836259793412"/>
  </r>
  <r>
    <s v="T000081"/>
    <x v="346"/>
    <x v="346"/>
    <n v="202106"/>
    <n v="2059594"/>
    <n v="1.7996361933258279E-2"/>
    <s v="2016-07-02"/>
    <s v="2022-06-12"/>
    <n v="5.916666666666667"/>
    <n v="12.36119237590693"/>
    <n v="16.035349607672931"/>
    <n v="13.026999999999999"/>
    <n v="6.2270000000000003"/>
    <n v="11.06630906080745"/>
    <n v="14.527795111673109"/>
    <n v="1389"/>
    <n v="80.037189809938113"/>
    <n v="70.902978183781727"/>
    <n v="16.60964236505373"/>
  </r>
  <r>
    <s v="T0072"/>
    <x v="346"/>
    <x v="346"/>
    <n v="202296"/>
    <n v="2059779"/>
    <n v="1.8811204628655809E-2"/>
    <s v="2016-07-02"/>
    <s v="2022-06-10"/>
    <n v="5.916666666666667"/>
    <n v="12.214724001978031"/>
    <n v="17.955673069151072"/>
    <n v="16.427"/>
    <n v="9.327"/>
    <n v="14.01066416401823"/>
    <n v="16.5816978471555"/>
    <n v="851"/>
    <n v="91.924475845177724"/>
    <n v="82.934680246782932"/>
    <n v="18.598740619893881"/>
  </r>
  <r>
    <s v="T0073"/>
    <x v="346"/>
    <x v="346"/>
    <n v="201486"/>
    <n v="2059957"/>
    <n v="1.9333114663639919E-2"/>
    <s v="2016-07-02"/>
    <s v="2022-06-12"/>
    <n v="5.916666666666667"/>
    <n v="10.53855599282824"/>
    <n v="18.29709336766053"/>
    <n v="16.077000000000002"/>
    <n v="6.577"/>
    <n v="13.40257935874221"/>
    <n v="16.209689819207551"/>
    <n v="828"/>
    <n v="77.276231987877708"/>
    <n v="69.492127570988174"/>
    <n v="18.952388603452569"/>
  </r>
  <r>
    <s v="T0074"/>
    <x v="346"/>
    <x v="346"/>
    <n v="201636"/>
    <n v="2059459"/>
    <n v="1.9801253127999779E-2"/>
    <s v="2016-07-02"/>
    <s v="2022-06-13"/>
    <n v="5.916666666666667"/>
    <n v="11.97004138710918"/>
    <n v="19.524902694429919"/>
    <n v="18.727"/>
    <n v="6.1769999999999996"/>
    <n v="15.265988861456551"/>
    <n v="16.566520290056811"/>
    <n v="758"/>
    <n v="90.174366113190885"/>
    <n v="81.510547612603958"/>
    <n v="20.224170903749819"/>
  </r>
  <r>
    <s v="T0075"/>
    <x v="346"/>
    <x v="346"/>
    <n v="201979"/>
    <n v="2059774"/>
    <n v="1.9978370445040711E-2"/>
    <s v="2016-07-02"/>
    <s v="2022-06-12"/>
    <n v="5.916666666666667"/>
    <n v="8.9912650188727756"/>
    <n v="17.251694049881241"/>
    <n v="15.877000000000001"/>
    <n v="5.027000000000001"/>
    <n v="14.0005841889545"/>
    <n v="16.043325342622669"/>
    <n v="651"/>
    <n v="65.364906525906363"/>
    <n v="58.880034016639897"/>
    <n v="17.86954917545053"/>
  </r>
  <r>
    <s v="T0076"/>
    <x v="346"/>
    <x v="346"/>
    <n v="201853"/>
    <n v="2059581"/>
    <n v="1.994411651493716E-2"/>
    <s v="2016-07-02"/>
    <s v="2022-06-12"/>
    <n v="5.916666666666667"/>
    <n v="7.5683903375458872"/>
    <n v="15.62969836367683"/>
    <n v="19.527000000000001"/>
    <n v="9.277000000000001"/>
    <n v="16.463300272704739"/>
    <n v="14.700744239817951"/>
    <n v="401"/>
    <n v="50.649209381497421"/>
    <n v="45.832010623124503"/>
    <n v="16.189463057925281"/>
  </r>
  <r>
    <s v="T0077"/>
    <x v="346"/>
    <x v="346"/>
    <n v="201497"/>
    <n v="2059781"/>
    <n v="1.9191831694799419E-2"/>
    <s v="2016-07-02"/>
    <s v="2022-06-12"/>
    <n v="5.916666666666667"/>
    <n v="13.717792142501571"/>
    <n v="19.322556746418002"/>
    <n v="19.027000000000001"/>
    <n v="7.577"/>
    <n v="14.303849463321081"/>
    <n v="17.03325504958153"/>
    <n v="938"/>
    <n v="106.147576876595"/>
    <n v="95.856013043430579"/>
    <n v="20.014578103298021"/>
  </r>
  <r>
    <s v="T0078"/>
    <x v="346"/>
    <x v="346"/>
    <n v="201396"/>
    <n v="2060025"/>
    <n v="1.973715319784991E-2"/>
    <s v="2016-07-02"/>
    <s v="2022-06-12"/>
    <n v="5.916666666666667"/>
    <n v="11.243987488471101"/>
    <n v="18.577340140293511"/>
    <n v="16.177"/>
    <n v="9.5770000000000017"/>
    <n v="13.297038932403799"/>
    <n v="16.66876265425352"/>
    <n v="861"/>
    <n v="84.89180760584307"/>
    <n v="76.436967930380163"/>
    <n v="19.24267218200124"/>
  </r>
  <r>
    <s v="T0079"/>
    <x v="346"/>
    <x v="346"/>
    <n v="201232"/>
    <n v="2060142"/>
    <n v="1.929673092053898E-2"/>
    <s v="2016-07-02"/>
    <s v="2022-06-13"/>
    <n v="5.916666666666667"/>
    <n v="9.4068428973217717"/>
    <n v="17.31066868714807"/>
    <n v="15.327"/>
    <n v="5.9269999999999996"/>
    <n v="11.37530392895524"/>
    <n v="14.646315727136811"/>
    <n v="1036"/>
    <n v="61.472798738264572"/>
    <n v="54.518720182005929"/>
    <n v="17.9306359404776"/>
  </r>
  <r>
    <s v="T0080"/>
    <x v="346"/>
    <x v="346"/>
    <n v="202069"/>
    <n v="2059955"/>
    <n v="1.971977431977175E-2"/>
    <s v="2016-07-02"/>
    <s v="2022-06-12"/>
    <n v="5.916666666666667"/>
    <n v="12.14891044282092"/>
    <n v="18.443870291732569"/>
    <n v="16.427"/>
    <n v="13.477"/>
    <n v="14.885361828273309"/>
    <n v="17.577663146243459"/>
    <n v="710"/>
    <n v="97.352343475179879"/>
    <n v="88.216255501832322"/>
    <n v="19.104422221423249"/>
  </r>
  <r>
    <s v="T0082"/>
    <x v="346"/>
    <x v="346"/>
    <n v="201656"/>
    <n v="2059693"/>
    <n v="1.9469209905158741E-2"/>
    <s v="2016-07-02"/>
    <s v="2022-06-13"/>
    <n v="5.916666666666667"/>
    <n v="9.9678316474735098"/>
    <n v="18.01637150821615"/>
    <n v="14.927"/>
    <n v="8.327"/>
    <n v="12.38813330117177"/>
    <n v="16.39018658345681"/>
    <n v="873"/>
    <n v="73.716492626145211"/>
    <n v="66.122305397287519"/>
    <n v="18.661612923252061"/>
  </r>
  <r>
    <s v="T000087"/>
    <x v="347"/>
    <x v="347"/>
    <n v="201205"/>
    <n v="2060292"/>
    <n v="1.9026634738360821E-2"/>
    <s v="2016-06-02"/>
    <s v="2022-06-12"/>
    <n v="6"/>
    <n v="14.70365334776861"/>
    <n v="16.29110517296656"/>
    <n v="14.177"/>
    <n v="5.777000000000001"/>
    <n v="11.91505249917544"/>
    <n v="14.60689672273179"/>
    <n v="1472"/>
    <n v="96.161080589472647"/>
    <n v="85.584505628492963"/>
    <n v="16.82519109185689"/>
  </r>
  <r>
    <s v="T000089"/>
    <x v="347"/>
    <x v="347"/>
    <n v="200842"/>
    <n v="2059808"/>
    <n v="1.8388026447948139E-2"/>
    <s v="2016-06-02"/>
    <s v="2022-06-13"/>
    <n v="6"/>
    <n v="18.946405940697929"/>
    <n v="19.029372433420509"/>
    <n v="17.277000000000001"/>
    <n v="5.2770000000000001"/>
    <n v="14.25411805785436"/>
    <n v="17.51718694541038"/>
    <n v="1360"/>
    <n v="150.7082876857942"/>
    <n v="136.04000654806379"/>
    <n v="19.65322942495688"/>
  </r>
  <r>
    <s v="T000094"/>
    <x v="347"/>
    <x v="347"/>
    <n v="200547"/>
    <n v="2059853"/>
    <n v="1.860091096817881E-2"/>
    <s v="2016-06-02"/>
    <s v="2022-06-13"/>
    <n v="6"/>
    <n v="13.72574477685089"/>
    <n v="19.374621696103841"/>
    <n v="16.427"/>
    <n v="5.7770000000000001"/>
    <n v="11.983611312824641"/>
    <n v="16.328838151116219"/>
    <n v="1398"/>
    <n v="100.6662124422536"/>
    <n v="89.881839985754112"/>
    <n v="20.009797304010849"/>
  </r>
  <r>
    <s v="T0083"/>
    <x v="347"/>
    <x v="347"/>
    <n v="200466"/>
    <n v="2059700"/>
    <n v="1.9713861196995881E-2"/>
    <s v="2016-06-02"/>
    <s v="2022-06-13"/>
    <n v="6"/>
    <n v="11.680536359907769"/>
    <n v="18.867515415038579"/>
    <n v="15.776999999999999"/>
    <n v="7.6270000000000007"/>
    <n v="12.8313330147126"/>
    <n v="17.02928664128461"/>
    <n v="964"/>
    <n v="89.980390772876632"/>
    <n v="80.916308613053701"/>
    <n v="19.486066102707081"/>
  </r>
  <r>
    <s v="T0084"/>
    <x v="347"/>
    <x v="347"/>
    <n v="200705"/>
    <n v="2060340"/>
    <n v="1.9713861196995881E-2"/>
    <s v="2016-06-02"/>
    <s v="2022-06-12"/>
    <n v="6"/>
    <n v="9.44405161904103"/>
    <n v="17.649368724603711"/>
    <n v="14.327"/>
    <n v="7.8770000000000007"/>
    <n v="11.9432515710676"/>
    <n v="15.328894477557149"/>
    <n v="913"/>
    <n v="64.998625603431265"/>
    <n v="58.014089135107682"/>
    <n v="18.227983816276939"/>
  </r>
  <r>
    <s v="T0085"/>
    <x v="347"/>
    <x v="347"/>
    <n v="201123"/>
    <n v="2059978"/>
    <n v="1.6643897528312409E-2"/>
    <s v="2016-06-02"/>
    <s v="2022-06-13"/>
    <n v="6"/>
    <n v="6.1899759911966976"/>
    <n v="15.63615100343219"/>
    <n v="14.177"/>
    <n v="5.077"/>
    <n v="9.6542864175002574"/>
    <n v="12.32429372007298"/>
    <n v="1021"/>
    <n v="33.004194347219062"/>
    <n v="28.33376093396765"/>
    <n v="16.14876497209244"/>
  </r>
  <r>
    <s v="T0086"/>
    <x v="347"/>
    <x v="347"/>
    <n v="201008"/>
    <n v="2060174"/>
    <n v="1.9978370445040711E-2"/>
    <s v="2016-06-02"/>
    <s v="2022-06-13"/>
    <n v="6"/>
    <n v="10.061463476624709"/>
    <n v="18.38815214678322"/>
    <n v="16.626999999999999"/>
    <n v="10.927"/>
    <n v="14.819735154010869"/>
    <n v="17.24357942628157"/>
    <n v="601"/>
    <n v="79.037607805890673"/>
    <n v="71.571385862845304"/>
    <n v="18.99098743829596"/>
  </r>
  <r>
    <s v="T0088"/>
    <x v="347"/>
    <x v="347"/>
    <n v="200765"/>
    <n v="2059670"/>
    <n v="1.8204491983786038E-2"/>
    <s v="2016-06-02"/>
    <s v="2022-06-13"/>
    <n v="6"/>
    <n v="14.08201894486707"/>
    <n v="19.551418648609939"/>
    <n v="16.977"/>
    <n v="5.4770000000000003"/>
    <n v="14.07514707354137"/>
    <n v="17.291843142199379"/>
    <n v="1099"/>
    <n v="110.34023212404691"/>
    <n v="99.392941605634078"/>
    <n v="20.192390349650829"/>
  </r>
  <r>
    <s v="T0090"/>
    <x v="347"/>
    <x v="347"/>
    <n v="201309"/>
    <n v="2059879"/>
    <n v="1.795036043939208E-2"/>
    <s v="2016-06-02"/>
    <s v="2022-06-13"/>
    <n v="6"/>
    <n v="18.406934801051658"/>
    <n v="18.166386673201359"/>
    <n v="17.477"/>
    <n v="8.2270000000000003"/>
    <n v="14.21939981347402"/>
    <n v="16.445131348240992"/>
    <n v="1281"/>
    <n v="137.36098656319911"/>
    <n v="123.9068709437592"/>
    <n v="18.761951628203551"/>
  </r>
  <r>
    <s v="T0091"/>
    <x v="347"/>
    <x v="347"/>
    <n v="200685"/>
    <n v="2060164"/>
    <n v="1.9670788917778879E-2"/>
    <s v="2016-06-02"/>
    <s v="2022-06-12"/>
    <n v="6"/>
    <n v="16.459133695845239"/>
    <n v="21.08948474379298"/>
    <n v="19.527000000000001"/>
    <n v="7.6769999999999996"/>
    <n v="15.953666060174941"/>
    <n v="19.194551357433159"/>
    <n v="915"/>
    <n v="144.33569728472051"/>
    <n v="131.06751919425921"/>
    <n v="21.780880245738611"/>
  </r>
  <r>
    <s v="T0092"/>
    <x v="347"/>
    <x v="347"/>
    <n v="200968"/>
    <n v="2059629"/>
    <n v="1.929673092053898E-2"/>
    <s v="2016-06-02"/>
    <s v="2022-06-13"/>
    <n v="6"/>
    <n v="12.028304130389261"/>
    <n v="17.388953022136981"/>
    <n v="15.377000000000001"/>
    <n v="8.3270000000000017"/>
    <n v="12.93528887341583"/>
    <n v="15.95833274990358"/>
    <n v="985"/>
    <n v="86.70614243820836"/>
    <n v="77.859240152176554"/>
    <n v="17.959030672165291"/>
  </r>
  <r>
    <s v="T0093"/>
    <x v="347"/>
    <x v="347"/>
    <n v="200529"/>
    <n v="2060012"/>
    <n v="1.9477212822327079E-2"/>
    <s v="2016-06-02"/>
    <s v="2022-06-13"/>
    <n v="6"/>
    <n v="6.5226992423057784"/>
    <n v="18.91995467307526"/>
    <n v="15.877000000000001"/>
    <n v="4.7270000000000003"/>
    <n v="11.18261239105342"/>
    <n v="15.67892501834735"/>
    <n v="821"/>
    <n v="45.509991796706217"/>
    <n v="40.252556310788407"/>
    <n v="19.540224523993711"/>
  </r>
  <r>
    <s v="T0096"/>
    <x v="348"/>
    <x v="348"/>
    <n v="200892"/>
    <n v="2060659"/>
    <n v="1.967712201493485E-2"/>
    <s v="2016-06-24"/>
    <s v="2022-06-12"/>
    <n v="5.916666666666667"/>
    <n v="12.113781506923051"/>
    <n v="17.229308361895011"/>
    <n v="15.827"/>
    <n v="8.027000000000001"/>
    <n v="13.133304570346169"/>
    <n v="15.8138202970254"/>
    <n v="966"/>
    <n v="86.570934783336185"/>
    <n v="77.773088682675407"/>
    <n v="17.846361762600552"/>
  </r>
  <r>
    <s v="T0097"/>
    <x v="348"/>
    <x v="348"/>
    <n v="200771"/>
    <n v="2060516"/>
    <n v="1.8994004525363151E-2"/>
    <s v="2016-06-24"/>
    <s v="2022-06-12"/>
    <n v="5.916666666666667"/>
    <n v="10.12547848099404"/>
    <n v="16.945795568597141"/>
    <n v="14.577"/>
    <n v="4.9770000000000003"/>
    <n v="11.87915496814526"/>
    <n v="14.972904085571541"/>
    <n v="1053"/>
    <n v="67.846656097031598"/>
    <n v="60.354794420851022"/>
    <n v="17.552695193563501"/>
  </r>
  <r>
    <s v="T0098"/>
    <x v="349"/>
    <x v="349"/>
    <n v="201480"/>
    <n v="2060715"/>
    <n v="1.867701179635552E-2"/>
    <s v="2016-06-24"/>
    <s v="2022-06-12"/>
    <n v="5.916666666666667"/>
    <n v="12.5173554189368"/>
    <n v="17.433942533885229"/>
    <n v="15.077"/>
    <n v="7.3770000000000007"/>
    <n v="13.25607590561653"/>
    <n v="16.316085234003939"/>
    <n v="964"/>
    <n v="92.448001978292424"/>
    <n v="83.188680883629431"/>
    <n v="18.058324737876131"/>
  </r>
  <r>
    <s v="T0099"/>
    <x v="349"/>
    <x v="349"/>
    <n v="201231"/>
    <n v="2060585"/>
    <n v="1.8482937770949989E-2"/>
    <s v="2016-06-24"/>
    <s v="2022-06-12"/>
    <n v="5.916666666666667"/>
    <n v="9.3314411739076224"/>
    <n v="16.36569253333991"/>
    <n v="15.477"/>
    <n v="8.527000000000001"/>
    <n v="11.869264191905589"/>
    <n v="13.86647634734241"/>
    <n v="920"/>
    <n v="57.857051814615801"/>
    <n v="51.424269733718162"/>
    <n v="16.95181624884162"/>
  </r>
  <r>
    <s v="T0100"/>
    <x v="349"/>
    <x v="349"/>
    <n v="201315"/>
    <n v="2060796"/>
    <n v="1.8304488852382689E-2"/>
    <s v="2016-06-24"/>
    <s v="2022-06-12"/>
    <n v="5.916666666666667"/>
    <n v="7.3907824036274317"/>
    <n v="16.53001537884855"/>
    <n v="13.276999999999999"/>
    <n v="8.1769999999999996"/>
    <n v="11.831771290697411"/>
    <n v="15.271901095494069"/>
    <n v="710"/>
    <n v="50.681780577419111"/>
    <n v="45.239190978154063"/>
    <n v="17.122024180884491"/>
  </r>
  <r>
    <s v="T0101"/>
    <x v="349"/>
    <x v="349"/>
    <n v="201098"/>
    <n v="2060871"/>
    <n v="1.9428306214356841E-2"/>
    <s v="2016-06-24"/>
    <s v="2022-06-12"/>
    <n v="5.916666666666667"/>
    <n v="13.71680341120695"/>
    <n v="19.184316590603679"/>
    <n v="17.876999999999999"/>
    <n v="7.6270000000000007"/>
    <n v="15.42681539260405"/>
    <n v="17.48765661486587"/>
    <n v="824"/>
    <n v="109.2932208452665"/>
    <n v="98.983108608957366"/>
    <n v="19.87138699086562"/>
  </r>
  <r>
    <s v="T0314"/>
    <x v="350"/>
    <x v="350"/>
    <n v="201713"/>
    <n v="2060593"/>
    <n v="1.837424330223604E-2"/>
    <s v="2017-06-01"/>
    <s v="2022-09-05"/>
    <n v="5.25"/>
    <n v="13.959708189556441"/>
    <n v="15.55558643026129"/>
    <n v="16.077000000000002"/>
    <n v="6.7270000000000003"/>
    <n v="13.6285209872691"/>
    <n v="14.94467669030413"/>
    <n v="1034"/>
    <n v="94.320205811214379"/>
    <n v="84.771033723008131"/>
    <n v="16.521588533673992"/>
  </r>
  <r>
    <s v="T0315"/>
    <x v="351"/>
    <x v="351"/>
    <n v="201822"/>
    <n v="2060733"/>
    <n v="1.8726608329486309E-2"/>
    <s v="2017-06-01"/>
    <s v="2022-09-05"/>
    <n v="5.25"/>
    <n v="9.7353146146483347"/>
    <n v="20.63748227598068"/>
    <n v="14.877000000000001"/>
    <n v="10.627000000000001"/>
    <n v="13.485559426234429"/>
    <n v="19.911047386211429"/>
    <n v="694"/>
    <n v="88.252425161888709"/>
    <n v="79.86833740368786"/>
    <n v="21.919070172207931"/>
  </r>
  <r>
    <s v="T0310"/>
    <x v="352"/>
    <x v="352"/>
    <n v="209024"/>
    <n v="2056941"/>
    <n v="1.7614642992907471E-2"/>
    <s v="2014-06-01"/>
    <s v="2022-06-30"/>
    <n v="8"/>
    <n v="1.908247166773817"/>
    <n v="12.47124867541641"/>
    <n v="12.026999999999999"/>
    <n v="11.827"/>
    <n v="11.944873714837589"/>
    <n v="12.47124867541641"/>
    <n v="170"/>
    <n v="10.63843403572697"/>
    <n v="9.4532095428572998"/>
    <n v="12.12824201927369"/>
  </r>
  <r>
    <s v="T0102"/>
    <x v="353"/>
    <x v="353"/>
    <n v="207502"/>
    <n v="2057132"/>
    <n v="1.9949474060716892E-2"/>
    <s v="2016-06-13"/>
    <s v="2022-06-04"/>
    <n v="5.916666666666667"/>
    <n v="9.6414186566220366"/>
    <n v="18.334124591212142"/>
    <n v="17.376999999999999"/>
    <n v="12.526999999999999"/>
    <n v="15.16991962668"/>
    <n v="17.13002752140553"/>
    <n v="551"/>
    <n v="75.286303883647818"/>
    <n v="68.216253906764123"/>
    <n v="18.99074606958715"/>
  </r>
  <r>
    <s v="T0309"/>
    <x v="353"/>
    <x v="353"/>
    <n v="207448"/>
    <n v="2056992"/>
    <n v="1.677826531726221E-2"/>
    <s v="2016-06-13"/>
    <s v="2022-06-30"/>
    <n v="6"/>
    <n v="17.865946796545501"/>
    <n v="17.78910349007451"/>
    <n v="17.327000000000002"/>
    <n v="7.0270000000000001"/>
    <n v="14.01446542269505"/>
    <n v="16.084181095473589"/>
    <n v="1252"/>
    <n v="130.3161445658628"/>
    <n v="117.4794652744537"/>
    <n v="18.372299631948142"/>
  </r>
  <r>
    <s v="T0103"/>
    <x v="354"/>
    <x v="354"/>
    <n v="208293"/>
    <n v="2057166"/>
    <n v="1.918194404086019E-2"/>
    <s v="2016-06-13"/>
    <s v="2022-06-04"/>
    <n v="5.916666666666667"/>
    <n v="10.28009624891509"/>
    <n v="16.665674442752081"/>
    <n v="15.526999999999999"/>
    <n v="9.4770000000000003"/>
    <n v="12.86321553413212"/>
    <n v="14.91766638653225"/>
    <n v="834"/>
    <n v="69.162067317117391"/>
    <n v="62.0070653768542"/>
    <n v="17.26254176173833"/>
  </r>
  <r>
    <s v="T0104"/>
    <x v="354"/>
    <x v="354"/>
    <n v="208333"/>
    <n v="2057075"/>
    <n v="1.9920256901371228E-2"/>
    <s v="2016-06-13"/>
    <s v="2022-06-04"/>
    <n v="5.916666666666667"/>
    <n v="9.0761727252838025"/>
    <n v="15.564510183866011"/>
    <n v="13.177"/>
    <n v="7.827"/>
    <n v="10.997056360559149"/>
    <n v="13.961849767916631"/>
    <n v="1004"/>
    <n v="56.422919432010758"/>
    <n v="49.933914679585378"/>
    <n v="16.121940217477309"/>
  </r>
  <r>
    <s v="T0105"/>
    <x v="354"/>
    <x v="354"/>
    <n v="208332"/>
    <n v="2057048"/>
    <n v="1.962478056324966E-2"/>
    <s v="2016-06-13"/>
    <s v="2022-06-04"/>
    <n v="5.916666666666667"/>
    <n v="7.7466756658894793"/>
    <n v="16.584343447818359"/>
    <n v="13.327"/>
    <n v="6.6769999999999996"/>
    <n v="11.57798059020802"/>
    <n v="14.89543262693241"/>
    <n v="815"/>
    <n v="51.606657020575348"/>
    <n v="45.879110789146289"/>
    <n v="17.178297964621681"/>
  </r>
  <r>
    <s v="T0106"/>
    <x v="355"/>
    <x v="355"/>
    <n v="208146"/>
    <n v="2056866"/>
    <n v="1.918194404086019E-2"/>
    <s v="2016-06-13"/>
    <s v="2022-06-04"/>
    <n v="5.916666666666667"/>
    <n v="7.9638288458930937"/>
    <n v="18.324241739087419"/>
    <n v="16.227"/>
    <n v="10.327"/>
    <n v="13.588773978578089"/>
    <n v="16.911785378229961"/>
    <n v="573"/>
    <n v="61.108382739362128"/>
    <n v="55.116073207116813"/>
    <n v="18.98050927130371"/>
  </r>
  <r>
    <s v="T0361"/>
    <x v="356"/>
    <x v="356"/>
    <n v="206951"/>
    <n v="2057176"/>
    <n v="1.737765765154127E-2"/>
    <s v="2017-06-24"/>
    <s v="2022-06-30"/>
    <n v="5"/>
    <n v="16.43254143260258"/>
    <n v="20.257970316970251"/>
    <n v="18.827000000000002"/>
    <n v="5.4269999999999996"/>
    <n v="15.3559748927734"/>
    <n v="18.331012227604852"/>
    <n v="1036"/>
    <n v="137.24226135630869"/>
    <n v="124.292223676532"/>
    <n v="21.737377823964842"/>
  </r>
  <r>
    <s v="T0299"/>
    <x v="357"/>
    <x v="357"/>
    <n v="206853"/>
    <n v="2056914"/>
    <n v="1.9801253127999779E-2"/>
    <s v="2017-06-24"/>
    <s v="2022-06-30"/>
    <n v="5"/>
    <n v="12.3245798214048"/>
    <n v="17.99965694520737"/>
    <n v="16.227"/>
    <n v="4.827"/>
    <n v="12.699073102851001"/>
    <n v="15.847381350354119"/>
    <n v="1111"/>
    <n v="87.971995287005782"/>
    <n v="78.770166420180601"/>
    <n v="19.31414340122512"/>
  </r>
  <r>
    <s v="T0300"/>
    <x v="358"/>
    <x v="358"/>
    <n v="208800"/>
    <n v="2055913"/>
    <n v="1.929673092053898E-2"/>
    <s v="2017-06-15"/>
    <s v="2022-06-30"/>
    <n v="5"/>
    <n v="17.308637207408061"/>
    <n v="20.53897364560094"/>
    <n v="15.026999999999999"/>
    <n v="5.2770000000000001"/>
    <n v="12.664990596739541"/>
    <n v="18.308200459843778"/>
    <n v="1503"/>
    <n v="143.42509648857379"/>
    <n v="129.04460827412791"/>
    <n v="22.038902380900339"/>
  </r>
  <r>
    <s v="T0301"/>
    <x v="358"/>
    <x v="358"/>
    <n v="208760"/>
    <n v="2056032"/>
    <n v="1.7598062583337949E-2"/>
    <s v="2017-06-15"/>
    <s v="2022-06-30"/>
    <n v="5"/>
    <n v="17.617300469629271"/>
    <n v="21.66991308259302"/>
    <n v="16.727"/>
    <n v="5.7270000000000003"/>
    <n v="13.669351084892041"/>
    <n v="19.26264060482125"/>
    <n v="1364"/>
    <n v="154.16040521861191"/>
    <n v="139.210410001425"/>
    <n v="23.252432534872629"/>
  </r>
  <r>
    <s v="T0302"/>
    <x v="359"/>
    <x v="359"/>
    <n v="208526"/>
    <n v="2056023"/>
    <n v="1.8738864945518331E-2"/>
    <s v="2017-06-15"/>
    <s v="2022-06-30"/>
    <n v="5"/>
    <n v="11.17359302231073"/>
    <n v="16.99277886936704"/>
    <n v="13.827"/>
    <n v="6.527000000000001"/>
    <n v="10.88029418946269"/>
    <n v="15.290921307673621"/>
    <n v="1281"/>
    <n v="76.242438128763993"/>
    <n v="67.627029872475731"/>
    <n v="18.23373461323942"/>
  </r>
  <r>
    <s v="T0303"/>
    <x v="359"/>
    <x v="359"/>
    <n v="208351"/>
    <n v="2056376"/>
    <n v="1.8131401161786371E-2"/>
    <s v="2017-06-15"/>
    <s v="2022-06-30"/>
    <n v="5"/>
    <n v="10.425020899822281"/>
    <n v="18.983234966988231"/>
    <n v="17.227"/>
    <n v="4.577"/>
    <n v="13.0130082549399"/>
    <n v="16.390065397089121"/>
    <n v="938"/>
    <n v="77.040718431124034"/>
    <n v="69.053595895976727"/>
    <n v="20.369550569083781"/>
  </r>
  <r>
    <s v="T0304"/>
    <x v="360"/>
    <x v="360"/>
    <n v="208052"/>
    <n v="2056550"/>
    <n v="1.7745350399989819E-2"/>
    <s v="2017-06-10"/>
    <s v="2022-06-30"/>
    <n v="5"/>
    <n v="15.103508965192569"/>
    <n v="18.347410470883879"/>
    <n v="16.277000000000001"/>
    <n v="5.1270000000000007"/>
    <n v="13.94650658603528"/>
    <n v="16.870840818182359"/>
    <n v="1127"/>
    <n v="115.5149990062931"/>
    <n v="104.10084199642"/>
    <n v="19.687292816441399"/>
  </r>
  <r>
    <s v="T0305"/>
    <x v="361"/>
    <x v="361"/>
    <n v="207356"/>
    <n v="2055965"/>
    <n v="1.9350953293453071E-2"/>
    <s v="2017-06-24"/>
    <s v="2022-06-30"/>
    <n v="5"/>
    <n v="12.623004432446489"/>
    <n v="19.353866169366722"/>
    <n v="18.777000000000001"/>
    <n v="5.2270000000000003"/>
    <n v="15.57566233350509"/>
    <n v="17.582434038942239"/>
    <n v="879"/>
    <n v="100.85395533404839"/>
    <n v="91.101057004991858"/>
    <n v="20.767248381519739"/>
  </r>
  <r>
    <s v="T0312"/>
    <x v="362"/>
    <x v="362"/>
    <n v="208028"/>
    <n v="2056814"/>
    <n v="1.7342952301218829E-2"/>
    <s v="2017-07-26"/>
    <s v="2022-06-30"/>
    <n v="4.916666666666667"/>
    <n v="19.26152979593914"/>
    <n v="21.737469987888879"/>
    <n v="20.277000000000001"/>
    <n v="8.077"/>
    <n v="16.06598469252781"/>
    <n v="19.546670227854989"/>
    <n v="1038"/>
    <n v="172.13102434880901"/>
    <n v="156.4153275469763"/>
    <n v="23.407346859980208"/>
  </r>
  <r>
    <s v="T0307"/>
    <x v="363"/>
    <x v="363"/>
    <n v="208192"/>
    <n v="2057465"/>
    <n v="1.8714294668957649E-2"/>
    <s v="2017-06-24"/>
    <s v="2022-06-30"/>
    <n v="5"/>
    <n v="10.68291420098484"/>
    <n v="19.890134629332952"/>
    <n v="15.927"/>
    <n v="5.1270000000000007"/>
    <n v="11.55894795998643"/>
    <n v="15.68508980770677"/>
    <n v="1282"/>
    <n v="74.712498850394098"/>
    <n v="66.214798613799019"/>
    <n v="21.34267967828675"/>
  </r>
  <r>
    <s v="T0308"/>
    <x v="363"/>
    <x v="363"/>
    <n v="208017"/>
    <n v="2057514"/>
    <n v="1.9670788917778879E-2"/>
    <s v="2017-06-24"/>
    <s v="2022-06-30"/>
    <n v="5"/>
    <n v="10.881004992649251"/>
    <n v="18.589130081777789"/>
    <n v="15.127000000000001"/>
    <n v="6.4770000000000003"/>
    <n v="12.52933910627581"/>
    <n v="16.83830011507408"/>
    <n v="966"/>
    <n v="82.700666564957288"/>
    <n v="74.208529866756663"/>
    <n v="19.946664827913889"/>
  </r>
  <r>
    <s v="T0311"/>
    <x v="364"/>
    <x v="364"/>
    <n v="208302"/>
    <n v="2057292"/>
    <n v="1.9428306214356841E-2"/>
    <s v="2017-06-24"/>
    <s v="2022-06-30"/>
    <n v="5"/>
    <n v="15.4007530375809"/>
    <n v="20.729150615868999"/>
    <n v="19.177"/>
    <n v="11.827"/>
    <n v="15.266124366059779"/>
    <n v="18.565023689964988"/>
    <n v="875"/>
    <n v="130.51672977495039"/>
    <n v="118.4230394899173"/>
    <n v="22.24296767428616"/>
  </r>
  <r>
    <s v="T0860"/>
    <x v="365"/>
    <x v="365"/>
    <n v="201355.66103338101"/>
    <n v="2057812.9801165401"/>
    <n v="4.8574860452179389E-2"/>
    <s v="2013-06-01"/>
    <s v="2022-10-05"/>
    <n v="9.3333333333333339"/>
    <n v="7.2237921596449803"/>
    <n v="18.68181669077369"/>
    <n v="19.577000000000002"/>
    <n v="5.1270000000000007"/>
    <n v="11.95347006239845"/>
    <n v="15.2293692984216"/>
    <n v="803"/>
    <n v="51.594955260477313"/>
    <n v="46.87327944092452"/>
    <n v="17.696604023741308"/>
  </r>
  <r>
    <s v="T0879"/>
    <x v="365"/>
    <x v="365"/>
    <n v="201431.86734057"/>
    <n v="2057611.8398643199"/>
    <n v="4.9053869765452937E-2"/>
    <s v="2013-06-01"/>
    <s v="2022-10-06"/>
    <n v="9.3333333333333339"/>
    <n v="17.54699772494158"/>
    <n v="20.358080384031339"/>
    <n v="21.227"/>
    <n v="4.4269999999999996"/>
    <n v="14.66364208628382"/>
    <n v="17.118146444216169"/>
    <n v="1345"/>
    <n v="141.66300052365651"/>
    <n v="129.77453007237031"/>
    <n v="19.284467522776971"/>
  </r>
  <r>
    <s v="T0886"/>
    <x v="365"/>
    <x v="365"/>
    <n v="201445.568563084"/>
    <n v="2057897.25745546"/>
    <n v="4.8635255322283702E-2"/>
    <s v="2013-06-01"/>
    <s v="2022-10-06"/>
    <n v="9.3333333333333339"/>
    <n v="6.2813521734559314"/>
    <n v="21.784810561263949"/>
    <n v="23.126999999999999"/>
    <n v="4.6769999999999996"/>
    <n v="13.6447143709239"/>
    <n v="17.080326366507709"/>
    <n v="617"/>
    <n v="50.471928764291377"/>
    <n v="46.064127424261557"/>
    <n v="20.635957017247659"/>
  </r>
  <r>
    <s v="T0880"/>
    <x v="366"/>
    <x v="366"/>
    <n v="201518.99712354399"/>
    <n v="2057813.7039652499"/>
    <n v="4.7176439168192683E-2"/>
    <s v="2013-07-01"/>
    <s v="2022-10-05"/>
    <n v="9.25"/>
    <n v="12.510836470749849"/>
    <n v="19.74418401245687"/>
    <n v="17.277000000000001"/>
    <n v="4.1269999999999998"/>
    <n v="12.894281450551169"/>
    <n v="16.94056796469469"/>
    <n v="1187"/>
    <n v="99.73401763219303"/>
    <n v="91.063962676074254"/>
    <n v="18.734497932774499"/>
  </r>
  <r>
    <s v="T000881"/>
    <x v="367"/>
    <x v="367"/>
    <n v="201771"/>
    <n v="2057884"/>
    <n v="4.9380335201984461E-2"/>
    <s v="2013-07-01"/>
    <s v="2022-10-05"/>
    <n v="9.25"/>
    <n v="18.668211868263111"/>
    <n v="21.636071911459091"/>
    <n v="19.677"/>
    <n v="5.1270000000000007"/>
    <n v="13.339248124778271"/>
    <n v="17.16446805175449"/>
    <n v="1823"/>
    <n v="150.7602164701502"/>
    <n v="137.61899714787569"/>
    <n v="20.52963770206232"/>
  </r>
  <r>
    <s v="T0859"/>
    <x v="367"/>
    <x v="367"/>
    <n v="201890.65431079801"/>
    <n v="2057898.75869471"/>
    <n v="4.9312515039127827E-2"/>
    <s v="2013-07-01"/>
    <s v="2022-10-05"/>
    <n v="9.25"/>
    <n v="16.30622970975605"/>
    <n v="21.114901472698559"/>
    <n v="18.577000000000002"/>
    <n v="4.7270000000000003"/>
    <n v="13.299705091195021"/>
    <n v="17.34870365267394"/>
    <n v="1420"/>
    <n v="133.27629851469069"/>
    <n v="121.8991545653797"/>
    <n v="20.035119088306391"/>
  </r>
  <r>
    <s v="T0882"/>
    <x v="367"/>
    <x v="367"/>
    <n v="201644.70266454501"/>
    <n v="2057918.2553069801"/>
    <n v="4.8655090724122149E-2"/>
    <s v="2013-07-01"/>
    <s v="2022-10-05"/>
    <n v="9.25"/>
    <n v="8.3884527827008135"/>
    <n v="18.390178720195941"/>
    <n v="15.627000000000001"/>
    <n v="4.3770000000000007"/>
    <n v="12.194195632639889"/>
    <n v="15.69580381161963"/>
    <n v="945"/>
    <n v="61.762839354049063"/>
    <n v="56.130292186974891"/>
    <n v="17.449734311607681"/>
  </r>
  <r>
    <s v="T0883"/>
    <x v="367"/>
    <x v="367"/>
    <n v="201505.966662778"/>
    <n v="2058026.50205659"/>
    <n v="4.9165614147341961E-2"/>
    <s v="2013-07-01"/>
    <s v="2022-10-04"/>
    <n v="9.25"/>
    <n v="6.464717006481596"/>
    <n v="19.546464330925279"/>
    <n v="17.277000000000001"/>
    <n v="4.327"/>
    <n v="12.516401305169589"/>
    <n v="16.575772343502599"/>
    <n v="671"/>
    <n v="50.359240182141392"/>
    <n v="45.891475498958968"/>
    <n v="18.546889320406141"/>
  </r>
  <r>
    <s v="T0884"/>
    <x v="367"/>
    <x v="367"/>
    <n v="201715.40968020601"/>
    <n v="2058075.32477828"/>
    <n v="4.8770988603262858E-2"/>
    <s v="2013-07-01"/>
    <s v="2022-10-04"/>
    <n v="9.25"/>
    <n v="8.7342327389059751"/>
    <n v="17.880679981714302"/>
    <n v="20.827000000000002"/>
    <n v="5.077"/>
    <n v="12.133246612630989"/>
    <n v="14.60433941789487"/>
    <n v="1005"/>
    <n v="59.753735726142239"/>
    <n v="54.191680898343073"/>
    <n v="16.96629052599398"/>
  </r>
  <r>
    <s v="T0863"/>
    <x v="368"/>
    <x v="368"/>
    <n v="201664.639162498"/>
    <n v="2058131.9393102599"/>
    <n v="4.9165614147341961E-2"/>
    <s v="2013-07-01"/>
    <s v="2022-10-04"/>
    <n v="9.25"/>
    <n v="6.1573089716538014"/>
    <n v="19.592984959429369"/>
    <n v="17.677"/>
    <n v="5.1769999999999996"/>
    <n v="11.850609218812529"/>
    <n v="15.9339915672963"/>
    <n v="732"/>
    <n v="45.997305535670101"/>
    <n v="41.767305361531683"/>
    <n v="18.59103095816598"/>
  </r>
  <r>
    <s v="T0864"/>
    <x v="368"/>
    <x v="368"/>
    <n v="201696.95127976799"/>
    <n v="2058272.4144709399"/>
    <n v="4.976503018852859E-2"/>
    <s v="2013-07-01"/>
    <s v="2022-10-04"/>
    <n v="9.25"/>
    <n v="9.1919779260099919"/>
    <n v="20.001962671355269"/>
    <n v="18.027000000000001"/>
    <n v="3.677"/>
    <n v="12.7021086183222"/>
    <n v="17.102704465049371"/>
    <n v="965"/>
    <n v="73.899346748784154"/>
    <n v="67.368721453291045"/>
    <n v="18.979094202197359"/>
  </r>
  <r>
    <s v="T0862"/>
    <x v="369"/>
    <x v="369"/>
    <n v="201894.88242647401"/>
    <n v="2058273.79636694"/>
    <n v="4.9165614147341961E-2"/>
    <s v="2013-07-01"/>
    <s v="2022-10-05"/>
    <n v="9.25"/>
    <n v="10.272251655407871"/>
    <n v="18.29412462649632"/>
    <n v="17.077000000000002"/>
    <n v="7.827"/>
    <n v="12.958437233275969"/>
    <n v="15.75206895970148"/>
    <n v="895"/>
    <n v="76.153999067821232"/>
    <n v="69.548135247032008"/>
    <n v="17.358592271059699"/>
  </r>
  <r>
    <s v="T0885"/>
    <x v="369"/>
    <x v="369"/>
    <n v="201993.876837319"/>
    <n v="2058069.8067508501"/>
    <n v="4.9634005769085159E-2"/>
    <s v="2013-07-01"/>
    <s v="2022-10-05"/>
    <n v="9.25"/>
    <n v="15.8170305873783"/>
    <n v="20.22460653469064"/>
    <n v="17.177"/>
    <n v="4.8770000000000007"/>
    <n v="13.14794448099908"/>
    <n v="16.7208618701281"/>
    <n v="1330"/>
    <n v="124.5969355089814"/>
    <n v="113.9573764552074"/>
    <n v="19.19035241346452"/>
  </r>
  <r>
    <s v="T000969"/>
    <x v="370"/>
    <x v="370"/>
    <n v="201806"/>
    <n v="2058456"/>
    <n v="4.7643049030688493E-2"/>
    <s v="2013-07-01"/>
    <s v="2022-11-03"/>
    <n v="9.3333333333333339"/>
    <n v="6.5972987167640351"/>
    <n v="17.874554527424952"/>
    <n v="18.027000000000001"/>
    <n v="4.577"/>
    <n v="11.99200687712405"/>
    <n v="14.753875054813619"/>
    <n v="798"/>
    <n v="45.567440129244737"/>
    <n v="41.286528425692246"/>
    <n v="16.931914000035711"/>
  </r>
  <r>
    <s v="T0861"/>
    <x v="371"/>
    <x v="371"/>
    <n v="201194.97158816399"/>
    <n v="2057619.39355699"/>
    <n v="4.9165614147341961E-2"/>
    <s v="2013-06-01"/>
    <s v="2022-10-06"/>
    <n v="9.3333333333333339"/>
    <n v="11.006511085747761"/>
    <n v="20.009389474726881"/>
    <n v="19.027000000000001"/>
    <n v="8.027000000000001"/>
    <n v="14.52455423019984"/>
    <n v="17.456590027729131"/>
    <n v="753"/>
    <n v="90.717407082634736"/>
    <n v="83.240880571449097"/>
    <n v="18.95416533371381"/>
  </r>
  <r>
    <s v="T0858"/>
    <x v="372"/>
    <x v="372"/>
    <n v="201835.688001754"/>
    <n v="2058505.2735611"/>
    <n v="4.944439486113171E-2"/>
    <s v="2014-06-01"/>
    <s v="2022-10-05"/>
    <n v="8.3333333333333339"/>
    <n v="6.9178686020967"/>
    <n v="17.933887276636291"/>
    <n v="18.427"/>
    <n v="5.0270000000000001"/>
    <n v="12.784454430677791"/>
    <n v="15.07975489540028"/>
    <n v="667"/>
    <n v="49.012450809421672"/>
    <n v="44.646430528635513"/>
    <n v="17.354130948159838"/>
  </r>
  <r>
    <s v="T000995"/>
    <x v="373"/>
    <x v="373"/>
    <n v="200851"/>
    <n v="2058096"/>
    <n v="4.4510341863239308E-2"/>
    <s v="2014-06-01"/>
    <s v="2022-12-01"/>
    <n v="8.5"/>
    <n v="8.8571634965499371"/>
    <n v="22.869840511506659"/>
    <n v="32.877000000000002"/>
    <n v="3.7269999999999999"/>
    <n v="18.436368308981191"/>
    <n v="19.890772339566841"/>
    <n v="539"/>
    <n v="83.322929401560373"/>
    <n v="76.646191344802702"/>
    <n v="22.048182360844031"/>
  </r>
  <r>
    <s v="T000996"/>
    <x v="373"/>
    <x v="373"/>
    <n v="200792"/>
    <n v="2058303"/>
    <n v="4.3901418292622237E-2"/>
    <s v="2014-06-01"/>
    <s v="2022-12-01"/>
    <n v="8.5"/>
    <n v="9.1647784736225688"/>
    <n v="20.718611202693509"/>
    <n v="20.177"/>
    <n v="5.0270000000000001"/>
    <n v="15.11382209826175"/>
    <n v="18.625827643404101"/>
    <n v="569"/>
    <n v="80.689859004519633"/>
    <n v="74.16488238371852"/>
    <n v="19.974241526982929"/>
  </r>
  <r>
    <s v="T000997"/>
    <x v="373"/>
    <x v="373"/>
    <n v="200811"/>
    <n v="2058437"/>
    <n v="4.7261811906011211E-2"/>
    <s v="2014-06-01"/>
    <s v="2022-12-01"/>
    <n v="8.5"/>
    <n v="7.7283561134833656"/>
    <n v="19.77075875370647"/>
    <n v="16.977"/>
    <n v="5.9770000000000003"/>
    <n v="13.38947889309209"/>
    <n v="17.72399316187127"/>
    <n v="635"/>
    <n v="64.58209743815236"/>
    <n v="59.135534851585653"/>
    <n v="19.06044312791127"/>
  </r>
  <r>
    <s v="T0874"/>
    <x v="373"/>
    <x v="373"/>
    <n v="200876.74847620999"/>
    <n v="2058197.5113885601"/>
    <n v="4.9672275813328191E-2"/>
    <s v="2014-06-01"/>
    <s v="2022-10-06"/>
    <n v="8.3333333333333339"/>
    <n v="12.998827382437939"/>
    <n v="21.26100788240435"/>
    <n v="28.327000000000002"/>
    <n v="6.7270000000000003"/>
    <n v="20.483310357673659"/>
    <n v="19.327416651636899"/>
    <n v="584"/>
    <n v="118.9951050656237"/>
    <n v="109.6931217103689"/>
    <n v="20.573694324586349"/>
  </r>
  <r>
    <s v="T001002"/>
    <x v="374"/>
    <x v="374"/>
    <n v="201222"/>
    <n v="2058061"/>
    <n v="4.9053869765452937E-2"/>
    <s v="2014-06-01"/>
    <s v="2022-11-30"/>
    <n v="8.4166666666666661"/>
    <n v="7.2480108409708084"/>
    <n v="17.618096254110451"/>
    <n v="12.877000000000001"/>
    <n v="4.8770000000000007"/>
    <n v="10.79067829379782"/>
    <n v="15.26204366793724"/>
    <n v="856"/>
    <n v="51.83322453299688"/>
    <n v="47.027618331248043"/>
    <n v="17.01664577857667"/>
  </r>
  <r>
    <s v="T001003"/>
    <x v="374"/>
    <x v="374"/>
    <n v="201376"/>
    <n v="2058080"/>
    <n v="4.991488042681743E-2"/>
    <s v="2014-06-01"/>
    <s v="2022-11-30"/>
    <n v="8.4166666666666661"/>
    <n v="5.3364777380618946"/>
    <n v="18.859970233337041"/>
    <n v="17.376999999999999"/>
    <n v="5.6270000000000007"/>
    <n v="13.450542932161779"/>
    <n v="16.48333751140559"/>
    <n v="481"/>
    <n v="41.404272821376068"/>
    <n v="37.819921760275662"/>
    <n v="18.216124388599582"/>
  </r>
  <r>
    <s v="T0872"/>
    <x v="374"/>
    <x v="374"/>
    <n v="201055.43579621601"/>
    <n v="2058094.0837655601"/>
    <n v="4.972514103535932E-2"/>
    <s v="2014-06-01"/>
    <s v="2022-10-06"/>
    <n v="8.3333333333333339"/>
    <n v="6.246352397210102"/>
    <n v="18.79246331807818"/>
    <n v="17.126999999999999"/>
    <n v="10.177"/>
    <n v="12.955058116200149"/>
    <n v="16.558744967989579"/>
    <n v="503"/>
    <n v="48.74406619349341"/>
    <n v="44.603569885662942"/>
    <n v="18.184951440242791"/>
  </r>
  <r>
    <s v="T0873"/>
    <x v="374"/>
    <x v="374"/>
    <n v="201155.43848692099"/>
    <n v="2057938.98647012"/>
    <n v="4.8471243826553892E-2"/>
    <s v="2014-06-01"/>
    <s v="2022-10-06"/>
    <n v="8.3333333333333339"/>
    <n v="9.3348536934303912"/>
    <n v="18.588747668260989"/>
    <n v="16.427"/>
    <n v="7.1769999999999996"/>
    <n v="12.985889189961989"/>
    <n v="16.935146911818151"/>
    <n v="743"/>
    <n v="74.525467755610279"/>
    <n v="68.227533485809872"/>
    <n v="17.987821392050581"/>
  </r>
  <r>
    <s v="T000998"/>
    <x v="375"/>
    <x v="375"/>
    <n v="200947"/>
    <n v="2057692"/>
    <n v="4.7060597358218999E-2"/>
    <s v="2014-06-01"/>
    <s v="2022-12-01"/>
    <n v="8.5"/>
    <n v="11.576283468784739"/>
    <n v="19.272876451678918"/>
    <n v="16.277000000000001"/>
    <n v="5.9770000000000003"/>
    <n v="12.057766781868789"/>
    <n v="16.562059985192612"/>
    <n v="1147"/>
    <n v="90.153075311399036"/>
    <n v="82.222668295567644"/>
    <n v="18.580448534865589"/>
  </r>
  <r>
    <s v="T000999"/>
    <x v="375"/>
    <x v="375"/>
    <n v="200759"/>
    <n v="2057857"/>
    <n v="4.2909448608160698E-2"/>
    <s v="2014-06-01"/>
    <s v="2022-12-01"/>
    <n v="8.5"/>
    <n v="7.8927246246858811"/>
    <n v="22.62679544740374"/>
    <n v="28.227"/>
    <n v="5.8770000000000007"/>
    <n v="18.941321849819222"/>
    <n v="19.884116394342811"/>
    <n v="489"/>
    <n v="74.21671957789421"/>
    <n v="68.258236028740356"/>
    <n v="21.813869319065368"/>
  </r>
  <r>
    <s v="T0871"/>
    <x v="375"/>
    <x v="375"/>
    <n v="200959.02682229"/>
    <n v="2057813.0525316801"/>
    <n v="4.6668300841090103E-2"/>
    <s v="2014-06-01"/>
    <s v="2022-10-06"/>
    <n v="8.3333333333333339"/>
    <n v="6.7224380810742899"/>
    <n v="18.21461208676147"/>
    <n v="17.376999999999999"/>
    <n v="5.327"/>
    <n v="13.098029884829909"/>
    <n v="15.81258822298377"/>
    <n v="621"/>
    <n v="49.997351097802223"/>
    <n v="45.618008793201639"/>
    <n v="17.625780649095351"/>
  </r>
  <r>
    <s v="T000984"/>
    <x v="376"/>
    <x v="376"/>
    <n v="200577"/>
    <n v="2058738"/>
    <n v="4.8428763168559971E-2"/>
    <s v="2014-06-01"/>
    <s v="2022-12-01"/>
    <n v="8.5"/>
    <n v="14.368287048429551"/>
    <n v="24.95591526976715"/>
    <n v="36.676999999999992"/>
    <n v="6.9770000000000003"/>
    <n v="21.253395940645149"/>
    <n v="20.376579413452429"/>
    <n v="785"/>
    <n v="138.5739189836309"/>
    <n v="127.6102332142467"/>
    <n v="24.05930948983908"/>
  </r>
  <r>
    <s v="T000985"/>
    <x v="376"/>
    <x v="376"/>
    <n v="200524"/>
    <n v="2058541"/>
    <n v="4.5457228594276783E-2"/>
    <s v="2014-06-01"/>
    <s v="2022-12-01"/>
    <n v="8.5"/>
    <n v="9.4677038583397319"/>
    <n v="22.25678785615565"/>
    <n v="18.427"/>
    <n v="6.6270000000000007"/>
    <n v="14.113229014195451"/>
    <n v="17.424748083967291"/>
    <n v="726"/>
    <n v="77.817272894781894"/>
    <n v="71.30321717236059"/>
    <n v="21.457155207192571"/>
  </r>
  <r>
    <s v="T000986"/>
    <x v="376"/>
    <x v="376"/>
    <n v="200410"/>
    <n v="2058417"/>
    <n v="4.8713707419140717E-2"/>
    <s v="2014-06-01"/>
    <s v="2022-12-01"/>
    <n v="8.5"/>
    <n v="7.6021292006876422"/>
    <n v="22.982578747026949"/>
    <n v="24.227"/>
    <n v="5.8770000000000007"/>
    <n v="17.849012217570319"/>
    <n v="20.466375651738939"/>
    <n v="452"/>
    <n v="73.608870318750746"/>
    <n v="67.741485455332281"/>
    <n v="22.156870183767001"/>
  </r>
  <r>
    <s v="T000987"/>
    <x v="376"/>
    <x v="376"/>
    <n v="200424"/>
    <n v="2058725"/>
    <n v="4.5200748074270367E-2"/>
    <s v="2014-06-01"/>
    <s v="2022-12-01"/>
    <n v="8.5"/>
    <n v="14.61263320644237"/>
    <n v="22.556599417448322"/>
    <n v="25.577000000000002"/>
    <n v="6.577"/>
    <n v="15.117265587442409"/>
    <n v="18.535291464586798"/>
    <n v="1106"/>
    <n v="127.8395847248283"/>
    <n v="117.246425939163"/>
    <n v="21.74619526297889"/>
  </r>
  <r>
    <s v="T000988"/>
    <x v="376"/>
    <x v="376"/>
    <n v="200376"/>
    <n v="2058541"/>
    <n v="4.6605810002824419E-2"/>
    <s v="2014-06-01"/>
    <s v="2022-12-01"/>
    <n v="8.5"/>
    <n v="6.0604994530061269"/>
    <n v="21.329784938643542"/>
    <n v="18.727"/>
    <n v="4.7270000000000003"/>
    <n v="13.485396808911959"/>
    <n v="18.361475357275669"/>
    <n v="601"/>
    <n v="52.386504030271787"/>
    <n v="47.860904605758378"/>
    <n v="20.563457266270859"/>
  </r>
  <r>
    <s v="T0875"/>
    <x v="376"/>
    <x v="376"/>
    <n v="200518.47487418601"/>
    <n v="2058651.8455999601"/>
    <n v="4.8067719681359207E-2"/>
    <s v="2014-06-01"/>
    <s v="2022-10-06"/>
    <n v="8.3333333333333339"/>
    <n v="10.20814285035407"/>
    <n v="18.72162231558017"/>
    <n v="17.427"/>
    <n v="7.6270000000000007"/>
    <n v="13.212619213688249"/>
    <n v="16.449441848514471"/>
    <n v="832"/>
    <n v="79.119560624673355"/>
    <n v="72.378708976951145"/>
    <n v="18.116400544673649"/>
  </r>
  <r>
    <s v="T001018"/>
    <x v="377"/>
    <x v="377"/>
    <n v="200231"/>
    <n v="2059246"/>
    <n v="4.6284853125795923E-2"/>
    <s v="2014-06-01"/>
    <s v="2022-12-04"/>
    <n v="8.5"/>
    <n v="12.067182673810279"/>
    <n v="17.532866597427901"/>
    <n v="17.477"/>
    <n v="8.827"/>
    <n v="12.994684732119589"/>
    <n v="15.41053299080148"/>
    <n v="994"/>
    <n v="87.553606989471419"/>
    <n v="80.002797750346062"/>
    <n v="16.902953033447911"/>
  </r>
  <r>
    <s v="T000992"/>
    <x v="378"/>
    <x v="378"/>
    <n v="201173"/>
    <n v="2058617"/>
    <n v="4.8091386066329837E-2"/>
    <s v="2014-06-01"/>
    <s v="2022-12-01"/>
    <n v="8.5"/>
    <n v="6.1988768769886757"/>
    <n v="18.465377245011911"/>
    <n v="16.177"/>
    <n v="5.3770000000000007"/>
    <n v="12.31598210518276"/>
    <n v="15.857411736769761"/>
    <n v="624"/>
    <n v="46.18807392725784"/>
    <n v="42.080090068740247"/>
    <n v="17.801960824998378"/>
  </r>
  <r>
    <s v="T000993"/>
    <x v="378"/>
    <x v="378"/>
    <n v="201215"/>
    <n v="2058525"/>
    <n v="4.7510146696310082E-2"/>
    <s v="2014-06-01"/>
    <s v="2022-11-30"/>
    <n v="8.4166666666666661"/>
    <n v="7.0557452644359477"/>
    <n v="17.910046280745568"/>
    <n v="15.377000000000001"/>
    <n v="3.577"/>
    <n v="12.7874903589944"/>
    <n v="16.908428975059021"/>
    <n v="610"/>
    <n v="56.194452865897247"/>
    <n v="51.382540648709799"/>
    <n v="17.298629150482519"/>
  </r>
  <r>
    <s v="T000994"/>
    <x v="378"/>
    <x v="378"/>
    <n v="201342"/>
    <n v="2058611"/>
    <n v="4.7510146696310082E-2"/>
    <s v="2014-06-01"/>
    <s v="2022-12-01"/>
    <n v="8.5"/>
    <n v="14.69309087511672"/>
    <n v="21.114748527213749"/>
    <n v="29.777000000000001"/>
    <n v="7.6270000000000007"/>
    <n v="18.571851440642721"/>
    <n v="18.16051497440608"/>
    <n v="716"/>
    <n v="126.29463932640149"/>
    <n v="116.30182789234181"/>
    <n v="20.356146593901279"/>
  </r>
  <r>
    <s v="T0876"/>
    <x v="378"/>
    <x v="378"/>
    <n v="201290.83383120599"/>
    <n v="2058688.99519626"/>
    <n v="4.946896468136152E-2"/>
    <s v="2014-06-01"/>
    <s v="2022-10-04"/>
    <n v="8.3333333333333339"/>
    <n v="10.94974790429738"/>
    <n v="24.650773464484121"/>
    <n v="24.077000000000002"/>
    <n v="10.577"/>
    <n v="20.578840148134621"/>
    <n v="23.41836929362637"/>
    <n v="364"/>
    <n v="121.6712363058593"/>
    <n v="112.45195592035191"/>
    <n v="23.853877526786739"/>
  </r>
  <r>
    <s v="T000971"/>
    <x v="379"/>
    <x v="379"/>
    <n v="200381"/>
    <n v="2059347"/>
    <n v="4.8319981033314613E-2"/>
    <s v="2014-06-01"/>
    <s v="2022-12-04"/>
    <n v="8.5"/>
    <n v="2.6384103641800838"/>
    <n v="16.664223075531819"/>
    <n v="14.526999999999999"/>
    <n v="4.6270000000000007"/>
    <n v="10.90587914718828"/>
    <n v="13.73386414710591"/>
    <n v="393"/>
    <n v="16.873436032164829"/>
    <n v="15.165676751116809"/>
    <n v="16.065517775965699"/>
  </r>
  <r>
    <s v="T000972"/>
    <x v="379"/>
    <x v="379"/>
    <n v="200507"/>
    <n v="2059308"/>
    <n v="4.9150099582536619E-2"/>
    <s v="2014-06-01"/>
    <s v="2022-11-30"/>
    <n v="8.4166666666666661"/>
    <n v="5.5811945167229986"/>
    <n v="17.832732423975539"/>
    <n v="15.827"/>
    <n v="7.1270000000000007"/>
    <n v="13.7491420587048"/>
    <n v="16.578484447261129"/>
    <n v="407"/>
    <n v="43.645466827181949"/>
    <n v="39.99223578501261"/>
    <n v="17.223954651293969"/>
  </r>
  <r>
    <s v="T000973"/>
    <x v="379"/>
    <x v="379"/>
    <n v="200584"/>
    <n v="2059416"/>
    <n v="4.5565073979842628E-2"/>
    <s v="2014-06-01"/>
    <s v="2022-12-04"/>
    <n v="8.5"/>
    <n v="7.3312859465207323"/>
    <n v="19.165026028018008"/>
    <n v="19.376999999999999"/>
    <n v="7.9269999999999996"/>
    <n v="14.561576314537669"/>
    <n v="17.433342499719551"/>
    <n v="505"/>
    <n v="60.341243664162803"/>
    <n v="55.362921670543372"/>
    <n v="18.476472916523441"/>
  </r>
  <r>
    <s v="T000974"/>
    <x v="379"/>
    <x v="379"/>
    <n v="200719"/>
    <n v="2059431"/>
    <n v="4.7823014703861431E-2"/>
    <s v="2014-06-01"/>
    <s v="2022-12-04"/>
    <n v="8.5"/>
    <n v="5.7516199885414379"/>
    <n v="21.63262188549205"/>
    <n v="31.177"/>
    <n v="5.7270000000000003"/>
    <n v="17.411629146831331"/>
    <n v="18.382968659859412"/>
    <n v="460"/>
    <n v="49.878500545725359"/>
    <n v="45.709810020359619"/>
    <n v="20.855414012814752"/>
  </r>
  <r>
    <s v="T000975"/>
    <x v="379"/>
    <x v="379"/>
    <n v="200450"/>
    <n v="2059083"/>
    <n v="4.9226174270934661E-2"/>
    <s v="2014-06-01"/>
    <s v="2022-11-30"/>
    <n v="8.4166666666666661"/>
    <n v="22.255567775811159"/>
    <n v="24.225091668976869"/>
    <n v="22.077000000000002"/>
    <n v="8.5770000000000017"/>
    <n v="15.70497980262776"/>
    <n v="20.517876045310359"/>
    <n v="1300"/>
    <n v="216.05918264079921"/>
    <n v="198.8689539007151"/>
    <n v="23.39809011931986"/>
  </r>
  <r>
    <s v="T000976"/>
    <x v="379"/>
    <x v="379"/>
    <n v="200533"/>
    <n v="2059178"/>
    <n v="4.9492931737868118E-2"/>
    <s v="2014-06-01"/>
    <s v="2022-11-30"/>
    <n v="8.4166666666666661"/>
    <n v="3.7169221247294688"/>
    <n v="19.166846702903989"/>
    <n v="19.277000000000001"/>
    <n v="10.577"/>
    <n v="14.592104272325431"/>
    <n v="17.974206820207211"/>
    <n v="242"/>
    <n v="31.56184386233619"/>
    <n v="28.98490932377862"/>
    <n v="18.512524641219532"/>
  </r>
  <r>
    <s v="T000977"/>
    <x v="379"/>
    <x v="379"/>
    <n v="200741"/>
    <n v="2059091"/>
    <n v="4.7318007370658048E-2"/>
    <s v="2014-06-01"/>
    <s v="2022-11-30"/>
    <n v="8.4166666666666661"/>
    <n v="4.7618046734540131"/>
    <n v="20.096956390678042"/>
    <n v="19.927"/>
    <n v="7.9269999999999996"/>
    <n v="13.80266360682937"/>
    <n v="18.137906136264689"/>
    <n v="359"/>
    <n v="40.759705242934302"/>
    <n v="37.373993060201961"/>
    <n v="19.41088203828398"/>
  </r>
  <r>
    <s v="T000978"/>
    <x v="379"/>
    <x v="379"/>
    <n v="200758"/>
    <n v="2059225"/>
    <n v="4.6699333068097558E-2"/>
    <s v="2014-06-01"/>
    <s v="2022-11-30"/>
    <n v="8.4166666666666661"/>
    <n v="6.7834193266768592"/>
    <n v="21.696017817713781"/>
    <n v="17.527000000000001"/>
    <n v="9.8769999999999989"/>
    <n v="14.750191041580679"/>
    <n v="19.857361729760591"/>
    <n v="428"/>
    <n v="63.692200454894682"/>
    <n v="58.568320500849033"/>
    <n v="20.955354351840789"/>
  </r>
  <r>
    <s v="T000983"/>
    <x v="379"/>
    <x v="379"/>
    <n v="200671"/>
    <n v="2058953"/>
    <n v="4.7428667957291372E-2"/>
    <s v="2014-06-01"/>
    <s v="2022-11-30"/>
    <n v="8.4166666666666661"/>
    <n v="4.9081681463026134"/>
    <n v="18.614374825986189"/>
    <n v="20.177"/>
    <n v="6.6270000000000007"/>
    <n v="13.730957660588089"/>
    <n v="15.56696001442277"/>
    <n v="443"/>
    <n v="35.940522262609733"/>
    <n v="32.797356475105971"/>
    <n v="17.9789131717089"/>
  </r>
  <r>
    <s v="T0865"/>
    <x v="379"/>
    <x v="379"/>
    <n v="200578.08517016799"/>
    <n v="2058935.5032305699"/>
    <n v="4.1511932636110888E-2"/>
    <s v="2014-06-01"/>
    <s v="2022-10-05"/>
    <n v="8.3333333333333339"/>
    <n v="1.788064604199002"/>
    <n v="12.579648119411081"/>
    <n v="10.827"/>
    <n v="6.2270000000000003"/>
    <n v="8.4274658750863196"/>
    <n v="11.33173520748859"/>
    <n v="337"/>
    <n v="9.325244614312469"/>
    <n v="8.2312368137051379"/>
    <n v="12.172980535594119"/>
  </r>
  <r>
    <s v="T0868"/>
    <x v="379"/>
    <x v="379"/>
    <n v="200692.98712585401"/>
    <n v="2059324.7453938399"/>
    <n v="4.6218966688325119E-2"/>
    <s v="2014-06-01"/>
    <s v="2022-10-05"/>
    <n v="8.3333333333333339"/>
    <n v="22.23579167116737"/>
    <n v="28.764818337110089"/>
    <n v="22.427"/>
    <n v="6.8770000000000007"/>
    <n v="17.498090030092349"/>
    <n v="23.879220409606759"/>
    <n v="1039"/>
    <n v="251.67470780405199"/>
    <n v="232.2467817554498"/>
    <n v="27.83492593781186"/>
  </r>
  <r>
    <s v="T0877"/>
    <x v="379"/>
    <x v="379"/>
    <n v="200647.22296201799"/>
    <n v="2059181.73055779"/>
    <n v="4.944439486113171E-2"/>
    <s v="2014-06-01"/>
    <s v="2022-10-05"/>
    <n v="8.3333333333333339"/>
    <n v="13.116720809497229"/>
    <n v="27.930730921932831"/>
    <n v="38.326999999999998"/>
    <n v="5.6769999999999996"/>
    <n v="21.029901906664961"/>
    <n v="22.86773240709579"/>
    <n v="708"/>
    <n v="142.0589134860476"/>
    <n v="130.94037963837201"/>
    <n v="27.02780241785667"/>
  </r>
  <r>
    <s v="T0887"/>
    <x v="379"/>
    <x v="379"/>
    <n v="200481.645813682"/>
    <n v="2059498.81297171"/>
    <n v="4.976503018852859E-2"/>
    <s v="2014-06-01"/>
    <s v="2022-10-05"/>
    <n v="8.3333333333333339"/>
    <n v="11.66391478597372"/>
    <n v="28.094430681042208"/>
    <n v="30.577000000000002"/>
    <n v="7.8769999999999998"/>
    <n v="21.575600552380291"/>
    <n v="24.44838733552729"/>
    <n v="422"/>
    <n v="135.29121658718921"/>
    <n v="125.0181482933623"/>
    <n v="27.186210185896311"/>
  </r>
  <r>
    <s v="T000979"/>
    <x v="380"/>
    <x v="380"/>
    <n v="201020"/>
    <n v="2058560"/>
    <n v="4.6699333068097558E-2"/>
    <s v="2014-06-01"/>
    <s v="2022-12-01"/>
    <n v="8.5"/>
    <n v="12.78651979242556"/>
    <n v="24.872914908162681"/>
    <n v="31.626999999999999"/>
    <n v="10.627000000000001"/>
    <n v="20.523739170032361"/>
    <n v="20.869000245822971"/>
    <n v="557"/>
    <n v="126.44708930689529"/>
    <n v="116.6422657335652"/>
    <n v="23.979291130823821"/>
  </r>
  <r>
    <s v="T000981"/>
    <x v="380"/>
    <x v="380"/>
    <n v="200867"/>
    <n v="2058851"/>
    <n v="4.5421003044788813E-2"/>
    <s v="2014-06-01"/>
    <s v="2022-11-30"/>
    <n v="8.4166666666666661"/>
    <n v="9.5800695976472223"/>
    <n v="21.38892575116526"/>
    <n v="19.376999999999999"/>
    <n v="6.2770000000000001"/>
    <n v="15.20911048855778"/>
    <n v="19.050626096725871"/>
    <n v="638"/>
    <n v="86.24216347823689"/>
    <n v="79.230845978078293"/>
    <n v="20.658745862336819"/>
  </r>
  <r>
    <s v="T000982"/>
    <x v="380"/>
    <x v="380"/>
    <n v="200824"/>
    <n v="2058939"/>
    <n v="4.3349331276494922E-2"/>
    <s v="2014-06-01"/>
    <s v="2022-11-30"/>
    <n v="8.4166666666666661"/>
    <n v="12.683497863257839"/>
    <n v="21.163599264314659"/>
    <n v="20.077000000000002"/>
    <n v="5.577"/>
    <n v="15.556985910601821"/>
    <n v="19.08745772918093"/>
    <n v="807"/>
    <n v="114.4377634862593"/>
    <n v="105.1840601620669"/>
    <n v="20.441111621045099"/>
  </r>
  <r>
    <s v="T0878"/>
    <x v="380"/>
    <x v="380"/>
    <n v="200964.41262179101"/>
    <n v="2058679.0934581801"/>
    <n v="4.772104953030816E-2"/>
    <s v="2014-06-01"/>
    <s v="2022-10-05"/>
    <n v="8.3333333333333339"/>
    <n v="7.7108439242492004"/>
    <n v="22.526987110313119"/>
    <n v="19.927"/>
    <n v="4.6270000000000007"/>
    <n v="14.602658656442291"/>
    <n v="19.131872017488529"/>
    <n v="587"/>
    <n v="69.64481916596668"/>
    <n v="63.893737338808293"/>
    <n v="21.79874770871244"/>
  </r>
  <r>
    <s v="T000989"/>
    <x v="381"/>
    <x v="381"/>
    <n v="201149"/>
    <n v="2058811"/>
    <n v="4.527471835412606E-2"/>
    <s v="2014-06-01"/>
    <s v="2022-12-01"/>
    <n v="8.5"/>
    <n v="24.651780624407909"/>
    <n v="22.41793235766"/>
    <n v="27.477"/>
    <n v="6.827"/>
    <n v="21.548343623894439"/>
    <n v="20.829786650666009"/>
    <n v="861"/>
    <n v="243.52225304906091"/>
    <n v="224.90333831076359"/>
    <n v="21.612510175839059"/>
  </r>
  <r>
    <s v="T000990"/>
    <x v="381"/>
    <x v="381"/>
    <n v="200960"/>
    <n v="2059082"/>
    <n v="4.9527751503838327E-2"/>
    <s v="2014-06-01"/>
    <s v="2022-12-04"/>
    <n v="8.5"/>
    <n v="7.0835574256487899"/>
    <n v="19.518177014880411"/>
    <n v="18.727"/>
    <n v="4.9770000000000003"/>
    <n v="13.320391730386261"/>
    <n v="16.277719825593682"/>
    <n v="707"/>
    <n v="54.202279104664029"/>
    <n v="49.413288379425254"/>
    <n v="18.816936041106089"/>
  </r>
  <r>
    <s v="T000991"/>
    <x v="381"/>
    <x v="381"/>
    <n v="200868"/>
    <n v="2059299"/>
    <n v="4.8789785278622932E-2"/>
    <s v="2014-06-01"/>
    <s v="2022-12-04"/>
    <n v="8.5"/>
    <n v="3.0745265474225532"/>
    <n v="18.289585294715469"/>
    <n v="16.577000000000002"/>
    <n v="7.7770000000000001"/>
    <n v="13.93647098231183"/>
    <n v="17.172059105571659"/>
    <n v="225"/>
    <n v="24.910222527926411"/>
    <n v="22.833675674230548"/>
    <n v="17.63248465502884"/>
  </r>
  <r>
    <s v="T0866"/>
    <x v="381"/>
    <x v="381"/>
    <n v="201044.127837518"/>
    <n v="2058922.5729749301"/>
    <n v="4.9699389691280682E-2"/>
    <s v="2014-06-01"/>
    <s v="2022-10-05"/>
    <n v="8.3333333333333339"/>
    <n v="14.436602124937879"/>
    <n v="24.293376255806709"/>
    <n v="22.126999999999999"/>
    <n v="7.0270000000000001"/>
    <n v="15.99183669629673"/>
    <n v="20.03798231575464"/>
    <n v="845"/>
    <n v="136.8538121061213"/>
    <n v="125.9383531334537"/>
    <n v="23.50803404822453"/>
  </r>
  <r>
    <s v="T0867"/>
    <x v="381"/>
    <x v="381"/>
    <n v="201121.603589284"/>
    <n v="2059281.52545195"/>
    <n v="4.4549856637333213E-2"/>
    <s v="2014-06-01"/>
    <s v="2022-10-05"/>
    <n v="8.3333333333333339"/>
    <n v="18.259229346853019"/>
    <n v="20.107457741881209"/>
    <n v="32.127000000000002"/>
    <n v="12.776999999999999"/>
    <n v="24.350866747348771"/>
    <n v="19.713235663800631"/>
    <n v="449"/>
    <n v="170.84987552748669"/>
    <n v="157.98187118819061"/>
    <n v="19.457435485378269"/>
  </r>
  <r>
    <s v="T0869"/>
    <x v="382"/>
    <x v="382"/>
    <n v="200790.40938443199"/>
    <n v="2058831.81369283"/>
    <n v="4.9582766596283641E-2"/>
    <s v="2014-06-01"/>
    <s v="2022-10-05"/>
    <n v="8.3333333333333339"/>
    <n v="12.40542948053943"/>
    <n v="23.924239235071841"/>
    <n v="24.126999999999999"/>
    <n v="9.6270000000000007"/>
    <n v="17.083955914505051"/>
    <n v="21.501283247917751"/>
    <n v="645"/>
    <n v="126.3121385247637"/>
    <n v="116.40604148178841"/>
    <n v="23.150830275454521"/>
  </r>
  <r>
    <s v="T0870"/>
    <x v="383"/>
    <x v="383"/>
    <n v="201254.83309765"/>
    <n v="2057805.25665252"/>
    <n v="4.7205040571101219E-2"/>
    <s v="2014-10-20"/>
    <s v="2022-10-05"/>
    <n v="7.916666666666667"/>
    <n v="22.683077764534978"/>
    <n v="26.167355511453788"/>
    <n v="25.126999999999999"/>
    <n v="8.827"/>
    <n v="18.542556893447941"/>
    <n v="22.27204165254199"/>
    <n v="953"/>
    <n v="239.49033110179079"/>
    <n v="221.04676298920819"/>
    <n v="25.56721330980103"/>
  </r>
  <r>
    <s v="T0107"/>
    <x v="384"/>
    <x v="384"/>
    <n v="203071"/>
    <n v="2060405"/>
    <n v="1.9978370445040711E-2"/>
    <s v="2016-06-10"/>
    <s v="2022-06-10"/>
    <n v="5.916666666666667"/>
    <n v="18.215056836044969"/>
    <n v="19.92108175676665"/>
    <n v="17.227"/>
    <n v="11.977"/>
    <n v="15.40884704633442"/>
    <n v="18.891910769802589"/>
    <n v="1001"/>
    <n v="157.20537172286279"/>
    <n v="142.74521416346829"/>
    <n v="20.634538790882559"/>
  </r>
  <r>
    <s v="T0108"/>
    <x v="385"/>
    <x v="385"/>
    <n v="202578"/>
    <n v="2058164"/>
    <n v="1.9368556138007111E-2"/>
    <s v="2016-06-04"/>
    <s v="2022-06-08"/>
    <n v="6"/>
    <n v="13.779706467940519"/>
    <n v="18.53265966735794"/>
    <n v="17.927"/>
    <n v="8.9269999999999996"/>
    <n v="13.96157797653729"/>
    <n v="16.565687076236429"/>
    <n v="981"/>
    <n v="103.5502913417227"/>
    <n v="93.37751429787896"/>
    <n v="19.140232478584231"/>
  </r>
  <r>
    <s v="T3900"/>
    <x v="385"/>
    <x v="385"/>
    <n v="202731"/>
    <n v="2058271"/>
    <n v="4.9226174270934661E-2"/>
    <s v="2016-06-04"/>
    <s v="2023-04-28"/>
    <n v="6.833333333333333"/>
    <n v="9.9712842788260758"/>
    <n v="19.897774866517761"/>
    <n v="16.027000000000001"/>
    <n v="6.6769999999999996"/>
    <n v="13.34617027868412"/>
    <n v="17.238925339097189"/>
    <n v="772"/>
    <n v="77.899611133456276"/>
    <n v="70.17829762761373"/>
    <n v="19.998283540727421"/>
  </r>
  <r>
    <s v="T3907"/>
    <x v="385"/>
    <x v="385"/>
    <n v="202597"/>
    <n v="2058278"/>
    <n v="4.5163556343929649E-2"/>
    <s v="2016-06-04"/>
    <s v="2023-04-28"/>
    <n v="6.833333333333333"/>
    <n v="8.596003257322641"/>
    <n v="18.613506552937821"/>
    <n v="18.327000000000002"/>
    <n v="6.777000000000001"/>
    <n v="13.739489127576119"/>
    <n v="17.215308986304869"/>
    <n v="642"/>
    <n v="67.115237367449438"/>
    <n v="60.509139426608833"/>
    <n v="18.707528064316801"/>
  </r>
  <r>
    <s v="T3908"/>
    <x v="385"/>
    <x v="385"/>
    <n v="202588"/>
    <n v="2058195"/>
    <n v="4.1752860811206362E-2"/>
    <s v="2016-06-04"/>
    <s v="2023-04-28"/>
    <n v="6.833333333333333"/>
    <n v="10.815375780191181"/>
    <n v="19.8511357899365"/>
    <n v="14.677"/>
    <n v="5.6769999999999996"/>
    <n v="11.968523288514289"/>
    <n v="17.50749277721091"/>
    <n v="1054"/>
    <n v="85.34034452218836"/>
    <n v="76.462113756347051"/>
    <n v="19.951408878419372"/>
  </r>
  <r>
    <s v="T3909"/>
    <x v="385"/>
    <x v="385"/>
    <n v="202590"/>
    <n v="2058148"/>
    <n v="4.6605810002824419E-2"/>
    <s v="2016-06-04"/>
    <s v="2023-04-28"/>
    <n v="6.833333333333333"/>
    <n v="14.740162080755949"/>
    <n v="19.605012839601709"/>
    <n v="19.027000000000001"/>
    <n v="8.6769999999999996"/>
    <n v="15.132956613858619"/>
    <n v="17.70785429251907"/>
    <n v="880"/>
    <n v="118.96391661185891"/>
    <n v="107.7751596699468"/>
    <n v="19.704042699050341"/>
  </r>
  <r>
    <s v="T3919"/>
    <x v="385"/>
    <x v="385"/>
    <n v="202659"/>
    <n v="2058272"/>
    <n v="4.8635255322283702E-2"/>
    <s v="2016-06-04"/>
    <s v="2023-04-28"/>
    <n v="6.833333333333333"/>
    <n v="11.20948245765365"/>
    <n v="16.44693999052236"/>
    <n v="20.827000000000002"/>
    <n v="7.6769999999999996"/>
    <n v="13.3693230716732"/>
    <n v="15.189738140708091"/>
    <n v="884"/>
    <n v="76.887159638017792"/>
    <n v="69.019928928523441"/>
    <n v="16.530017628315669"/>
  </r>
  <r>
    <s v="T3920"/>
    <x v="385"/>
    <x v="385"/>
    <n v="202661"/>
    <n v="2058205"/>
    <n v="4.4861079368786583E-2"/>
    <s v="2016-06-04"/>
    <s v="2023-04-25"/>
    <n v="6.833333333333333"/>
    <n v="15.37150049320598"/>
    <n v="20.31587550275966"/>
    <n v="17.477"/>
    <n v="0.27700000000000002"/>
    <n v="13.476910069462541"/>
    <n v="17.853564960551719"/>
    <n v="1181"/>
    <n v="124.5392030442592"/>
    <n v="112.3461331218076"/>
    <n v="20.418496108625838"/>
  </r>
  <r>
    <s v="T3930"/>
    <x v="385"/>
    <x v="385"/>
    <n v="202518"/>
    <n v="2058274"/>
    <n v="4.5671670175888281E-2"/>
    <s v="2016-06-04"/>
    <s v="2023-04-28"/>
    <n v="6.833333333333333"/>
    <n v="9.8665544762637882"/>
    <n v="18.075700683357049"/>
    <n v="13.977"/>
    <n v="6.9269999999999996"/>
    <n v="10.99743358730858"/>
    <n v="16.69282730937076"/>
    <n v="1117"/>
    <n v="73.768800820769584"/>
    <n v="65.679835038189381"/>
    <n v="18.16700560178549"/>
  </r>
  <r>
    <s v="T3931"/>
    <x v="385"/>
    <x v="385"/>
    <n v="202517"/>
    <n v="2058194"/>
    <n v="4.5348136975826472E-2"/>
    <s v="2016-06-04"/>
    <s v="2023-04-28"/>
    <n v="6.833333333333333"/>
    <n v="11.364521063732189"/>
    <n v="17.853081203761938"/>
    <n v="14.776999999999999"/>
    <n v="6.4770000000000003"/>
    <n v="11.687781573848341"/>
    <n v="15.953766504926641"/>
    <n v="1147"/>
    <n v="81.397381524526978"/>
    <n v="72.644118301169229"/>
    <n v="17.943261615108689"/>
  </r>
  <r>
    <s v="T3948"/>
    <x v="385"/>
    <x v="385"/>
    <n v="202447"/>
    <n v="2058276"/>
    <n v="4.4549856637333213E-2"/>
    <s v="2016-06-04"/>
    <s v="2023-04-28"/>
    <n v="6.833333333333333"/>
    <n v="9.4398918247282957"/>
    <n v="18.135628607337502"/>
    <n v="15.776999999999999"/>
    <n v="5.327"/>
    <n v="10.68680691105244"/>
    <n v="15.525065441354419"/>
    <n v="1145"/>
    <n v="65.292282791188995"/>
    <n v="57.817582735707603"/>
    <n v="18.227236236809151"/>
  </r>
  <r>
    <s v="T3949"/>
    <x v="385"/>
    <x v="385"/>
    <n v="202427"/>
    <n v="2058209"/>
    <n v="4.9226174270934661E-2"/>
    <s v="2016-06-04"/>
    <s v="2023-04-28"/>
    <n v="6.833333333333333"/>
    <n v="14.143630149131541"/>
    <n v="17.28812269034206"/>
    <n v="20.427"/>
    <n v="6.2270000000000003"/>
    <n v="13.236232923622341"/>
    <n v="15.705606190983429"/>
    <n v="1117"/>
    <n v="100.39104077277941"/>
    <n v="90.193635565040324"/>
    <n v="17.375449353892979"/>
  </r>
  <r>
    <s v="T3950"/>
    <x v="385"/>
    <x v="385"/>
    <n v="202448"/>
    <n v="2058137"/>
    <n v="4.4589235704837762E-2"/>
    <s v="2016-06-04"/>
    <s v="2023-04-28"/>
    <n v="6.833333333333333"/>
    <n v="3.808734109446644"/>
    <n v="16.255771492522712"/>
    <n v="13.377000000000001"/>
    <n v="5.7770000000000001"/>
    <n v="10.079800055557071"/>
    <n v="14.898764249293119"/>
    <n v="516"/>
    <n v="25.113284284567762"/>
    <n v="22.086162423884431"/>
    <n v="16.33788349006662"/>
  </r>
  <r>
    <s v="T4082"/>
    <x v="385"/>
    <x v="385"/>
    <n v="202454"/>
    <n v="2058229"/>
    <n v="4.5384639135048442E-2"/>
    <s v="2016-06-04"/>
    <s v="2023-04-28"/>
    <n v="6.833333333333333"/>
    <n v="10.708412274060709"/>
    <n v="17.903581013063331"/>
    <n v="15.127000000000001"/>
    <n v="5.5270000000000001"/>
    <n v="10.997529539831049"/>
    <n v="15.771951238086061"/>
    <n v="1234"/>
    <n v="75.441193017973973"/>
    <n v="66.983633217475912"/>
    <n v="17.99401651167058"/>
  </r>
  <r>
    <s v="T4114"/>
    <x v="385"/>
    <x v="385"/>
    <n v="202375"/>
    <n v="2058210"/>
    <n v="4.4189352764174759E-2"/>
    <s v="2016-06-04"/>
    <s v="2023-04-28"/>
    <n v="6.833333333333333"/>
    <n v="8.5817556958786199"/>
    <n v="17.06217108217265"/>
    <n v="15.677"/>
    <n v="5.527000000000001"/>
    <n v="10.47315705449156"/>
    <n v="14.714896693466549"/>
    <n v="1086"/>
    <n v="56.028786181645629"/>
    <n v="49.405280838066268"/>
    <n v="17.148356407220891"/>
  </r>
  <r>
    <s v="T0109"/>
    <x v="386"/>
    <x v="386"/>
    <n v="202697"/>
    <n v="2058405"/>
    <n v="1.8799291057565091E-2"/>
    <s v="2016-06-04"/>
    <s v="2022-06-05"/>
    <n v="6"/>
    <n v="13.76149123759728"/>
    <n v="17.348717904637951"/>
    <n v="14.827"/>
    <n v="8.777000000000001"/>
    <n v="13.410061137290249"/>
    <n v="16.347461478531429"/>
    <n v="1011"/>
    <n v="101.9496947571118"/>
    <n v="91.843750924746814"/>
    <n v="17.917476490706321"/>
  </r>
  <r>
    <s v="T0110"/>
    <x v="386"/>
    <x v="386"/>
    <n v="202928"/>
    <n v="2058367"/>
    <n v="1.6947341299740661E-2"/>
    <s v="2016-06-04"/>
    <s v="2022-06-08"/>
    <n v="6"/>
    <n v="14.295692185493809"/>
    <n v="16.475994651639411"/>
    <n v="16.727"/>
    <n v="8.277000000000001"/>
    <n v="13.19822524618621"/>
    <n v="15.02646203004223"/>
    <n v="1121"/>
    <n v="96.98868698056198"/>
    <n v="87.052868182950917"/>
    <n v="17.016141968210359"/>
  </r>
  <r>
    <s v="T0113"/>
    <x v="386"/>
    <x v="386"/>
    <n v="202789"/>
    <n v="2058460"/>
    <n v="1.897196169965144E-2"/>
    <s v="2016-06-04"/>
    <s v="2022-06-05"/>
    <n v="6"/>
    <n v="12.96381737195582"/>
    <n v="18.869276697684381"/>
    <n v="17.177"/>
    <n v="9.027000000000001"/>
    <n v="13.612579657635081"/>
    <n v="16.718298291294939"/>
    <n v="949"/>
    <n v="98.276468516317564"/>
    <n v="88.586009118185075"/>
    <n v="19.48788512706226"/>
  </r>
  <r>
    <s v="T0114"/>
    <x v="386"/>
    <x v="386"/>
    <n v="203020"/>
    <n v="2058542"/>
    <n v="1.853593507029927E-2"/>
    <s v="2016-06-04"/>
    <s v="2022-06-05"/>
    <n v="6"/>
    <n v="10.850461605146011"/>
    <n v="15.383857556503569"/>
    <n v="13.477"/>
    <n v="8.4269999999999996"/>
    <n v="12.170316598400589"/>
    <n v="15.00456697028795"/>
    <n v="971"/>
    <n v="73.226974826036098"/>
    <n v="65.47423807533481"/>
    <n v="15.888200362710309"/>
  </r>
  <r>
    <s v="T0111"/>
    <x v="387"/>
    <x v="387"/>
    <n v="202767"/>
    <n v="2058763"/>
    <n v="1.9324106997073438E-2"/>
    <s v="2016-06-18"/>
    <s v="2022-06-05"/>
    <n v="5.916666666666667"/>
    <n v="12.5367809164877"/>
    <n v="18.28262026999499"/>
    <n v="17.977"/>
    <n v="7.6270000000000007"/>
    <n v="15.624591138114781"/>
    <n v="17.105559413863581"/>
    <n v="724"/>
    <n v="97.735595881571442"/>
    <n v="88.539882161222792"/>
    <n v="18.93739716378829"/>
  </r>
  <r>
    <s v="T0112"/>
    <x v="387"/>
    <x v="387"/>
    <n v="202582"/>
    <n v="2059053"/>
    <n v="1.8482937770949989E-2"/>
    <s v="2016-06-18"/>
    <s v="2022-06-06"/>
    <n v="5.916666666666667"/>
    <n v="12.476101909776339"/>
    <n v="16.731560147418389"/>
    <n v="16.626999999999999"/>
    <n v="9.577"/>
    <n v="13.14651265506822"/>
    <n v="15.46795705890209"/>
    <n v="974"/>
    <n v="87.207570842127126"/>
    <n v="78.342644450925235"/>
    <n v="17.330787108316439"/>
  </r>
  <r>
    <s v="T0115"/>
    <x v="387"/>
    <x v="387"/>
    <n v="202400"/>
    <n v="2058975"/>
    <n v="1.6740129194738631E-2"/>
    <s v="2016-06-18"/>
    <s v="2022-06-06"/>
    <n v="5.916666666666667"/>
    <n v="8.2649710036644706"/>
    <n v="17.41699548107233"/>
    <n v="13.577"/>
    <n v="6.077"/>
    <n v="11.04844320187993"/>
    <n v="14.659424184184241"/>
    <n v="1016"/>
    <n v="53.818732751305987"/>
    <n v="47.51263784563173"/>
    <n v="18.040770740411091"/>
  </r>
  <r>
    <s v="T0124"/>
    <x v="387"/>
    <x v="387"/>
    <n v="202269"/>
    <n v="2058933"/>
    <n v="1.675922278174995E-2"/>
    <s v="2016-06-18"/>
    <s v="2022-06-06"/>
    <n v="5.916666666666667"/>
    <n v="9.7116699977699614"/>
    <n v="16.584319207142379"/>
    <n v="14.377000000000001"/>
    <n v="7.827"/>
    <n v="12.627382947569091"/>
    <n v="15.46639609132359"/>
    <n v="835"/>
    <n v="67.698757585449044"/>
    <n v="60.657073133657562"/>
    <n v="17.178272855785991"/>
  </r>
  <r>
    <s v="T0116"/>
    <x v="388"/>
    <x v="388"/>
    <n v="202737"/>
    <n v="2058609"/>
    <n v="1.9221143767143501E-2"/>
    <s v="2016-06-02"/>
    <s v="2022-06-05"/>
    <n v="6"/>
    <n v="10.68398646246202"/>
    <n v="16.886372167769139"/>
    <n v="15.877000000000001"/>
    <n v="8.6269999999999989"/>
    <n v="13.14337219429213"/>
    <n v="15.200881467569831"/>
    <n v="832"/>
    <n v="73.361625424656808"/>
    <n v="65.877651758974608"/>
    <n v="17.439973258683018"/>
  </r>
  <r>
    <s v="T0117"/>
    <x v="388"/>
    <x v="388"/>
    <n v="202596"/>
    <n v="2058680"/>
    <n v="1.837424330223604E-2"/>
    <s v="2016-06-02"/>
    <s v="2022-06-05"/>
    <n v="6"/>
    <n v="13.00076149781439"/>
    <n v="17.543513880973691"/>
    <n v="16.177"/>
    <n v="12.077"/>
    <n v="13.953568192484139"/>
    <n v="16.381858879100921"/>
    <n v="871"/>
    <n v="96.715323411878373"/>
    <n v="87.305569155591471"/>
    <n v="18.118658638324661"/>
  </r>
  <r>
    <s v="T0118"/>
    <x v="388"/>
    <x v="388"/>
    <n v="202366"/>
    <n v="2058638"/>
    <n v="1.867701179635552E-2"/>
    <s v="2016-06-02"/>
    <s v="2022-06-06"/>
    <n v="6"/>
    <n v="11.043635055114651"/>
    <n v="17.433412292379419"/>
    <n v="14.177"/>
    <n v="4.8770000000000007"/>
    <n v="12.204646992872551"/>
    <n v="16.072869443858519"/>
    <n v="1017"/>
    <n v="79.932866542064232"/>
    <n v="71.556244744576702"/>
    <n v="18.004947490557381"/>
  </r>
  <r>
    <s v="T0119"/>
    <x v="388"/>
    <x v="388"/>
    <n v="202483"/>
    <n v="2058819"/>
    <n v="1.9929659619724389E-2"/>
    <s v="2016-06-02"/>
    <s v="2022-06-06"/>
    <n v="6"/>
    <n v="14.958149388866209"/>
    <n v="18.48191992094624"/>
    <n v="18.977"/>
    <n v="5.2770000000000001"/>
    <n v="15.730230844701"/>
    <n v="16.874806225189069"/>
    <n v="903"/>
    <n v="114.9227973845242"/>
    <n v="104.006631629805"/>
    <n v="19.087829285537161"/>
  </r>
  <r>
    <s v="T0120"/>
    <x v="389"/>
    <x v="389"/>
    <n v="201691"/>
    <n v="2057852"/>
    <n v="1.867701179635552E-2"/>
    <s v="2016-06-03"/>
    <s v="2022-06-08"/>
    <n v="6"/>
    <n v="10.529582340842"/>
    <n v="15.350932693366961"/>
    <n v="13.427"/>
    <n v="6.9770000000000003"/>
    <n v="12.08063831189807"/>
    <n v="14.541209152394289"/>
    <n v="964"/>
    <n v="68.75038212057575"/>
    <n v="61.366752671173153"/>
    <n v="15.85419609424202"/>
  </r>
  <r>
    <s v="T0121"/>
    <x v="390"/>
    <x v="390"/>
    <n v="201683"/>
    <n v="2059135"/>
    <n v="1.648729355255504E-2"/>
    <s v="2016-06-02"/>
    <s v="2022-06-07"/>
    <n v="6"/>
    <n v="10.594032730853851"/>
    <n v="16.979050018814359"/>
    <n v="14.677"/>
    <n v="6.327"/>
    <n v="12.387336698012559"/>
    <n v="14.67137676719187"/>
    <n v="1031"/>
    <n v="69.668515043186005"/>
    <n v="62.076512968112283"/>
    <n v="17.53568945087887"/>
  </r>
  <r>
    <s v="T0122"/>
    <x v="390"/>
    <x v="390"/>
    <n v="202076"/>
    <n v="2059045"/>
    <n v="1.8482937770949989E-2"/>
    <s v="2016-06-02"/>
    <s v="2022-06-06"/>
    <n v="6"/>
    <n v="12.94510810481089"/>
    <n v="17.763162070379099"/>
    <n v="15.627000000000001"/>
    <n v="6.577"/>
    <n v="13.46857356681709"/>
    <n v="16.48728153331005"/>
    <n v="974"/>
    <n v="96.68721291310608"/>
    <n v="87.071962837949712"/>
    <n v="18.345507751413621"/>
  </r>
  <r>
    <s v="T0123"/>
    <x v="390"/>
    <x v="390"/>
    <n v="201909"/>
    <n v="2059254"/>
    <n v="1.930591509781512E-2"/>
    <s v="2016-06-02"/>
    <s v="2022-06-07"/>
    <n v="6"/>
    <n v="9.2474413633934045"/>
    <n v="16.160008275267071"/>
    <n v="15.727"/>
    <n v="7.327"/>
    <n v="13.143838719259509"/>
    <n v="14.95225262986599"/>
    <n v="725"/>
    <n v="62.420988260440957"/>
    <n v="56.019087438172498"/>
    <n v="16.689796326926899"/>
  </r>
  <r>
    <s v="T0125"/>
    <x v="390"/>
    <x v="390"/>
    <n v="201800"/>
    <n v="2059075"/>
    <n v="1.9493040639561952E-2"/>
    <s v="2016-06-02"/>
    <s v="2022-06-07"/>
    <n v="6"/>
    <n v="14.98232260937352"/>
    <n v="17.037170413310822"/>
    <n v="16.527000000000001"/>
    <n v="11.077"/>
    <n v="14.65030494143131"/>
    <n v="16.47604101696265"/>
    <n v="923"/>
    <n v="112.2956826144177"/>
    <n v="101.5466922444967"/>
    <n v="17.595715258419521"/>
  </r>
  <r>
    <s v="T0126"/>
    <x v="390"/>
    <x v="390"/>
    <n v="202185"/>
    <n v="2059232"/>
    <n v="1.9161993468694731E-2"/>
    <s v="2016-06-02"/>
    <s v="2022-06-06"/>
    <n v="6"/>
    <n v="15.783361961067079"/>
    <n v="16.942719813641119"/>
    <n v="17.427"/>
    <n v="9.6270000000000007"/>
    <n v="15.00916973809592"/>
    <n v="15.93934143937514"/>
    <n v="939"/>
    <n v="114.45008023529419"/>
    <n v="103.49842166551289"/>
    <n v="17.498168199990349"/>
  </r>
  <r>
    <s v="T0127"/>
    <x v="390"/>
    <x v="390"/>
    <n v="202285"/>
    <n v="2059099"/>
    <n v="1.7745350399989819E-2"/>
    <s v="2016-06-02"/>
    <s v="2022-06-06"/>
    <n v="6"/>
    <n v="8.619885272100646"/>
    <n v="16.700576120272849"/>
    <n v="13.026999999999999"/>
    <n v="8.277000000000001"/>
    <n v="11.58359293600612"/>
    <n v="15.63657484556853"/>
    <n v="845"/>
    <n v="60.52822572284569"/>
    <n v="54.034085607795838"/>
    <n v="17.248086092646911"/>
  </r>
  <r>
    <s v="T0128"/>
    <x v="390"/>
    <x v="390"/>
    <n v="201998"/>
    <n v="2059366"/>
    <n v="1.834650913957328E-2"/>
    <s v="2016-06-02"/>
    <s v="2022-06-07"/>
    <n v="6"/>
    <n v="12.17030222851421"/>
    <n v="18.317399834439289"/>
    <n v="15.227"/>
    <n v="8.2270000000000003"/>
    <n v="13.779431043405561"/>
    <n v="17.31191768362245"/>
    <n v="872"/>
    <n v="95.652886207813282"/>
    <n v="86.324572522383448"/>
    <n v="18.91791558941042"/>
  </r>
  <r>
    <s v="T0129"/>
    <x v="390"/>
    <x v="390"/>
    <n v="202106"/>
    <n v="2059498"/>
    <n v="1.8701924001441911E-2"/>
    <s v="2016-06-02"/>
    <s v="2022-06-12"/>
    <n v="6"/>
    <n v="8.9864854310110456"/>
    <n v="15.622427346237099"/>
    <n v="15.877000000000001"/>
    <n v="9.0770000000000017"/>
    <n v="12.522477617278231"/>
    <n v="13.434491931050241"/>
    <n v="802"/>
    <n v="54.112059467411271"/>
    <n v="48.212885086913431"/>
    <n v="16.134591399929288"/>
  </r>
  <r>
    <s v="T0130"/>
    <x v="390"/>
    <x v="390"/>
    <n v="201713"/>
    <n v="2058869"/>
    <n v="1.928748796207392E-2"/>
    <s v="2016-06-02"/>
    <s v="2022-06-07"/>
    <n v="6"/>
    <n v="12.173288827711371"/>
    <n v="17.806953287605602"/>
    <n v="15.227"/>
    <n v="8.6769999999999996"/>
    <n v="12.857407796143031"/>
    <n v="16.083883381124458"/>
    <n v="985"/>
    <n v="88.486070816127736"/>
    <n v="79.49733453600949"/>
    <n v="18.390734615408309"/>
  </r>
  <r>
    <s v="T0134"/>
    <x v="391"/>
    <x v="391"/>
    <n v="202313"/>
    <n v="2058136"/>
    <n v="1.9553974857871019E-2"/>
    <s v="2016-06-01"/>
    <s v="2022-06-06"/>
    <n v="6"/>
    <n v="12.1530133254136"/>
    <n v="16.91657392465704"/>
    <n v="14.727"/>
    <n v="8.327"/>
    <n v="12.89826662390071"/>
    <n v="15.695157810630199"/>
    <n v="972"/>
    <n v="86.175984379724227"/>
    <n v="77.397145597317305"/>
    <n v="17.471165146867001"/>
  </r>
  <r>
    <s v="T0131"/>
    <x v="392"/>
    <x v="392"/>
    <n v="201102"/>
    <n v="2059148"/>
    <n v="1.764764278993106E-2"/>
    <s v="2016-06-02"/>
    <s v="2022-06-07"/>
    <n v="6"/>
    <n v="11.750057469000859"/>
    <n v="19.028646707503128"/>
    <n v="14.526999999999999"/>
    <n v="7.3770000000000007"/>
    <n v="12.421742723975431"/>
    <n v="16.637152509294669"/>
    <n v="1020"/>
    <n v="88.263558505531478"/>
    <n v="79.222167747833822"/>
    <n v="19.65247990691557"/>
  </r>
  <r>
    <s v="T0132"/>
    <x v="392"/>
    <x v="392"/>
    <n v="201310"/>
    <n v="2059089"/>
    <n v="1.9230797395556269E-2"/>
    <s v="2016-06-02"/>
    <s v="2022-06-07"/>
    <n v="6"/>
    <n v="5.8015658188527253"/>
    <n v="14.835885829617601"/>
    <n v="12.677"/>
    <n v="7.3770000000000007"/>
    <n v="10.686365001690129"/>
    <n v="13.15669600753353"/>
    <n v="676"/>
    <n v="33.821597441178412"/>
    <n v="29.782441040564109"/>
    <n v="15.32226398700694"/>
  </r>
  <r>
    <s v="T0133"/>
    <x v="392"/>
    <x v="392"/>
    <n v="201388"/>
    <n v="2059252"/>
    <n v="1.7325520355127109E-2"/>
    <s v="2016-06-02"/>
    <s v="2022-06-07"/>
    <n v="6"/>
    <n v="7.5771800097357538"/>
    <n v="15.432488405642649"/>
    <n v="12.577"/>
    <n v="9.1270000000000007"/>
    <n v="11.439593926709181"/>
    <n v="14.49848492526672"/>
    <n v="750"/>
    <n v="49.192088080268938"/>
    <n v="43.786547257246333"/>
    <n v="15.938425520613171"/>
  </r>
  <r>
    <s v="T0135"/>
    <x v="393"/>
    <x v="393"/>
    <n v="200857"/>
    <n v="2059160"/>
    <n v="1.7903866827326871E-2"/>
    <s v="2016-06-23"/>
    <s v="2022-06-07"/>
    <n v="5.916666666666667"/>
    <n v="10.2662626491067"/>
    <n v="14.57342904679245"/>
    <n v="14.026999999999999"/>
    <n v="7.577"/>
    <n v="11.949533844851951"/>
    <n v="13.514721508736869"/>
    <n v="1005"/>
    <n v="61.994265422016127"/>
    <n v="55.061529663328372"/>
    <n v="15.095364330808399"/>
  </r>
  <r>
    <s v="T0136"/>
    <x v="394"/>
    <x v="394"/>
    <n v="200935"/>
    <n v="2059291"/>
    <n v="1.779347512475199E-2"/>
    <s v="2016-06-23"/>
    <s v="2022-06-07"/>
    <n v="5.916666666666667"/>
    <n v="6.7345824128599219"/>
    <n v="19.073901463334948"/>
    <n v="17.376999999999999"/>
    <n v="6.027000000000001"/>
    <n v="14.788128668141811"/>
    <n v="17.0955575789921"/>
    <n v="450"/>
    <n v="52.331408837496383"/>
    <n v="47.283370330316068"/>
    <n v="19.75701743731701"/>
  </r>
  <r>
    <s v="T0137"/>
    <x v="395"/>
    <x v="395"/>
    <n v="202245"/>
    <n v="2058465"/>
    <n v="1.8639216884040369E-2"/>
    <s v="2016-06-10"/>
    <s v="2022-06-06"/>
    <n v="5.916666666666667"/>
    <n v="8.5412564965403615"/>
    <n v="15.47590676959739"/>
    <n v="12.927"/>
    <n v="5.7770000000000001"/>
    <n v="10.84330129880788"/>
    <n v="13.48006631374909"/>
    <n v="1019"/>
    <n v="51.017878157252021"/>
    <n v="44.925751733673387"/>
    <n v="16.030163545354089"/>
  </r>
  <r>
    <s v="T0138"/>
    <x v="395"/>
    <x v="395"/>
    <n v="202131"/>
    <n v="2058517"/>
    <n v="1.8823060897554918E-2"/>
    <s v="2016-06-10"/>
    <s v="2022-06-06"/>
    <n v="5.916666666666667"/>
    <n v="10.252717959994699"/>
    <n v="18.97635612679073"/>
    <n v="20.876999999999999"/>
    <n v="4.6270000000000007"/>
    <n v="14.78389247577344"/>
    <n v="15.885941307243749"/>
    <n v="744"/>
    <n v="73.783351615926122"/>
    <n v="66.444624286917119"/>
    <n v="19.655978595382241"/>
  </r>
  <r>
    <s v="T0139"/>
    <x v="395"/>
    <x v="395"/>
    <n v="202177"/>
    <n v="2058533"/>
    <n v="1.9713861196995881E-2"/>
    <s v="2016-06-10"/>
    <s v="2022-06-06"/>
    <n v="5.916666666666667"/>
    <n v="8.8599748519762755"/>
    <n v="17.400890222624088"/>
    <n v="16.927"/>
    <n v="2.6269999999999998"/>
    <n v="12.90889894325421"/>
    <n v="14.519411166469149"/>
    <n v="913"/>
    <n v="57.601903849111558"/>
    <n v="51.305038309617757"/>
    <n v="18.02408868547829"/>
  </r>
  <r>
    <s v="T0140"/>
    <x v="395"/>
    <x v="395"/>
    <n v="202189"/>
    <n v="2058615"/>
    <n v="1.8549043336424511E-2"/>
    <s v="2016-06-10"/>
    <s v="2022-06-06"/>
    <n v="5.916666666666667"/>
    <n v="7.6380592015361684"/>
    <n v="16.239578285991261"/>
    <n v="13.227"/>
    <n v="6.2270000000000003"/>
    <n v="10.53577031293154"/>
    <n v="13.83374985839451"/>
    <n v="970"/>
    <n v="46.73936031020434"/>
    <n v="41.084529024289523"/>
    <n v="16.8211853242376"/>
  </r>
  <r>
    <s v="T0141"/>
    <x v="396"/>
    <x v="396"/>
    <n v="201423"/>
    <n v="2057820"/>
    <n v="1.8915843872605701E-2"/>
    <s v="2016-06-10"/>
    <s v="2022-06-08"/>
    <n v="5.916666666666667"/>
    <n v="11.26984936864017"/>
    <n v="16.836429956652509"/>
    <n v="15.177"/>
    <n v="7.5270000000000001"/>
    <n v="12.298519125011669"/>
    <n v="15.22205849094458"/>
    <n v="1004"/>
    <n v="77.203171108961172"/>
    <n v="69.068489075384761"/>
    <n v="17.439412742860561"/>
  </r>
  <r>
    <s v="T0142"/>
    <x v="397"/>
    <x v="397"/>
    <n v="201450"/>
    <n v="2057927"/>
    <n v="1.9923451834294271E-2"/>
    <s v="2016-06-10"/>
    <s v="2022-06-08"/>
    <n v="5.916666666666667"/>
    <n v="6.3181912001789007"/>
    <n v="15.99390264046221"/>
    <n v="14.026999999999999"/>
    <n v="7.1270000000000007"/>
    <n v="11.044208333773261"/>
    <n v="14.517545257374129"/>
    <n v="703"/>
    <n v="40.896481482652383"/>
    <n v="36.243559112705007"/>
    <n v="16.566711009060299"/>
  </r>
  <r>
    <s v="T0143"/>
    <x v="398"/>
    <x v="398"/>
    <n v="201526"/>
    <n v="2058117"/>
    <n v="1.8415424658204602E-2"/>
    <s v="2016-06-10"/>
    <s v="2022-06-08"/>
    <n v="5.916666666666667"/>
    <n v="4.3122652905514167"/>
    <n v="15.612918537468021"/>
    <n v="11.977"/>
    <n v="5.9770000000000003"/>
    <n v="10.43590923001668"/>
    <n v="14.29439867420465"/>
    <n v="543"/>
    <n v="27.319932676328119"/>
    <n v="24.063337111794141"/>
    <n v="16.17208227614659"/>
  </r>
  <r>
    <s v="T0145"/>
    <x v="399"/>
    <x v="399"/>
    <n v="200676"/>
    <n v="2057308"/>
    <n v="1.7696739177482431E-2"/>
    <s v="2016-06-07"/>
    <s v="2022-06-08"/>
    <n v="6"/>
    <n v="9.9171179059365837"/>
    <n v="18.631594440466319"/>
    <n v="16.077000000000002"/>
    <n v="4.6270000000000007"/>
    <n v="12.732637716730689"/>
    <n v="16.085821689519442"/>
    <n v="904"/>
    <n v="71.860492902988653"/>
    <n v="64.350850105802962"/>
    <n v="19.242410719133581"/>
  </r>
  <r>
    <s v="T0316"/>
    <x v="400"/>
    <x v="400"/>
    <n v="199987"/>
    <n v="2059056"/>
    <n v="1.9131629906859481E-2"/>
    <s v="2017-06-01"/>
    <s v="2022-09-04"/>
    <n v="5.25"/>
    <n v="6.8825681629913191"/>
    <n v="18.691450089866549"/>
    <n v="15.827"/>
    <n v="6.2770000000000001"/>
    <n v="12.66547993236107"/>
    <n v="16.579437282462351"/>
    <n v="627"/>
    <n v="51.44722293116066"/>
    <n v="46.111242303726712"/>
    <n v="19.85218936405548"/>
  </r>
  <r>
    <s v="T0325"/>
    <x v="400"/>
    <x v="400"/>
    <n v="199987"/>
    <n v="2059004"/>
    <n v="1.9090329409675231E-2"/>
    <s v="2017-06-01"/>
    <s v="2022-09-04"/>
    <n v="5.25"/>
    <n v="11.423469504702499"/>
    <n v="18.447605073618291"/>
    <n v="17.376999999999999"/>
    <n v="10.577"/>
    <n v="14.00777046148877"/>
    <n v="16.675295574912209"/>
    <n v="786"/>
    <n v="86.487814870716306"/>
    <n v="78.058946845825233"/>
    <n v="19.593201569381041"/>
  </r>
  <r>
    <s v="T0317"/>
    <x v="401"/>
    <x v="401"/>
    <n v="200313"/>
    <n v="2058798"/>
    <n v="1.9315040465925758E-2"/>
    <s v="2017-06-01"/>
    <s v="2022-09-04"/>
    <n v="5.25"/>
    <n v="13.364622714985339"/>
    <n v="18.991128358793979"/>
    <n v="21.027000000000001"/>
    <n v="7.7770000000000001"/>
    <n v="16.25758022673881"/>
    <n v="18.000913535662789"/>
    <n v="725"/>
    <n v="109.84602902376911"/>
    <n v="99.691076475230773"/>
    <n v="20.170477657068389"/>
  </r>
  <r>
    <s v="T0318"/>
    <x v="401"/>
    <x v="401"/>
    <n v="200194"/>
    <n v="2058927"/>
    <n v="1.823334044483451E-2"/>
    <s v="2017-06-01"/>
    <s v="2022-09-04"/>
    <n v="5.25"/>
    <n v="9.1818819482980736"/>
    <n v="19.333811587457411"/>
    <n v="17.427"/>
    <n v="9.4269999999999996"/>
    <n v="13.993147328523481"/>
    <n v="17.236826506951608"/>
    <n v="658"/>
    <n v="71.845274637851858"/>
    <n v="64.832500031602379"/>
    <n v="20.534441518331381"/>
  </r>
  <r>
    <s v="T0319"/>
    <x v="401"/>
    <x v="401"/>
    <n v="199974"/>
    <n v="2058861"/>
    <n v="1.6816197001917801E-2"/>
    <s v="2017-06-01"/>
    <s v="2022-09-04"/>
    <n v="5.25"/>
    <n v="6.2226140462580641"/>
    <n v="18.78751667261108"/>
    <n v="14.427"/>
    <n v="7.327"/>
    <n v="11.65086271836355"/>
    <n v="16.648615247447609"/>
    <n v="654"/>
    <n v="46.512567289987523"/>
    <n v="41.51297085605097"/>
    <n v="19.9542216827377"/>
  </r>
  <r>
    <s v="T0320"/>
    <x v="401"/>
    <x v="401"/>
    <n v="200112"/>
    <n v="2058632"/>
    <n v="1.7463493740585902E-2"/>
    <s v="2017-06-01"/>
    <s v="2022-09-04"/>
    <n v="5.25"/>
    <n v="6.6729424381358404"/>
    <n v="18.442806129847181"/>
    <n v="15.177"/>
    <n v="6.4770000000000003"/>
    <n v="12.54613111857156"/>
    <n v="16.756832182460531"/>
    <n v="630"/>
    <n v="50.378752468287061"/>
    <n v="45.121998871152257"/>
    <n v="19.588104611144342"/>
  </r>
  <r>
    <s v="T0321"/>
    <x v="402"/>
    <x v="402"/>
    <n v="200116"/>
    <n v="2059174"/>
    <n v="1.7480501576272161E-2"/>
    <s v="2017-06-01"/>
    <s v="2022-09-04"/>
    <n v="5.25"/>
    <n v="10.86912065818035"/>
    <n v="17.553390442548029"/>
    <n v="16.876999999999999"/>
    <n v="7.277000000000001"/>
    <n v="13.82149118728397"/>
    <n v="15.934568129525831"/>
    <n v="801"/>
    <n v="78.435618657331915"/>
    <n v="70.613554669947746"/>
    <n v="18.643456199023721"/>
  </r>
  <r>
    <s v="T0322"/>
    <x v="402"/>
    <x v="402"/>
    <n v="200312"/>
    <n v="2059161"/>
    <n v="1.677826531726221E-2"/>
    <s v="2017-06-01"/>
    <s v="2022-09-04"/>
    <n v="5.25"/>
    <n v="8.1056422442608032"/>
    <n v="19.628243989037109"/>
    <n v="18.177"/>
    <n v="8.8769999999999989"/>
    <n v="14.839204807428221"/>
    <n v="17.65887548805836"/>
    <n v="536"/>
    <n v="65.112837448557045"/>
    <n v="58.878222386819893"/>
    <n v="20.847158175571511"/>
  </r>
  <r>
    <s v="T0323"/>
    <x v="403"/>
    <x v="403"/>
    <n v="199963"/>
    <n v="2058315"/>
    <n v="1.9161993468694731E-2"/>
    <s v="2017-06-01"/>
    <s v="2022-09-04"/>
    <n v="5.25"/>
    <n v="12.68368546164462"/>
    <n v="19.281837358031499"/>
    <n v="16.777000000000001"/>
    <n v="10.677"/>
    <n v="15.1123047999452"/>
    <n v="18.26235318347069"/>
    <n v="731"/>
    <n v="105.6877839193603"/>
    <n v="95.850295651948343"/>
    <n v="20.479239688636341"/>
  </r>
  <r>
    <s v="T0324"/>
    <x v="403"/>
    <x v="403"/>
    <n v="199727"/>
    <n v="2058167"/>
    <n v="1.8915843872605701E-2"/>
    <s v="2017-06-01"/>
    <s v="2022-09-04"/>
    <n v="5.25"/>
    <n v="19.217635342046371"/>
    <n v="19.26388601012032"/>
    <n v="18.577000000000002"/>
    <n v="7.277000000000001"/>
    <n v="16.257823855516541"/>
    <n v="18.883804449806611"/>
    <n v="1004"/>
    <n v="165.9054207085303"/>
    <n v="150.74986191650021"/>
    <n v="20.460173561805121"/>
  </r>
  <r>
    <s v="T0327"/>
    <x v="404"/>
    <x v="404"/>
    <n v="200650"/>
    <n v="2058062"/>
    <n v="1.9523983534423101E-2"/>
    <s v="2017-06-01"/>
    <s v="2022-09-02"/>
    <n v="5.25"/>
    <n v="17.54933985852562"/>
    <n v="21.93222741702127"/>
    <n v="22.327000000000002"/>
    <n v="7.4269999999999996"/>
    <n v="18.147123807370729"/>
    <n v="19.816095049852649"/>
    <n v="768"/>
    <n v="159.43141136045571"/>
    <n v="145.2641471031267"/>
    <n v="23.294219001996339"/>
  </r>
  <r>
    <s v="T0328"/>
    <x v="404"/>
    <x v="404"/>
    <n v="200284"/>
    <n v="2057857"/>
    <n v="1.9597174461797359E-2"/>
    <s v="2017-06-01"/>
    <s v="2022-09-02"/>
    <n v="5.25"/>
    <n v="14.90957955207873"/>
    <n v="19.97735752704186"/>
    <n v="19.477"/>
    <n v="11.026999999999999"/>
    <n v="16.71288409490095"/>
    <n v="19.265051536448759"/>
    <n v="714"/>
    <n v="131.4989107303812"/>
    <n v="119.6511363891053"/>
    <n v="21.217951668462849"/>
  </r>
  <r>
    <s v="T0329"/>
    <x v="404"/>
    <x v="404"/>
    <n v="200293"/>
    <n v="2058284"/>
    <n v="1.959012364244115E-2"/>
    <s v="2017-06-01"/>
    <s v="2022-09-03"/>
    <n v="5.25"/>
    <n v="16.539000662992731"/>
    <n v="19.622805469707721"/>
    <n v="18.126999999999999"/>
    <n v="6.077"/>
    <n v="15.853726507263691"/>
    <n v="18.410509406888359"/>
    <n v="919"/>
    <n v="139.0265752196953"/>
    <n v="126.1710273985631"/>
    <n v="20.841381924126701"/>
  </r>
  <r>
    <s v="T0330"/>
    <x v="404"/>
    <x v="404"/>
    <n v="200228"/>
    <n v="2058073"/>
    <n v="1.817542170674772E-2"/>
    <s v="2017-06-01"/>
    <s v="2022-09-02"/>
    <n v="5.25"/>
    <n v="14.13326896670455"/>
    <n v="18.740756114892999"/>
    <n v="16.527000000000001"/>
    <n v="6.4770000000000003"/>
    <n v="13.938386648530731"/>
    <n v="17.004540570668219"/>
    <n v="1045"/>
    <n v="108.9917791897964"/>
    <n v="98.258543686202458"/>
    <n v="19.904557293825921"/>
  </r>
  <r>
    <s v="T0394"/>
    <x v="404"/>
    <x v="404"/>
    <n v="200096"/>
    <n v="2058211"/>
    <n v="1.9869161146428529E-2"/>
    <s v="2017-06-01"/>
    <s v="2022-09-04"/>
    <n v="5.25"/>
    <n v="12.336059420159989"/>
    <n v="15.17996448440794"/>
    <n v="16.327000000000002"/>
    <n v="10.727"/>
    <n v="13.792772535081831"/>
    <n v="14.20578682818342"/>
    <n v="856"/>
    <n v="79.258946586430582"/>
    <n v="71.261484653541274"/>
    <n v="16.122640460489539"/>
  </r>
  <r>
    <s v="T0396"/>
    <x v="404"/>
    <x v="404"/>
    <n v="200540"/>
    <n v="2058195"/>
    <n v="1.8927182817531221E-2"/>
    <s v="2017-06-01"/>
    <s v="2022-09-02"/>
    <n v="5.25"/>
    <n v="14.13270157576186"/>
    <n v="17.771723563345219"/>
    <n v="18.927"/>
    <n v="9.527000000000001"/>
    <n v="16.087873673602989"/>
    <n v="16.514589614644429"/>
    <n v="740"/>
    <n v="106.4835522525712"/>
    <n v="96.564814108479268"/>
    <n v="18.87534780923437"/>
  </r>
  <r>
    <s v="T0326"/>
    <x v="405"/>
    <x v="405"/>
    <n v="199894"/>
    <n v="2057945"/>
    <n v="1.9753990971903009E-2"/>
    <s v="2017-06-01"/>
    <s v="2022-09-02"/>
    <n v="5.25"/>
    <n v="12.86459329368461"/>
    <n v="22.16782915850369"/>
    <n v="21.277000000000001"/>
    <n v="13.177"/>
    <n v="17.509983206653839"/>
    <n v="20.45675279786952"/>
    <n v="557"/>
    <n v="120.7068381212524"/>
    <n v="110.0307099690061"/>
    <n v="23.544451614443339"/>
  </r>
  <r>
    <s v="T0395"/>
    <x v="405"/>
    <x v="405"/>
    <n v="200042"/>
    <n v="2057873"/>
    <n v="1.890444730673926E-2"/>
    <s v="2017-06-01"/>
    <s v="2022-09-02"/>
    <n v="5.25"/>
    <n v="12.91802138357998"/>
    <n v="21.125202109490921"/>
    <n v="20.327000000000002"/>
    <n v="4.7270000000000003"/>
    <n v="15.44508190471177"/>
    <n v="18.15855679836201"/>
    <n v="952"/>
    <n v="106.53832265187209"/>
    <n v="96.187101160960125"/>
    <n v="22.43707741321381"/>
  </r>
  <r>
    <s v="T0397"/>
    <x v="406"/>
    <x v="406"/>
    <n v="200545"/>
    <n v="2057524"/>
    <n v="1.8041870047771288E-2"/>
    <s v="2017-06-01"/>
    <s v="2022-09-03"/>
    <n v="5.25"/>
    <n v="9.9711188593372722"/>
    <n v="13.972747305234449"/>
    <n v="22.927"/>
    <n v="15.827"/>
    <n v="20.145588409070299"/>
    <n v="13.48320785889128"/>
    <n v="333"/>
    <n v="61.553580240147049"/>
    <n v="56.01143983225171"/>
    <n v="14.840455080047271"/>
  </r>
  <r>
    <s v="T0398"/>
    <x v="407"/>
    <x v="407"/>
    <n v="200382"/>
    <n v="2057509"/>
    <n v="1.9742825934971609E-2"/>
    <s v="2017-06-01"/>
    <s v="2022-09-03"/>
    <n v="5.25"/>
    <n v="12.173526955267199"/>
    <n v="13.70843081672505"/>
    <n v="19.626999999999999"/>
    <n v="10.327"/>
    <n v="16.135835388200729"/>
    <n v="13.042902434637909"/>
    <n v="658"/>
    <n v="72.081671470187246"/>
    <n v="65.049516812277645"/>
    <n v="14.55972453443939"/>
  </r>
  <r>
    <s v="T0399"/>
    <x v="408"/>
    <x v="408"/>
    <n v="200440"/>
    <n v="2057793"/>
    <n v="1.8751064479717961E-2"/>
    <s v="2017-06-01"/>
    <s v="2022-09-02"/>
    <n v="5.25"/>
    <n v="3.6536558638209589"/>
    <n v="14.89965273045841"/>
    <n v="11.026999999999999"/>
    <n v="5.9269999999999996"/>
    <n v="8.4699579144297577"/>
    <n v="13.211126073467771"/>
    <n v="747"/>
    <n v="20.650847093750389"/>
    <n v="17.51185924153345"/>
    <n v="15.824921343266331"/>
  </r>
  <r>
    <s v="T0400"/>
    <x v="409"/>
    <x v="409"/>
    <n v="202506"/>
    <n v="2058120"/>
    <n v="1.816080349781822E-2"/>
    <s v="2017-06-01"/>
    <s v="2022-09-03"/>
    <n v="5.25"/>
    <n v="12.857499380236581"/>
    <n v="16.371169236285379"/>
    <n v="22.027000000000001"/>
    <n v="8.6269999999999989"/>
    <n v="17.2728762090724"/>
    <n v="15.428510154945309"/>
    <n v="606"/>
    <n v="90.557553121940927"/>
    <n v="82.169338589198958"/>
    <n v="17.387819041709101"/>
  </r>
  <r>
    <s v="T0401"/>
    <x v="410"/>
    <x v="410"/>
    <n v="200344"/>
    <n v="2057766"/>
    <n v="1.930591509781512E-2"/>
    <s v="2017-05-31"/>
    <s v="2022-09-02"/>
    <n v="5.25"/>
    <n v="1.7901369044514941"/>
    <n v="16.2"/>
    <n v="20.977"/>
    <n v="20.977"/>
    <n v="20.977"/>
    <n v="16.2"/>
    <n v="52"/>
    <n v="13.32358589627491"/>
    <n v="12.16463759350915"/>
    <n v="17.206020193802679"/>
  </r>
  <r>
    <s v="T0402"/>
    <x v="411"/>
    <x v="411"/>
    <n v="201064"/>
    <n v="2057854"/>
    <n v="1.988110999567724E-2"/>
    <s v="2017-06-01"/>
    <s v="2022-09-01"/>
    <n v="5.25"/>
    <n v="4.6243832160354303"/>
    <n v="19.244980323591761"/>
    <n v="18.577000000000002"/>
    <n v="3.8769999999999998"/>
    <n v="11.531424444162569"/>
    <n v="15.432212737059521"/>
    <n v="754"/>
    <n v="31.338774202530239"/>
    <n v="27.337986165625029"/>
    <n v="20.440093831916979"/>
  </r>
  <r>
    <s v="T0403"/>
    <x v="412"/>
    <x v="412"/>
    <n v="200907"/>
    <n v="2057944"/>
    <n v="1.9825399489692079E-2"/>
    <s v="2017-06-01"/>
    <s v="2022-09-01"/>
    <n v="5.25"/>
    <n v="11.06994762764098"/>
    <n v="20.679646139691751"/>
    <n v="18.927"/>
    <n v="8.8770000000000007"/>
    <n v="14.877515488687131"/>
    <n v="18.510398586145079"/>
    <n v="706"/>
    <n v="93.355811509698498"/>
    <n v="84.543674889512019"/>
    <n v="21.96385241235987"/>
  </r>
  <r>
    <s v="T0404"/>
    <x v="413"/>
    <x v="413"/>
    <n v="201162"/>
    <n v="2057848"/>
    <n v="1.999104174397312E-2"/>
    <s v="2017-06-01"/>
    <s v="2022-09-01"/>
    <n v="5.25"/>
    <n v="8.372131868917565"/>
    <n v="23.194041617545341"/>
    <n v="18.677"/>
    <n v="7.6769999999999996"/>
    <n v="14.553914163457071"/>
    <n v="20.580949902774272"/>
    <n v="600"/>
    <n v="78.487218058706418"/>
    <n v="71.065327200311799"/>
    <n v="24.6343918794682"/>
  </r>
  <r>
    <s v="T0405"/>
    <x v="414"/>
    <x v="414"/>
    <n v="201812"/>
    <n v="2058704"/>
    <n v="1.9368556138007111E-2"/>
    <s v="2017-06-01"/>
    <s v="2022-09-03"/>
    <n v="5.25"/>
    <n v="9.6716745975402123"/>
    <n v="18.05512979525027"/>
    <n v="16.527000000000001"/>
    <n v="6.1270000000000007"/>
    <n v="12.511296756770919"/>
    <n v="14.73860216101323"/>
    <n v="981"/>
    <n v="63.812725563206129"/>
    <n v="56.785218828417428"/>
    <n v="19.176353571531141"/>
  </r>
  <r>
    <s v="T0406"/>
    <x v="414"/>
    <x v="414"/>
    <n v="201747"/>
    <n v="2058601"/>
    <n v="1.9670788917778879E-2"/>
    <s v="2017-06-01"/>
    <s v="2022-09-03"/>
    <n v="5.25"/>
    <n v="7.6025639095477633"/>
    <n v="17.403285579802422"/>
    <n v="14.827"/>
    <n v="6.7270000000000003"/>
    <n v="13.23560692308687"/>
    <n v="16.137348883826942"/>
    <n v="610"/>
    <n v="55.462442540388373"/>
    <n v="49.843294838922112"/>
    <n v="18.484029822505882"/>
  </r>
  <r>
    <s v="T0407"/>
    <x v="414"/>
    <x v="414"/>
    <n v="201860"/>
    <n v="2058596"/>
    <n v="1.890444730673926E-2"/>
    <s v="2017-06-01"/>
    <s v="2022-09-03"/>
    <n v="5.25"/>
    <n v="5.0910739350784864"/>
    <n v="17.374960748036241"/>
    <n v="14.177"/>
    <n v="6.3770000000000007"/>
    <n v="11.941632388478331"/>
    <n v="15.157183370286001"/>
    <n v="529"/>
    <n v="34.549130826891613"/>
    <n v="30.748641342498829"/>
    <n v="18.453946018348169"/>
  </r>
  <r>
    <s v="T0408"/>
    <x v="415"/>
    <x v="415"/>
    <n v="201240"/>
    <n v="2057912"/>
    <n v="1.8204491983786038E-2"/>
    <s v="2017-06-01"/>
    <s v="2022-09-01"/>
    <n v="5.25"/>
    <n v="5.5224801908442576"/>
    <n v="16.412263313552408"/>
    <n v="14.127000000000001"/>
    <n v="9.777000000000001"/>
    <n v="12.089140562876629"/>
    <n v="15.287818992058"/>
    <n v="494"/>
    <n v="37.994602201280713"/>
    <n v="33.991104237167008"/>
    <n v="17.431465061666021"/>
  </r>
  <r>
    <s v="T0409"/>
    <x v="416"/>
    <x v="416"/>
    <n v="202443"/>
    <n v="2058352"/>
    <n v="1.795036043939208E-2"/>
    <s v="2017-06-01"/>
    <s v="2022-09-03"/>
    <n v="5.25"/>
    <n v="7.9803851675220354"/>
    <n v="15.47094129168406"/>
    <n v="12.026999999999999"/>
    <n v="7.4269999999999996"/>
    <n v="9.5102745935322535"/>
    <n v="13.23774253423432"/>
    <n v="1170"/>
    <n v="46.268985379451067"/>
    <n v="40.249406439825393"/>
    <n v="16.431686930978501"/>
  </r>
  <r>
    <s v="T0410"/>
    <x v="417"/>
    <x v="417"/>
    <n v="202380"/>
    <n v="2058198"/>
    <n v="1.8218943963341741E-2"/>
    <s v="2017-06-01"/>
    <s v="2022-09-03"/>
    <n v="5.25"/>
    <n v="8.9361629626557999"/>
    <n v="16.094454468322091"/>
    <n v="12.927"/>
    <n v="8.777000000000001"/>
    <n v="11.58724379664868"/>
    <n v="14.97162460541271"/>
    <n v="878"/>
    <n v="59.990219765190261"/>
    <n v="53.472339653532657"/>
    <n v="17.093920283344911"/>
  </r>
  <r>
    <s v="T0146"/>
    <x v="418"/>
    <x v="418"/>
    <n v="222832"/>
    <n v="2076246"/>
    <n v="1.9201660887090959E-2"/>
    <s v="2016-06-27"/>
    <s v="2022-05-26"/>
    <n v="5.833333333333333"/>
    <n v="8.2753598624854945"/>
    <n v="19.390924408963102"/>
    <n v="20.876999999999999"/>
    <n v="10.077"/>
    <n v="16.252558403773438"/>
    <n v="17.159205298284832"/>
    <n v="469"/>
    <n v="64.741709252439904"/>
    <n v="58.672882783436982"/>
    <n v="20.145173335487218"/>
  </r>
  <r>
    <s v="T0147"/>
    <x v="419"/>
    <x v="419"/>
    <n v="223146"/>
    <n v="2076664"/>
    <n v="1.63476273413308E-2"/>
    <s v="2016-06-27"/>
    <s v="2022-05-27"/>
    <n v="5.833333333333333"/>
    <n v="13.903882186000519"/>
    <n v="14.50673173605019"/>
    <n v="16.327000000000002"/>
    <n v="9.9770000000000003"/>
    <n v="13.34679679382857"/>
    <n v="14.24439496849539"/>
    <n v="1040"/>
    <n v="89.406473334281742"/>
    <n v="80.23444044184312"/>
    <n v="15.071000184965991"/>
  </r>
  <r>
    <s v="T0148"/>
    <x v="420"/>
    <x v="420"/>
    <n v="222304"/>
    <n v="2075966"/>
    <n v="1.7761446095644111E-2"/>
    <s v="2016-06-27"/>
    <s v="2022-05-26"/>
    <n v="5.833333333333333"/>
    <n v="15.945065475659129"/>
    <n v="15.261484776109929"/>
    <n v="21.727"/>
    <n v="9.077"/>
    <n v="17.724702387585879"/>
    <n v="15.261484776109929"/>
    <n v="732"/>
    <n v="111.11366280742899"/>
    <n v="100.8440719144867"/>
    <n v="15.855110859465929"/>
  </r>
  <r>
    <s v="T0149"/>
    <x v="421"/>
    <x v="421"/>
    <n v="222113"/>
    <n v="2076059"/>
    <n v="1.9015815915123861E-2"/>
    <s v="2016-06-27"/>
    <s v="2022-05-26"/>
    <n v="5.833333333333333"/>
    <n v="10.81478772417519"/>
    <n v="18.64843800913259"/>
    <n v="21.577000000000002"/>
    <n v="6.327"/>
    <n v="16.80987150256226"/>
    <n v="17.276562016749018"/>
    <n v="631"/>
    <n v="85.154328160423503"/>
    <n v="77.142697016269793"/>
    <n v="19.373806436809929"/>
  </r>
  <r>
    <s v="T0150"/>
    <x v="422"/>
    <x v="422"/>
    <n v="221895"/>
    <n v="2075905"/>
    <n v="1.6872710197550201E-2"/>
    <s v="2016-06-27"/>
    <s v="2022-05-27"/>
    <n v="5.833333333333333"/>
    <n v="7.719619858296876"/>
    <n v="15.415337656126569"/>
    <n v="13.877000000000001"/>
    <n v="8.9269999999999996"/>
    <n v="11.548307381581671"/>
    <n v="14.0291111985567"/>
    <n v="770"/>
    <n v="48.423253565009283"/>
    <n v="43.037991251990917"/>
    <n v="16.014948156065699"/>
  </r>
  <r>
    <s v="T0151"/>
    <x v="423"/>
    <x v="423"/>
    <n v="222208"/>
    <n v="2076203"/>
    <n v="1.9428306214356841E-2"/>
    <s v="2016-06-25"/>
    <s v="2022-05-26"/>
    <n v="5.833333333333333"/>
    <n v="6.8355216648519361"/>
    <n v="14.37163944265891"/>
    <n v="11.977"/>
    <n v="4.827"/>
    <n v="10.180458672203949"/>
    <n v="12.433461977718411"/>
    <n v="926"/>
    <n v="37.257332784333862"/>
    <n v="32.44150739080159"/>
    <n v="14.93065320566479"/>
  </r>
  <r>
    <s v="T0152"/>
    <x v="423"/>
    <x v="423"/>
    <n v="222489"/>
    <n v="2076338"/>
    <n v="1.9324106997073438E-2"/>
    <s v="2016-06-25"/>
    <s v="2022-05-26"/>
    <n v="5.833333333333333"/>
    <n v="4.9698672601144018"/>
    <n v="13.04891881541146"/>
    <n v="10.977"/>
    <n v="6.9770000000000003"/>
    <n v="9.2325870552210691"/>
    <n v="11.9552942551848"/>
    <n v="776"/>
    <n v="25.749865738388021"/>
    <n v="22.14762445542199"/>
    <n v="13.556482704643839"/>
  </r>
  <r>
    <s v="T0153"/>
    <x v="424"/>
    <x v="424"/>
    <n v="223017"/>
    <n v="2076376"/>
    <n v="1.7325520355127109E-2"/>
    <s v="2016-06-25"/>
    <s v="2022-05-26"/>
    <n v="5.833333333333333"/>
    <n v="10.42793890594972"/>
    <n v="16.765769958329589"/>
    <n v="13.776999999999999"/>
    <n v="8.4770000000000003"/>
    <n v="10.733384012056471"/>
    <n v="14.44584283512425"/>
    <n v="1212"/>
    <n v="67.030663274074726"/>
    <n v="59.282758788717047"/>
    <n v="17.41790823326275"/>
  </r>
  <r>
    <s v="T0154"/>
    <x v="425"/>
    <x v="425"/>
    <n v="222760"/>
    <n v="2076657"/>
    <n v="1.962478056324966E-2"/>
    <s v="2016-06-25"/>
    <s v="2022-05-27"/>
    <n v="5.916666666666667"/>
    <n v="6.6653479100738959"/>
    <n v="14.91021757344993"/>
    <n v="11.526999999999999"/>
    <n v="6.277000000000001"/>
    <n v="10.093002460448499"/>
    <n v="13.606281144263461"/>
    <n v="866"/>
    <n v="40.039368140171113"/>
    <n v="35.124708492222197"/>
    <n v="15.44421465944467"/>
  </r>
  <r>
    <s v="T0156"/>
    <x v="425"/>
    <x v="425"/>
    <n v="222828"/>
    <n v="2076421"/>
    <n v="1.9201660887090959E-2"/>
    <s v="2016-06-25"/>
    <s v="2022-05-26"/>
    <n v="5.833333333333333"/>
    <n v="12.001775889641969"/>
    <n v="16.364087615022971"/>
    <n v="15.026999999999999"/>
    <n v="10.577"/>
    <n v="12.601177005789721"/>
    <n v="14.93670793663788"/>
    <n v="989"/>
    <n v="80.814833475437382"/>
    <n v="72.424411366873699"/>
    <n v="17.000601648952809"/>
  </r>
  <r>
    <s v="T0155"/>
    <x v="426"/>
    <x v="426"/>
    <n v="222810"/>
    <n v="2076899"/>
    <n v="1.8787320220573538E-2"/>
    <s v="2016-06-25"/>
    <s v="2022-05-27"/>
    <n v="5.916666666666667"/>
    <n v="4.5427198274994627"/>
    <n v="14.92044541705439"/>
    <n v="11.977"/>
    <n v="4.077"/>
    <n v="9.0874223993611256"/>
    <n v="11.22468052553098"/>
    <n v="852"/>
    <n v="21.669940887071029"/>
    <n v="18.418104422494249"/>
    <n v="15.454808804791799"/>
  </r>
  <r>
    <s v="T0157"/>
    <x v="427"/>
    <x v="427"/>
    <n v="222799"/>
    <n v="2076810"/>
    <n v="1.9493040639561952E-2"/>
    <s v="2016-06-25"/>
    <s v="2022-05-27"/>
    <n v="5.916666666666667"/>
    <n v="5.9753038327076249"/>
    <n v="15.450648347423909"/>
    <n v="12.727"/>
    <n v="5.1270000000000007"/>
    <n v="9.8358202725285118"/>
    <n v="12.498453186768"/>
    <n v="872"/>
    <n v="32.604990900502727"/>
    <n v="28.26697343309197"/>
    <n v="16.00400051372263"/>
  </r>
  <r>
    <s v="T0497"/>
    <x v="428"/>
    <x v="428"/>
    <n v="222660"/>
    <n v="2076063"/>
    <n v="1.9161993468694731E-2"/>
    <s v="2017-07-04"/>
    <s v="2022-07-05"/>
    <n v="5"/>
    <n v="3.5698894208084089"/>
    <n v="15.933464752090311"/>
    <n v="11.977"/>
    <n v="6.6769999999999996"/>
    <n v="10.23280409154933"/>
    <n v="14.52429497585724"/>
    <n v="470"/>
    <n v="22.950606737450521"/>
    <n v="20.187635061183119"/>
    <n v="17.097060462709429"/>
  </r>
  <r>
    <s v="T0498"/>
    <x v="429"/>
    <x v="429"/>
    <n v="222117"/>
    <n v="2076309"/>
    <n v="1.994411651493716E-2"/>
    <s v="2017-06-24"/>
    <s v="2022-07-04"/>
    <n v="5"/>
    <n v="9.1509508185004389"/>
    <n v="16.905275720669941"/>
    <n v="13.227"/>
    <n v="7.527000000000001"/>
    <n v="10.777081976971219"/>
    <n v="15.228071339319641"/>
    <n v="1053"/>
    <n v="62.165139062378998"/>
    <n v="55.123019266159687"/>
    <n v="18.13984124809701"/>
  </r>
  <r>
    <s v="T0499"/>
    <x v="430"/>
    <x v="430"/>
    <n v="222982"/>
    <n v="2077203"/>
    <n v="1.8509549187132421E-2"/>
    <s v="2017-07-27"/>
    <s v="2022-07-04"/>
    <n v="4.916666666666667"/>
    <n v="7.024287111329226"/>
    <n v="15.863416410904749"/>
    <n v="13.577"/>
    <n v="4.4269999999999996"/>
    <n v="10.968662403277481"/>
    <n v="14.82666436102903"/>
    <n v="864"/>
    <n v="46.28128040718812"/>
    <n v="40.876260410588131"/>
    <n v="17.082047290748761"/>
  </r>
  <r>
    <s v="T0709"/>
    <x v="431"/>
    <x v="431"/>
    <n v="216382"/>
    <n v="2068727"/>
    <n v="4.5983934574734063E-2"/>
    <s v="2013-11-01"/>
    <s v="2022-09-18"/>
    <n v="8.8333333333333339"/>
    <n v="8.7431804129756046"/>
    <n v="20.429378075309131"/>
    <n v="22.727"/>
    <n v="5.4770000000000003"/>
    <n v="13.480399898984659"/>
    <n v="16.534684176818139"/>
    <n v="805"/>
    <n v="68.033769933344828"/>
    <n v="62.125870860218207"/>
    <n v="19.553373896640199"/>
  </r>
  <r>
    <s v="T0707"/>
    <x v="432"/>
    <x v="432"/>
    <n v="219159"/>
    <n v="2070233"/>
    <n v="4.7089773064463339E-2"/>
    <s v="2014-06-01"/>
    <s v="2022-09-18"/>
    <n v="8.25"/>
    <n v="12.57968264814445"/>
    <n v="22.72653661493581"/>
    <n v="26.677"/>
    <n v="6.4269999999999996"/>
    <n v="17.741361804831481"/>
    <n v="19.41277585498872"/>
    <n v="680"/>
    <n v="115.5618186608077"/>
    <n v="106.3872473592201"/>
    <n v="22.03349744246367"/>
  </r>
  <r>
    <s v="T0714"/>
    <x v="433"/>
    <x v="433"/>
    <n v="219083"/>
    <n v="2073415"/>
    <n v="4.369173637708474E-2"/>
    <s v="2014-06-01"/>
    <s v="2022-09-18"/>
    <n v="8.25"/>
    <n v="14.1548810628182"/>
    <n v="27.163072391895309"/>
    <n v="30.577000000000002"/>
    <n v="6.4269999999999996"/>
    <n v="23.21437034877405"/>
    <n v="24.10037538503434"/>
    <n v="412"/>
    <n v="161.93406966660109"/>
    <n v="149.75452640801041"/>
    <n v="26.33474234182037"/>
  </r>
  <r>
    <s v="T0711"/>
    <x v="434"/>
    <x v="434"/>
    <n v="219240"/>
    <n v="2073427"/>
    <n v="1.8304488852382689E-2"/>
    <s v="2015-08-18"/>
    <s v="2022-07-08"/>
    <n v="6.833333333333333"/>
    <n v="4.5165980124061988"/>
    <n v="17.518315713723261"/>
    <n v="15.227"/>
    <n v="4.4269999999999996"/>
    <n v="11.88794515761915"/>
    <n v="15.01027670328474"/>
    <n v="546"/>
    <n v="30.16512268012854"/>
    <n v="26.676695871529439"/>
    <n v="17.606805140233728"/>
  </r>
  <r>
    <s v="T0715"/>
    <x v="435"/>
    <x v="435"/>
    <n v="219397"/>
    <n v="2070145"/>
    <n v="1.9493040639561952E-2"/>
    <s v="2015-08-18"/>
    <s v="2022-07-08"/>
    <n v="6.833333333333333"/>
    <n v="9.3874136356666327"/>
    <n v="18.59559486991526"/>
    <n v="16.077000000000002"/>
    <n v="4.2270000000000003"/>
    <n v="11.72016338846432"/>
    <n v="15.48279633266206"/>
    <n v="1077"/>
    <n v="68.14852978709223"/>
    <n v="61.890891736471808"/>
    <n v="18.680351863096149"/>
  </r>
  <r>
    <s v="T0159"/>
    <x v="436"/>
    <x v="436"/>
    <n v="216979"/>
    <n v="2068876"/>
    <n v="1.954656631756093E-2"/>
    <s v="2016-06-01"/>
    <s v="2022-05-21"/>
    <n v="5.916666666666667"/>
    <n v="13.297429727754469"/>
    <n v="19.124851816571709"/>
    <n v="17.327000000000002"/>
    <n v="6.277000000000001"/>
    <n v="15.21149774263475"/>
    <n v="17.764169776976921"/>
    <n v="819"/>
    <n v="107.60952883771481"/>
    <n v="97.442722491134106"/>
    <n v="19.80979253523136"/>
  </r>
  <r>
    <s v="T0164"/>
    <x v="436"/>
    <x v="436"/>
    <n v="216808"/>
    <n v="2068937"/>
    <n v="1.9100741841726079E-2"/>
    <s v="2016-06-01"/>
    <s v="2022-05-21"/>
    <n v="5.916666666666667"/>
    <n v="10.94004787771917"/>
    <n v="17.934154015814681"/>
    <n v="16.376999999999999"/>
    <n v="9.327"/>
    <n v="13.71688308467729"/>
    <n v="16.814808864934481"/>
    <n v="785"/>
    <n v="83.459504726721519"/>
    <n v="75.271193738310345"/>
    <n v="18.576450879495521"/>
  </r>
  <r>
    <s v="T0374"/>
    <x v="436"/>
    <x v="436"/>
    <n v="216871"/>
    <n v="2068951"/>
    <n v="1.991030805911247E-2"/>
    <s v="2016-06-01"/>
    <s v="2022-07-08"/>
    <n v="6.083333333333333"/>
    <n v="10.876752069179"/>
    <n v="21.619042822513961"/>
    <n v="15.727"/>
    <n v="5.1769999999999996"/>
    <n v="13.43010876750359"/>
    <n v="19.019360364299711"/>
    <n v="854"/>
    <n v="93.923190327518071"/>
    <n v="84.768600920733576"/>
    <n v="22.26338937428423"/>
  </r>
  <r>
    <s v="T0160"/>
    <x v="437"/>
    <x v="437"/>
    <n v="216555"/>
    <n v="2068715"/>
    <n v="1.7680427555996501E-2"/>
    <s v="2016-06-01"/>
    <s v="2022-07-08"/>
    <n v="6.083333333333333"/>
    <n v="14.460622851238879"/>
    <n v="23.936942940419691"/>
    <n v="18.977"/>
    <n v="13.227"/>
    <n v="16.08531490900009"/>
    <n v="21.54144696894679"/>
    <n v="735"/>
    <n v="142.70066950932031"/>
    <n v="129.92417544153071"/>
    <n v="24.650373538166551"/>
  </r>
  <r>
    <s v="T0162"/>
    <x v="438"/>
    <x v="438"/>
    <n v="216207"/>
    <n v="2068619"/>
    <n v="1.8332558207105679E-2"/>
    <s v="2016-06-01"/>
    <s v="2022-05-24"/>
    <n v="5.916666666666667"/>
    <n v="7.0600387870838057"/>
    <n v="18.702121247843991"/>
    <n v="17.177"/>
    <n v="8.9770000000000003"/>
    <n v="14.46323932192221"/>
    <n v="17.19594897404361"/>
    <n v="491"/>
    <n v="55.143668277004238"/>
    <n v="49.789762692805347"/>
    <n v="19.371922221510012"/>
  </r>
  <r>
    <s v="T0163"/>
    <x v="439"/>
    <x v="439"/>
    <n v="216008"/>
    <n v="2068928"/>
    <n v="1.858802895432354E-2"/>
    <s v="2016-06-01"/>
    <s v="2022-05-24"/>
    <n v="5.916666666666667"/>
    <n v="8.4005763804563021"/>
    <n v="14.61322746636308"/>
    <n v="15.427"/>
    <n v="7.777000000000001"/>
    <n v="13.40744521798544"/>
    <n v="13.650231785425021"/>
    <n v="646"/>
    <n v="51.664774488310712"/>
    <n v="46.27461270094841"/>
    <n v="15.13658809779421"/>
  </r>
  <r>
    <s v="T0165"/>
    <x v="440"/>
    <x v="440"/>
    <n v="218590"/>
    <n v="2074005"/>
    <n v="1.9411530288402479E-2"/>
    <s v="2016-06-15"/>
    <s v="2022-05-24"/>
    <n v="5.916666666666667"/>
    <n v="12.122407344782131"/>
    <n v="16.139195731748721"/>
    <n v="14.327"/>
    <n v="9.2270000000000003"/>
    <n v="12.40521807942226"/>
    <n v="14.958385772455079"/>
    <n v="1030"/>
    <n v="81.677624868860221"/>
    <n v="73.136663978715205"/>
    <n v="16.717207652003921"/>
  </r>
  <r>
    <s v="T0166"/>
    <x v="441"/>
    <x v="441"/>
    <n v="218578"/>
    <n v="2073297"/>
    <n v="1.978085022821767E-2"/>
    <s v="2016-06-15"/>
    <s v="2022-05-24"/>
    <n v="5.916666666666667"/>
    <n v="14.19557463855593"/>
    <n v="20.284777799766282"/>
    <n v="18.827000000000002"/>
    <n v="7.4770000000000003"/>
    <n v="15.700121775788659"/>
    <n v="18.667883257007059"/>
    <n v="809"/>
    <n v="120.97469881557829"/>
    <n v="109.76956058206839"/>
    <n v="21.01126030625996"/>
  </r>
  <r>
    <s v="T0167"/>
    <x v="442"/>
    <x v="442"/>
    <n v="217943"/>
    <n v="2073582"/>
    <n v="1.9731420337936661E-2"/>
    <s v="2016-06-15"/>
    <s v="2022-05-24"/>
    <n v="5.916666666666667"/>
    <n v="17.982020852699701"/>
    <n v="17.454212520235728"/>
    <n v="17.527000000000001"/>
    <n v="9.4269999999999996"/>
    <n v="14.536728508852161"/>
    <n v="16.776009985963089"/>
    <n v="1166"/>
    <n v="137.1469993154285"/>
    <n v="123.9428719852833"/>
    <n v="18.079320676989621"/>
  </r>
  <r>
    <s v="T0168"/>
    <x v="443"/>
    <x v="443"/>
    <n v="217887"/>
    <n v="2068954"/>
    <n v="1.9917001287890999E-2"/>
    <s v="2016-07-29"/>
    <s v="2022-05-24"/>
    <n v="5.75"/>
    <n v="10.853981849448809"/>
    <n v="17.931379286014081"/>
    <n v="15.526999999999999"/>
    <n v="11.377000000000001"/>
    <n v="12.82964327814752"/>
    <n v="16.50002881115449"/>
    <n v="854"/>
    <n v="81.047263290540798"/>
    <n v="72.912395284755476"/>
    <n v="18.6851083489038"/>
  </r>
  <r>
    <s v="T0169"/>
    <x v="444"/>
    <x v="444"/>
    <n v="217995"/>
    <n v="2068858"/>
    <n v="1.9980167413496602E-2"/>
    <s v="2016-06-01"/>
    <s v="2022-05-24"/>
    <n v="5.916666666666667"/>
    <n v="12.440624653196551"/>
    <n v="18.33784469329699"/>
    <n v="16.977"/>
    <n v="10.127000000000001"/>
    <n v="14.09884859144208"/>
    <n v="17.165010658261991"/>
    <n v="851"/>
    <n v="97.024130520293028"/>
    <n v="87.630113931692392"/>
    <n v="18.99459940404525"/>
  </r>
  <r>
    <s v="T0500"/>
    <x v="445"/>
    <x v="445"/>
    <n v="219078"/>
    <n v="2073364"/>
    <n v="1.8714294668957649E-2"/>
    <s v="2017-06-15"/>
    <s v="2022-07-08"/>
    <n v="5"/>
    <n v="5.9601880978802591"/>
    <n v="12.74812448648035"/>
    <n v="13.127000000000001"/>
    <n v="3.827"/>
    <n v="9.062344902554214"/>
    <n v="11.86713716568811"/>
    <n v="1122"/>
    <n v="30.19566249184664"/>
    <n v="25.60062803602214"/>
    <n v="13.67909983940608"/>
  </r>
  <r>
    <s v="T0501"/>
    <x v="446"/>
    <x v="446"/>
    <n v="219004"/>
    <n v="2073460"/>
    <n v="1.9324106997073438E-2"/>
    <s v="2017-06-15"/>
    <s v="2022-07-08"/>
    <n v="5"/>
    <n v="7.98943707654362"/>
    <n v="18.287370631681231"/>
    <n v="15.127000000000001"/>
    <n v="5.7770000000000001"/>
    <n v="11.2084757869586"/>
    <n v="15.72496081228261"/>
    <n v="983"/>
    <n v="55.967216128253007"/>
    <n v="49.556143052257113"/>
    <n v="19.622868362815609"/>
  </r>
  <r>
    <s v="T0502"/>
    <x v="447"/>
    <x v="447"/>
    <n v="218927"/>
    <n v="2073481"/>
    <n v="1.8639216884040369E-2"/>
    <s v="2017-06-15"/>
    <s v="2022-07-08"/>
    <n v="5"/>
    <n v="9.4266590554024816"/>
    <n v="19.072557231217012"/>
    <n v="15.327"/>
    <n v="7.1769999999999996"/>
    <n v="11.59424382128396"/>
    <n v="16.697732930155691"/>
    <n v="1019"/>
    <n v="70.611058829466884"/>
    <n v="62.968111457978438"/>
    <n v="20.46539589688577"/>
  </r>
  <r>
    <s v="T0503"/>
    <x v="448"/>
    <x v="448"/>
    <n v="219051"/>
    <n v="2070262"/>
    <n v="1.845610114600367E-2"/>
    <s v="2017-06-10"/>
    <s v="2022-07-08"/>
    <n v="5"/>
    <n v="6.325071763956239"/>
    <n v="16.85184842264357"/>
    <n v="13.727"/>
    <n v="5.6769999999999996"/>
    <n v="11.006842403825891"/>
    <n v="14.72229452071123"/>
    <n v="759"/>
    <n v="41.414077737578403"/>
    <n v="36.6076142716079"/>
    <n v="18.082512239062979"/>
  </r>
  <r>
    <s v="T0161"/>
    <x v="449"/>
    <x v="449"/>
    <n v="216303"/>
    <n v="2068607"/>
    <n v="1.8915843872605701E-2"/>
    <s v="2018-06-14"/>
    <s v="2022-07-08"/>
    <n v="4"/>
    <n v="11.75643516216593"/>
    <n v="18.91245274318117"/>
    <n v="15.526999999999999"/>
    <n v="8.027000000000001"/>
    <n v="13.007400024535411"/>
    <n v="16.776758146790549"/>
    <n v="952"/>
    <n v="89.231508478122308"/>
    <n v="80.251295545102991"/>
    <n v="21.267545471382611"/>
  </r>
  <r>
    <s v="T0827"/>
    <x v="450"/>
    <x v="450"/>
    <n v="207164"/>
    <n v="2076532"/>
    <n v="1.8949687706573608E-2"/>
    <s v="2015-07-22"/>
    <s v="2022-07-01"/>
    <n v="6.916666666666667"/>
    <n v="15.76573794602427"/>
    <n v="20.784954496485561"/>
    <n v="18.677"/>
    <n v="10.077"/>
    <n v="15.3578469657764"/>
    <n v="18.802619299988262"/>
    <n v="950"/>
    <n v="140.1610306759429"/>
    <n v="128.87611883052381"/>
    <n v="20.83197983105018"/>
  </r>
  <r>
    <s v="T0691"/>
    <x v="451"/>
    <x v="451"/>
    <n v="207419"/>
    <n v="2076802"/>
    <n v="1.9121392121770369E-2"/>
    <s v="2015-07-22"/>
    <s v="2022-07-01"/>
    <n v="6.916666666666667"/>
    <n v="10.431598997936989"/>
    <n v="18.10666324688497"/>
    <n v="16.376999999999999"/>
    <n v="4.9269999999999996"/>
    <n v="11.75113400109608"/>
    <n v="14.66832663431731"/>
    <n v="1151"/>
    <n v="71.729822541120782"/>
    <n v="65.12252150023717"/>
    <n v="18.14762902803102"/>
  </r>
  <r>
    <s v="T0834"/>
    <x v="451"/>
    <x v="451"/>
    <n v="207306"/>
    <n v="2076596"/>
    <n v="1.8218943963341741E-2"/>
    <s v="2015-07-22"/>
    <s v="2022-07-01"/>
    <n v="6.916666666666667"/>
    <n v="14.348941659236379"/>
    <n v="18.90808304725433"/>
    <n v="19.477"/>
    <n v="6.5270000000000001"/>
    <n v="15.738720935354889"/>
    <n v="17.74923462958624"/>
    <n v="878"/>
    <n v="120.3605990287259"/>
    <n v="110.5916136084445"/>
    <n v="18.950862016600791"/>
  </r>
  <r>
    <s v="T0835"/>
    <x v="451"/>
    <x v="451"/>
    <n v="207422"/>
    <n v="2076727"/>
    <n v="1.8927182817531221E-2"/>
    <s v="2015-07-22"/>
    <s v="2022-07-01"/>
    <n v="6.916666666666667"/>
    <n v="15.335925770253141"/>
    <n v="20.056769611853831"/>
    <n v="18.477"/>
    <n v="8.8769999999999989"/>
    <n v="14.382235796619421"/>
    <n v="18.07321658225521"/>
    <n v="1004"/>
    <n v="130.94260085898779"/>
    <n v="120.25408698557879"/>
    <n v="20.102147450012801"/>
  </r>
  <r>
    <s v="T0833"/>
    <x v="452"/>
    <x v="452"/>
    <n v="206959"/>
    <n v="2076076"/>
    <n v="1.9315040465925758E-2"/>
    <s v="2015-07-27"/>
    <s v="2022-07-02"/>
    <n v="6.916666666666667"/>
    <n v="12.84987661843638"/>
    <n v="20.504290925331901"/>
    <n v="17.977"/>
    <n v="5.2270000000000003"/>
    <n v="14.099444524576221"/>
    <n v="18.098536090600071"/>
    <n v="1035"/>
    <n v="109.6888548066261"/>
    <n v="100.4915933134989"/>
    <n v="20.55068126700608"/>
  </r>
  <r>
    <s v="T0832"/>
    <x v="453"/>
    <x v="453"/>
    <n v="206832"/>
    <n v="2076159"/>
    <n v="1.9419947829644148E-2"/>
    <s v="2015-07-27"/>
    <s v="2022-07-02"/>
    <n v="6.916666666666667"/>
    <n v="12.82647883891784"/>
    <n v="21.206107903414399"/>
    <n v="18.126999999999999"/>
    <n v="6.6769999999999996"/>
    <n v="14.03620876597903"/>
    <n v="18.164948362831879"/>
    <n v="978"/>
    <n v="109.9461252810341"/>
    <n v="100.8018229830012"/>
    <n v="21.25408608489851"/>
  </r>
  <r>
    <s v="T0831"/>
    <x v="454"/>
    <x v="454"/>
    <n v="207594"/>
    <n v="2077030"/>
    <n v="1.9453026175611569E-2"/>
    <s v="2015-07-24"/>
    <s v="2022-07-01"/>
    <n v="6.916666666666667"/>
    <n v="12.28853013154635"/>
    <n v="22.690275728638301"/>
    <n v="19.277000000000001"/>
    <n v="5.077"/>
    <n v="14.378800218955639"/>
    <n v="19.018808000649621"/>
    <n v="977"/>
    <n v="110.2906857833669"/>
    <n v="101.1236491958247"/>
    <n v="22.741611795199489"/>
  </r>
  <r>
    <s v="T0839"/>
    <x v="454"/>
    <x v="454"/>
    <n v="207519"/>
    <n v="2076976"/>
    <n v="1.943660541707946E-2"/>
    <s v="2015-07-24"/>
    <s v="2022-07-01"/>
    <n v="6.916666666666667"/>
    <n v="11.932500161568891"/>
    <n v="20.723199958204368"/>
    <n v="17.376999999999999"/>
    <n v="10.227"/>
    <n v="14.027547024326189"/>
    <n v="18.248775635338159"/>
    <n v="823"/>
    <n v="102.8405015249277"/>
    <n v="94.402334706484638"/>
    <n v="20.770085574983032"/>
  </r>
  <r>
    <s v="T0838"/>
    <x v="455"/>
    <x v="455"/>
    <n v="207658"/>
    <n v="2076213"/>
    <n v="1.9131629906859481E-2"/>
    <s v="2015-07-20"/>
    <s v="2022-07-02"/>
    <n v="6.916666666666667"/>
    <n v="12.004311389267381"/>
    <n v="25.06238703929726"/>
    <n v="20.527000000000001"/>
    <n v="8.577"/>
    <n v="16.66646710014415"/>
    <n v="22.24662726158526"/>
    <n v="627"/>
    <n v="126.4827206299251"/>
    <n v="116.58706863943679"/>
    <n v="25.11908993637169"/>
  </r>
  <r>
    <s v="T0837"/>
    <x v="456"/>
    <x v="456"/>
    <n v="206917"/>
    <n v="2076326"/>
    <n v="1.816080349781822E-2"/>
    <s v="2015-07-25"/>
    <s v="2022-07-01"/>
    <n v="6.916666666666667"/>
    <n v="12.269021366736631"/>
    <n v="20.1954482382808"/>
    <n v="17.677"/>
    <n v="7.4269999999999996"/>
    <n v="14.53106477664859"/>
    <n v="18.14866005998368"/>
    <n v="826"/>
    <n v="105.1755040621987"/>
    <n v="96.56569060086133"/>
    <n v="20.241139832662132"/>
  </r>
  <r>
    <s v="T0693"/>
    <x v="457"/>
    <x v="457"/>
    <n v="207435"/>
    <n v="2076292"/>
    <n v="1.8938464106975441E-2"/>
    <s v="2015-07-20"/>
    <s v="2022-07-01"/>
    <n v="6.916666666666667"/>
    <n v="13.66294613871694"/>
    <n v="18.981525056485751"/>
    <n v="18.376999999999999"/>
    <n v="7.827"/>
    <n v="14.351536158262361"/>
    <n v="17.23938723749858"/>
    <n v="950"/>
    <n v="111.1848922292363"/>
    <n v="101.9863402081093"/>
    <n v="19.024470186169768"/>
  </r>
  <r>
    <s v="T0836"/>
    <x v="457"/>
    <x v="457"/>
    <n v="207578"/>
    <n v="2076535"/>
    <n v="1.90587433265559E-2"/>
    <s v="2015-07-20"/>
    <s v="2022-07-01"/>
    <n v="6.916666666666667"/>
    <n v="9.7316465012844571"/>
    <n v="17.75244569857432"/>
    <n v="14.627000000000001"/>
    <n v="4.827"/>
    <n v="11.70816453485296"/>
    <n v="15.670186490645619"/>
    <n v="1049"/>
    <n v="71.578342187281038"/>
    <n v="65.108629488905081"/>
    <n v="17.792610073168301"/>
  </r>
  <r>
    <s v="T0841"/>
    <x v="458"/>
    <x v="458"/>
    <n v="206593"/>
    <n v="2076033"/>
    <n v="1.8651872017774501E-2"/>
    <s v="2015-07-25"/>
    <s v="2022-07-02"/>
    <n v="6.916666666666667"/>
    <n v="10.171765328814709"/>
    <n v="18.025118317745051"/>
    <n v="16.777000000000001"/>
    <n v="6.2770000000000001"/>
    <n v="12.288134317150091"/>
    <n v="15.521137850789829"/>
    <n v="1019"/>
    <n v="74.1673202437036"/>
    <n v="67.549604857064594"/>
    <n v="18.065899605940899"/>
  </r>
  <r>
    <s v="T0842"/>
    <x v="458"/>
    <x v="458"/>
    <n v="206723"/>
    <n v="2075831"/>
    <n v="1.8360404185392309E-2"/>
    <s v="2015-07-25"/>
    <s v="2022-07-01"/>
    <n v="6.916666666666667"/>
    <n v="6.1910219189615887"/>
    <n v="14.982538745486289"/>
    <n v="12.427"/>
    <n v="6.0270000000000001"/>
    <n v="9.5712882792748299"/>
    <n v="12.889873152735619"/>
    <n v="980"/>
    <n v="37.053217766381493"/>
    <n v="33.156675581193561"/>
    <n v="15.01643628888737"/>
  </r>
  <r>
    <s v="T0840"/>
    <x v="459"/>
    <x v="459"/>
    <n v="206652"/>
    <n v="2075632"/>
    <n v="1.7394930950053459E-2"/>
    <s v="2015-07-27"/>
    <s v="2022-07-01"/>
    <n v="6.916666666666667"/>
    <n v="7.3536459581734128"/>
    <n v="15.51506674333608"/>
    <n v="11.927"/>
    <n v="5.1769999999999996"/>
    <n v="9.5432122557187711"/>
    <n v="13.350817321889959"/>
    <n v="1150"/>
    <n v="45.638134595452598"/>
    <n v="40.911121274562547"/>
    <n v="15.550169115319679"/>
  </r>
  <r>
    <s v="T0694"/>
    <x v="460"/>
    <x v="460"/>
    <n v="207291"/>
    <n v="2075818"/>
    <n v="1.837424330223604E-2"/>
    <s v="2015-08-24"/>
    <s v="2022-07-02"/>
    <n v="6.833333333333333"/>
    <n v="12.243380908110611"/>
    <n v="22.457555970231411"/>
    <n v="21.477"/>
    <n v="6.7270000000000003"/>
    <n v="17.868784956876041"/>
    <n v="20.947337857954551"/>
    <n v="544"/>
    <n v="121.52187810576579"/>
    <n v="112.0874727601185"/>
    <n v="22.559915423184862"/>
  </r>
  <r>
    <s v="T0697"/>
    <x v="460"/>
    <x v="460"/>
    <n v="207302"/>
    <n v="2075872"/>
    <n v="1.984362962117972E-2"/>
    <s v="2015-08-24"/>
    <s v="2022-07-02"/>
    <n v="6.833333333333333"/>
    <n v="12.72563641049847"/>
    <n v="21.860265163315781"/>
    <n v="20.077000000000002"/>
    <n v="11.377000000000001"/>
    <n v="16.82709621391896"/>
    <n v="20.244147669871531"/>
    <n v="605"/>
    <n v="122.01407174163521"/>
    <n v="112.4684665914322"/>
    <n v="21.959902220282281"/>
  </r>
  <r>
    <s v="T0692"/>
    <x v="461"/>
    <x v="461"/>
    <n v="207010"/>
    <n v="2076518"/>
    <n v="1.962478056324966E-2"/>
    <s v="2015-08-01"/>
    <s v="2022-07-01"/>
    <n v="6.833333333333333"/>
    <n v="15.68287745555687"/>
    <n v="20.61240014418404"/>
    <n v="18.077000000000002"/>
    <n v="4.6769999999999996"/>
    <n v="14.64156773575127"/>
    <n v="18.252801611973059"/>
    <n v="1070"/>
    <n v="135.20433461749121"/>
    <n v="124.1259234944969"/>
    <n v="20.706349548367331"/>
  </r>
  <r>
    <s v="T0698"/>
    <x v="462"/>
    <x v="462"/>
    <n v="207396"/>
    <n v="2076155"/>
    <n v="1.9121392121770369E-2"/>
    <s v="2015-08-24"/>
    <s v="2022-07-01"/>
    <n v="6.833333333333333"/>
    <n v="14.77079239346731"/>
    <n v="22.376149093255592"/>
    <n v="21.777000000000001"/>
    <n v="10.327"/>
    <n v="18.384080706697379"/>
    <n v="20.791146961313931"/>
    <n v="628"/>
    <n v="145.53716566207271"/>
    <n v="134.26865830449461"/>
    <n v="22.478137501229568"/>
  </r>
  <r>
    <s v="T0695"/>
    <x v="463"/>
    <x v="463"/>
    <n v="207151"/>
    <n v="2076760"/>
    <n v="1.867701179635552E-2"/>
    <s v="2015-07-17"/>
    <s v="2022-07-01"/>
    <n v="6.916666666666667"/>
    <n v="11.13265755315199"/>
    <n v="19.71408543737968"/>
    <n v="17.327000000000002"/>
    <n v="4.8770000000000007"/>
    <n v="15.085165344417931"/>
    <n v="18.246002027236301"/>
    <n v="696"/>
    <n v="92.552832203995976"/>
    <n v="83.824648152484926"/>
    <n v="19.763509171928689"/>
  </r>
  <r>
    <s v="T0696"/>
    <x v="463"/>
    <x v="463"/>
    <n v="207242"/>
    <n v="2076637"/>
    <n v="1.8881481451222749E-2"/>
    <s v="2015-07-17"/>
    <s v="2022-07-02"/>
    <n v="6.916666666666667"/>
    <n v="13.558320329706831"/>
    <n v="20.120756200802351"/>
    <n v="18.427"/>
    <n v="8.077"/>
    <n v="13.37293043914373"/>
    <n v="16.769726251676659"/>
    <n v="1059"/>
    <n v="102.9518583702031"/>
    <n v="92.66873854206564"/>
    <n v="20.171199469730691"/>
  </r>
  <r>
    <s v="T0702"/>
    <x v="464"/>
    <x v="464"/>
    <n v="207131"/>
    <n v="2076846"/>
    <n v="1.8415424658204602E-2"/>
    <s v="2015-08-23"/>
    <s v="2022-07-01"/>
    <n v="6.833333333333333"/>
    <n v="8.0784598142326871"/>
    <n v="18.192020503710602"/>
    <n v="16.577000000000002"/>
    <n v="7.9770000000000003"/>
    <n v="13.89111063205724"/>
    <n v="16.984257250169058"/>
    <n v="597"/>
    <n v="62.223301327741687"/>
    <n v="56.094647860160713"/>
    <n v="18.2839129828591"/>
  </r>
  <r>
    <s v="T0701"/>
    <x v="465"/>
    <x v="465"/>
    <n v="207309"/>
    <n v="2077735"/>
    <n v="1.9368556138007111E-2"/>
    <s v="2015-06-13"/>
    <s v="2022-07-03"/>
    <n v="7"/>
    <n v="12.36967072520204"/>
    <n v="22.762138759800251"/>
    <n v="21.876999999999999"/>
    <n v="7.4269999999999996"/>
    <n v="15.53961500593363"/>
    <n v="18.90710406724812"/>
    <n v="878"/>
    <n v="110.4601926173645"/>
    <n v="101.40492444171841"/>
    <n v="22.762138759800251"/>
  </r>
  <r>
    <s v="T0703"/>
    <x v="465"/>
    <x v="465"/>
    <n v="207330"/>
    <n v="2077551"/>
    <n v="1.9419947829644148E-2"/>
    <s v="2015-06-13"/>
    <s v="2022-07-03"/>
    <n v="7"/>
    <n v="19.784692052792892"/>
    <n v="25.964023914966649"/>
    <n v="22.927"/>
    <n v="7.077"/>
    <n v="19.333944406428099"/>
    <n v="22.692791370261439"/>
    <n v="772"/>
    <n v="212.90508172029331"/>
    <n v="196.60289219478719"/>
    <n v="25.964023914966649"/>
  </r>
  <r>
    <s v="T0700"/>
    <x v="466"/>
    <x v="466"/>
    <n v="207243"/>
    <n v="2077319"/>
    <n v="1.9913685003770758E-2"/>
    <s v="2015-06-11"/>
    <s v="2022-07-02"/>
    <n v="7"/>
    <n v="16.385447685846181"/>
    <n v="24.574170297917171"/>
    <n v="21.677"/>
    <n v="6.3770000000000007"/>
    <n v="15.62309253061767"/>
    <n v="19.81451770671638"/>
    <n v="1105"/>
    <n v="153.4496125908496"/>
    <n v="141.0136037512089"/>
    <n v="24.574170297917171"/>
  </r>
  <r>
    <s v="T0699"/>
    <x v="467"/>
    <x v="467"/>
    <n v="206733"/>
    <n v="2077582"/>
    <n v="1.8101777900353291E-2"/>
    <s v="2015-06-24"/>
    <s v="2022-07-03"/>
    <n v="7"/>
    <n v="13.70190464634371"/>
    <n v="18.202764163275418"/>
    <n v="20.827000000000002"/>
    <n v="7.6769999999999996"/>
    <n v="16.110791947101621"/>
    <n v="17.052435734970921"/>
    <n v="773"/>
    <n v="110.45135317675241"/>
    <n v="101.5273438905664"/>
    <n v="18.202764163275418"/>
  </r>
  <r>
    <s v="T0706"/>
    <x v="468"/>
    <x v="468"/>
    <n v="206763"/>
    <n v="2077177"/>
    <n v="1.994411651493716E-2"/>
    <s v="2015-06-25"/>
    <s v="2022-07-02"/>
    <n v="7"/>
    <n v="15.21088668985333"/>
    <n v="23.780965246471759"/>
    <n v="22.527000000000001"/>
    <n v="12.526999999999999"/>
    <n v="17.91491079271707"/>
    <n v="21.81549343829235"/>
    <n v="652"/>
    <n v="157.28206427571851"/>
    <n v="145.13723643705239"/>
    <n v="23.780965246471759"/>
  </r>
  <r>
    <s v="T0705"/>
    <x v="469"/>
    <x v="469"/>
    <n v="206613"/>
    <n v="2077314"/>
    <n v="1.9701854814119232E-2"/>
    <s v="2015-06-23"/>
    <s v="2022-07-03"/>
    <n v="7"/>
    <n v="21.235945387371469"/>
    <n v="25.371658267286271"/>
    <n v="22.427"/>
    <n v="5.577"/>
    <n v="19.16454794658182"/>
    <n v="23.548912135563391"/>
    <n v="812"/>
    <n v="237.18867222629271"/>
    <n v="219.08768640070721"/>
    <n v="25.371658267286271"/>
  </r>
  <r>
    <s v="T0704"/>
    <x v="470"/>
    <x v="470"/>
    <n v="206828"/>
    <n v="2077433"/>
    <n v="1.8415424658204602E-2"/>
    <s v="2015-06-22"/>
    <s v="2022-07-03"/>
    <n v="7"/>
    <n v="16.47768581178476"/>
    <n v="23.564859737182861"/>
    <n v="22.577000000000002"/>
    <n v="8.9269999999999996"/>
    <n v="18.028569351175989"/>
    <n v="21.607368764056691"/>
    <n v="706"/>
    <n v="168.74927884303341"/>
    <n v="155.7107419607494"/>
    <n v="23.564859737182861"/>
  </r>
  <r>
    <s v="T0678"/>
    <x v="471"/>
    <x v="471"/>
    <n v="206918"/>
    <n v="2077661"/>
    <n v="1.8714294668957649E-2"/>
    <s v="2015-06-15"/>
    <s v="2022-07-03"/>
    <n v="7"/>
    <n v="16.549228736253941"/>
    <n v="23.14331588748038"/>
    <n v="25.327000000000002"/>
    <n v="9.527000000000001"/>
    <n v="19.89167199798333"/>
    <n v="21.207817748439659"/>
    <n v="588"/>
    <n v="166.44919327653551"/>
    <n v="153.72427536767759"/>
    <n v="23.14331588748038"/>
  </r>
  <r>
    <s v="T0170"/>
    <x v="472"/>
    <x v="472"/>
    <n v="206941"/>
    <n v="2077888"/>
    <n v="1.963153268950335E-2"/>
    <s v="2016-06-05"/>
    <s v="2022-06-03"/>
    <n v="5.916666666666667"/>
    <n v="17.06451855242819"/>
    <n v="23.36306426125698"/>
    <n v="22.126999999999999"/>
    <n v="6.6769999999999996"/>
    <n v="18.305904823671089"/>
    <n v="20.838740945312711"/>
    <n v="815"/>
    <n v="162.95947078689531"/>
    <n v="148.41879675370089"/>
    <n v="24.1997930463308"/>
  </r>
  <r>
    <s v="T0171"/>
    <x v="472"/>
    <x v="472"/>
    <n v="207013"/>
    <n v="2078002"/>
    <n v="1.9100741841726079E-2"/>
    <s v="2016-06-05"/>
    <s v="2022-06-03"/>
    <n v="5.916666666666667"/>
    <n v="14.03626706744855"/>
    <n v="18.434935944049339"/>
    <n v="17.376999999999999"/>
    <n v="9.4770000000000003"/>
    <n v="15.028429657998229"/>
    <n v="17.136775512319421"/>
    <n v="838"/>
    <n v="109.5672935237974"/>
    <n v="99.2070299375427"/>
    <n v="19.095167897481812"/>
  </r>
  <r>
    <s v="T0172"/>
    <x v="473"/>
    <x v="473"/>
    <n v="206910"/>
    <n v="2077289"/>
    <n v="1.8469547589199341E-2"/>
    <s v="2016-06-24"/>
    <s v="2022-06-03"/>
    <n v="5.916666666666667"/>
    <n v="19.26034623472318"/>
    <n v="20.794683375091129"/>
    <n v="19.777000000000001"/>
    <n v="11.877000000000001"/>
    <n v="16.25671225829069"/>
    <n v="19.171864879819271"/>
    <n v="975"/>
    <n v="168.92016953279071"/>
    <n v="153.58618195437799"/>
    <n v="21.539427727196021"/>
  </r>
  <r>
    <s v="T0173"/>
    <x v="474"/>
    <x v="474"/>
    <n v="206955"/>
    <n v="2076982"/>
    <n v="1.8834859828146141E-2"/>
    <s v="2016-06-24"/>
    <s v="2022-06-03"/>
    <n v="5.916666666666667"/>
    <n v="18.198228309537331"/>
    <n v="19.645581676074261"/>
    <n v="20.777000000000001"/>
    <n v="13.026999999999999"/>
    <n v="18.037974788327229"/>
    <n v="18.00304453193414"/>
    <n v="743"/>
    <n v="150.1550121696649"/>
    <n v="136.77232607636509"/>
    <n v="20.349171903112641"/>
  </r>
  <r>
    <s v="T0174"/>
    <x v="474"/>
    <x v="474"/>
    <n v="207323"/>
    <n v="2077109"/>
    <n v="1.9791172252702809E-2"/>
    <s v="2016-06-24"/>
    <s v="2022-06-03"/>
    <n v="5.916666666666667"/>
    <n v="10.10519405929224"/>
    <n v="17.688999802654539"/>
    <n v="16.977"/>
    <n v="5.777000000000001"/>
    <n v="13.406272916145291"/>
    <n v="15.70643582126357"/>
    <n v="808"/>
    <n v="71.706744673200177"/>
    <n v="64.402067105393826"/>
    <n v="18.322516671355299"/>
  </r>
  <r>
    <s v="T0175"/>
    <x v="475"/>
    <x v="475"/>
    <n v="207088"/>
    <n v="2077207"/>
    <n v="1.8664470334671768E-2"/>
    <s v="2016-06-24"/>
    <s v="2022-06-03"/>
    <n v="5.916666666666667"/>
    <n v="14.72618498952912"/>
    <n v="19.773626514639751"/>
    <n v="18.427"/>
    <n v="9.577"/>
    <n v="14.731308376413081"/>
    <n v="17.254222661531891"/>
    <n v="964"/>
    <n v="115.5569203027577"/>
    <n v="104.46719902175521"/>
    <n v="20.481802561458011"/>
  </r>
  <r>
    <s v="T0176"/>
    <x v="476"/>
    <x v="476"/>
    <n v="207293"/>
    <n v="2076951"/>
    <n v="1.7002772768179499E-2"/>
    <s v="2016-06-24"/>
    <s v="2022-06-03"/>
    <n v="5.916666666666667"/>
    <n v="7.8855907372961456"/>
    <n v="17.289110976646651"/>
    <n v="14.827"/>
    <n v="5.0270000000000001"/>
    <n v="12.04424074651952"/>
    <n v="15.101745052021521"/>
    <n v="823"/>
    <n v="53.301296807958117"/>
    <n v="47.423297773315269"/>
    <n v="17.908306158439888"/>
  </r>
  <r>
    <s v="T0177"/>
    <x v="477"/>
    <x v="477"/>
    <n v="207553"/>
    <n v="2076991"/>
    <n v="1.948515640852733E-2"/>
    <s v="2016-06-24"/>
    <s v="2022-06-01"/>
    <n v="5.916666666666667"/>
    <n v="15.80269518351146"/>
    <n v="19.899438900450608"/>
    <n v="17.177"/>
    <n v="8.277000000000001"/>
    <n v="14.46078917927799"/>
    <n v="17.76589804796437"/>
    <n v="1026"/>
    <n v="127.7721572751805"/>
    <n v="115.5906101155946"/>
    <n v="20.612120813603429"/>
  </r>
  <r>
    <s v="T0178"/>
    <x v="478"/>
    <x v="478"/>
    <n v="206754"/>
    <n v="2077050"/>
    <n v="1.8522770340501229E-2"/>
    <s v="2016-06-24"/>
    <s v="2022-06-03"/>
    <n v="5.916666666666667"/>
    <n v="11.574145844218149"/>
    <n v="17.32145453788134"/>
    <n v="14.577"/>
    <n v="9.4269999999999996"/>
    <n v="12.51960553232492"/>
    <n v="16.104101360800019"/>
    <n v="972"/>
    <n v="84.158227513563673"/>
    <n v="75.538879843906614"/>
    <n v="17.941808077516441"/>
  </r>
  <r>
    <s v="T0179"/>
    <x v="479"/>
    <x v="479"/>
    <n v="207025"/>
    <n v="2076685"/>
    <n v="1.795036043939208E-2"/>
    <s v="2016-06-24"/>
    <s v="2022-06-01"/>
    <n v="5.916666666666667"/>
    <n v="9.8474913782121174"/>
    <n v="17.346513100559719"/>
    <n v="15.327"/>
    <n v="8.527000000000001"/>
    <n v="12.294263728913529"/>
    <n v="15.267256978416681"/>
    <n v="891"/>
    <n v="67.634179440145488"/>
    <n v="60.484794218515098"/>
    <n v="17.967764091850601"/>
  </r>
  <r>
    <s v="T000180"/>
    <x v="480"/>
    <x v="480"/>
    <n v="206883"/>
    <n v="2076511"/>
    <n v="1.8415424658204602E-2"/>
    <s v="2016-06-24"/>
    <s v="2022-06-01"/>
    <n v="5.916666666666667"/>
    <n v="19.093595263366879"/>
    <n v="17.064654074091489"/>
    <n v="17.077000000000002"/>
    <n v="7.6269999999999998"/>
    <n v="13.942482333368771"/>
    <n v="16.231909833975731"/>
    <n v="1358"/>
    <n v="140.53224260658521"/>
    <n v="126.67348206691"/>
    <n v="17.67581051793168"/>
  </r>
  <r>
    <s v="T0181"/>
    <x v="481"/>
    <x v="481"/>
    <n v="206966"/>
    <n v="2076448"/>
    <n v="1.8938464106975441E-2"/>
    <s v="2016-06-24"/>
    <s v="2022-06-01"/>
    <n v="5.916666666666667"/>
    <n v="13.772978222555841"/>
    <n v="17.140595531368611"/>
    <n v="15.227"/>
    <n v="7.577"/>
    <n v="13.286999751317779"/>
    <n v="16.142060619512201"/>
    <n v="1056"/>
    <n v="100.6205468890988"/>
    <n v="90.528374792519557"/>
    <n v="17.754471755566961"/>
  </r>
  <r>
    <s v="T0182"/>
    <x v="482"/>
    <x v="482"/>
    <n v="207499"/>
    <n v="2076576"/>
    <n v="1.795036043939208E-2"/>
    <s v="2016-07-03"/>
    <s v="2022-06-02"/>
    <n v="5.833333333333333"/>
    <n v="14.231238311109641"/>
    <n v="18.582772038615978"/>
    <n v="18.126999999999999"/>
    <n v="4.4770000000000003"/>
    <n v="14.51545457170546"/>
    <n v="17.038955575421969"/>
    <n v="947"/>
    <n v="110.21813519547121"/>
    <n v="99.585930611770266"/>
    <n v="19.305586256564759"/>
  </r>
  <r>
    <s v="T0183"/>
    <x v="483"/>
    <x v="483"/>
    <n v="207467"/>
    <n v="2076496"/>
    <n v="1.9048098476767968E-2"/>
    <s v="2016-07-03"/>
    <s v="2022-06-02"/>
    <n v="5.833333333333333"/>
    <n v="15.861718869731741"/>
    <n v="21.034135954541739"/>
    <n v="23.327000000000002"/>
    <n v="7.1270000000000007"/>
    <n v="15.817054289347841"/>
    <n v="18.06700943380153"/>
    <n v="945"/>
    <n v="130.6603739834664"/>
    <n v="118.41433576851421"/>
    <n v="21.852300892400091"/>
  </r>
  <r>
    <s v="T0184"/>
    <x v="484"/>
    <x v="484"/>
    <n v="207015"/>
    <n v="2076445"/>
    <n v="1.6928760819309351E-2"/>
    <s v="2016-07-03"/>
    <s v="2022-06-01"/>
    <n v="5.833333333333333"/>
    <n v="17.716291991813279"/>
    <n v="17.277602682590899"/>
    <n v="17.577000000000002"/>
    <n v="9.8769999999999989"/>
    <n v="14.960529476336751"/>
    <n v="16.10334420120973"/>
    <n v="1063"/>
    <n v="129.79272017768659"/>
    <n v="117.37697650988039"/>
    <n v="17.949649718689439"/>
  </r>
  <r>
    <s v="T0185"/>
    <x v="485"/>
    <x v="485"/>
    <n v="207435"/>
    <n v="2076006"/>
    <n v="1.713029749339888E-2"/>
    <s v="2016-07-03"/>
    <s v="2022-06-02"/>
    <n v="5.833333333333333"/>
    <n v="16.44647456849324"/>
    <n v="19.700740683542861"/>
    <n v="17.577000000000002"/>
    <n v="8.4269999999999996"/>
    <n v="15.19275168142781"/>
    <n v="18.024330367707371"/>
    <n v="992"/>
    <n v="135.1228433541682"/>
    <n v="122.4280494345219"/>
    <n v="20.467040535932771"/>
  </r>
  <r>
    <s v="T0186"/>
    <x v="486"/>
    <x v="486"/>
    <n v="207725"/>
    <n v="2076240"/>
    <n v="1.8787320220573538E-2"/>
    <s v="2016-07-03"/>
    <s v="2022-06-02"/>
    <n v="5.833333333333333"/>
    <n v="18.205083889312419"/>
    <n v="21.03993954753642"/>
    <n v="20.227"/>
    <n v="9.577"/>
    <n v="15.98700722380627"/>
    <n v="17.657559091528459"/>
    <n v="1011"/>
    <n v="146.67760117565081"/>
    <n v="133.03009867984301"/>
    <n v="21.858330227793331"/>
  </r>
  <r>
    <s v="T0187"/>
    <x v="487"/>
    <x v="487"/>
    <n v="207393"/>
    <n v="2076220"/>
    <n v="1.685392378651979E-2"/>
    <s v="2016-07-03"/>
    <s v="2022-06-02"/>
    <n v="5.833333333333333"/>
    <n v="17.43871318720155"/>
    <n v="19.763912251588049"/>
    <n v="19.876999999999999"/>
    <n v="6.4269999999999996"/>
    <n v="17.202268991924559"/>
    <n v="19.026661377843201"/>
    <n v="831"/>
    <n v="151.8894867322135"/>
    <n v="138.19347522951031"/>
    <n v="20.53266928891561"/>
  </r>
  <r>
    <s v="T0188"/>
    <x v="488"/>
    <x v="488"/>
    <n v="206630"/>
    <n v="2076141"/>
    <n v="1.791941929941054E-2"/>
    <s v="2016-07-03"/>
    <s v="2022-06-02"/>
    <n v="5.833333333333333"/>
    <n v="7.5688603004039274"/>
    <n v="12.302174643525801"/>
    <n v="12.877000000000001"/>
    <n v="6.2770000000000001"/>
    <n v="10.82653052675524"/>
    <n v="12.302174643525801"/>
    <n v="893"/>
    <n v="41.10097387171129"/>
    <n v="36.048618660555952"/>
    <n v="12.780692419321079"/>
  </r>
  <r>
    <s v="T0189"/>
    <x v="489"/>
    <x v="489"/>
    <n v="206801"/>
    <n v="2076068"/>
    <n v="1.8960853582136668E-2"/>
    <s v="2016-07-03"/>
    <s v="2022-06-02"/>
    <n v="5.833333333333333"/>
    <n v="4.5177220960289626"/>
    <n v="14.383833755589251"/>
    <n v="14.276999999999999"/>
    <n v="9.527000000000001"/>
    <n v="12.83381493436061"/>
    <n v="14.300710235359711"/>
    <n v="369"/>
    <n v="29.09608422809438"/>
    <n v="26.049195552591829"/>
    <n v="14.9433218408731"/>
  </r>
  <r>
    <s v="T0190"/>
    <x v="490"/>
    <x v="490"/>
    <n v="207056"/>
    <n v="2076078"/>
    <n v="1.827619646323958E-2"/>
    <s v="2016-07-03"/>
    <s v="2022-06-02"/>
    <n v="5.833333333333333"/>
    <n v="12.932079756673501"/>
    <n v="19.38164632051161"/>
    <n v="17.376999999999999"/>
    <n v="7.2270000000000003"/>
    <n v="14.36441138823947"/>
    <n v="17.24367861812895"/>
    <n v="875"/>
    <n v="101.3493582090931"/>
    <n v="91.563402066351443"/>
    <n v="20.135534357162339"/>
  </r>
  <r>
    <s v="T0191"/>
    <x v="491"/>
    <x v="491"/>
    <n v="206714"/>
    <n v="2075666"/>
    <n v="1.9090329409675231E-2"/>
    <s v="2016-07-03"/>
    <s v="2022-06-02"/>
    <n v="5.833333333333333"/>
    <n v="10.598369347359331"/>
    <n v="15.95817851382861"/>
    <n v="14.177"/>
    <n v="8.077"/>
    <n v="11.91804150383917"/>
    <n v="14.513935662976319"/>
    <n v="995"/>
    <n v="69.007264499046613"/>
    <n v="61.53979620485331"/>
    <n v="16.578903898523102"/>
  </r>
  <r>
    <s v="T0192"/>
    <x v="492"/>
    <x v="492"/>
    <n v="207344"/>
    <n v="2075684"/>
    <n v="1.9191831694799419E-2"/>
    <s v="2016-07-03"/>
    <s v="2022-06-02"/>
    <n v="5.833333333333333"/>
    <n v="9.5816831413450476"/>
    <n v="17.374799954880249"/>
    <n v="15.427"/>
    <n v="4.6769999999999996"/>
    <n v="11.45442246167611"/>
    <n v="15.79919776046105"/>
    <n v="1146"/>
    <n v="67.526768200157477"/>
    <n v="59.872110840159067"/>
    <n v="18.050627673979719"/>
  </r>
  <r>
    <s v="T0193"/>
    <x v="493"/>
    <x v="493"/>
    <n v="207198"/>
    <n v="2075840"/>
    <n v="1.677826531726221E-2"/>
    <s v="2016-07-03"/>
    <s v="2022-06-02"/>
    <n v="5.833333333333333"/>
    <n v="15.075882357009791"/>
    <n v="19.761895154453111"/>
    <n v="17.626999999999999"/>
    <n v="8.6769999999999996"/>
    <n v="14.10625918673281"/>
    <n v="17.953862703584399"/>
    <n v="1013"/>
    <n v="123.1305967645748"/>
    <n v="111.3430457030334"/>
    <n v="20.530573732738869"/>
  </r>
  <r>
    <s v="T0504"/>
    <x v="494"/>
    <x v="494"/>
    <n v="207107"/>
    <n v="2076809"/>
    <n v="1.8915843872605701E-2"/>
    <s v="2017-06-10"/>
    <s v="2022-07-01"/>
    <n v="5"/>
    <n v="7.3215562884624408"/>
    <n v="18.713317703086361"/>
    <n v="15.026999999999999"/>
    <n v="5.8770000000000007"/>
    <n v="12.292993845554239"/>
    <n v="16.058306873999111"/>
    <n v="793"/>
    <n v="52.669531896884202"/>
    <n v="46.902812162554689"/>
    <n v="20.079921674636701"/>
  </r>
  <r>
    <s v="T0505"/>
    <x v="495"/>
    <x v="495"/>
    <n v="206625"/>
    <n v="2075708"/>
    <n v="1.6643897528312409E-2"/>
    <s v="2017-06-19"/>
    <s v="2022-07-02"/>
    <n v="5"/>
    <n v="4.8457453429845936"/>
    <n v="16.20617596583708"/>
    <n v="14.227"/>
    <n v="5.7770000000000001"/>
    <n v="11.002761995910991"/>
    <n v="14.002268887407951"/>
    <n v="601"/>
    <n v="30.06520661560214"/>
    <n v="26.47485694841858"/>
    <n v="17.389687344736181"/>
  </r>
  <r>
    <s v="T0506"/>
    <x v="496"/>
    <x v="496"/>
    <n v="206864"/>
    <n v="2075714"/>
    <n v="1.801158618658066E-2"/>
    <s v="2017-06-19"/>
    <s v="2022-07-01"/>
    <n v="5"/>
    <n v="7.1449982460449144"/>
    <n v="16.964089519338071"/>
    <n v="14.177"/>
    <n v="6.7270000000000003"/>
    <n v="11.41981949239371"/>
    <n v="15.8943746152946"/>
    <n v="777"/>
    <n v="50.848568568525288"/>
    <n v="45.257632851318327"/>
    <n v="18.202950125388671"/>
  </r>
  <r>
    <s v="T0507"/>
    <x v="497"/>
    <x v="497"/>
    <n v="206983"/>
    <n v="2075744"/>
    <n v="1.7965749013037859E-2"/>
    <s v="2017-06-19"/>
    <s v="2022-07-01"/>
    <n v="5"/>
    <n v="6.1705503319263917"/>
    <n v="16.538029444889901"/>
    <n v="13.477"/>
    <n v="7.077"/>
    <n v="10.611192744249781"/>
    <n v="14.72072688084612"/>
    <n v="779"/>
    <n v="40.307225499157333"/>
    <n v="35.546652229046771"/>
    <n v="17.745775558091172"/>
  </r>
  <r>
    <s v="T0508"/>
    <x v="498"/>
    <x v="498"/>
    <n v="207365"/>
    <n v="2075516"/>
    <n v="1.707595602589225E-2"/>
    <s v="2017-06-14"/>
    <s v="2022-07-01"/>
    <n v="5"/>
    <n v="7.988850076535277"/>
    <n v="16.744871206548918"/>
    <n v="12.977"/>
    <n v="6.1769999999999996"/>
    <n v="11.53615823486299"/>
    <n v="16.154134393526618"/>
    <n v="820"/>
    <n v="57.929606329869152"/>
    <n v="51.692382386376522"/>
    <n v="17.967722646205431"/>
  </r>
  <r>
    <s v="T0509"/>
    <x v="499"/>
    <x v="499"/>
    <n v="207408"/>
    <n v="2075669"/>
    <n v="1.691012877093671E-2"/>
    <s v="2017-06-14"/>
    <s v="2022-07-02"/>
    <n v="5"/>
    <n v="7.0921685359404867"/>
    <n v="17.07574210904049"/>
    <n v="14.177"/>
    <n v="7.3770000000000007"/>
    <n v="10.943931601170309"/>
    <n v="15.01323112278566"/>
    <n v="828"/>
    <n v="47.445522382092932"/>
    <n v="42.021924270605432"/>
    <n v="18.322756526988169"/>
  </r>
  <r>
    <s v="T0510"/>
    <x v="500"/>
    <x v="500"/>
    <n v="207829"/>
    <n v="2075809"/>
    <n v="1.6585549656742801E-2"/>
    <s v="2017-06-30"/>
    <s v="2022-07-02"/>
    <n v="5"/>
    <n v="11.876937976521321"/>
    <n v="16.61406475770421"/>
    <n v="13.927"/>
    <n v="7.9770000000000003"/>
    <n v="11.7618457446607"/>
    <n v="14.88649306955972"/>
    <n v="1146"/>
    <n v="79.313495496629017"/>
    <n v="70.727408357386039"/>
    <n v="17.827363609448089"/>
  </r>
  <r>
    <s v="T0511"/>
    <x v="501"/>
    <x v="501"/>
    <n v="207705"/>
    <n v="2076047"/>
    <n v="1.9638225014703879E-2"/>
    <s v="2017-06-18"/>
    <s v="2022-07-02"/>
    <n v="5"/>
    <n v="12.36722689971964"/>
    <n v="17.696500078853511"/>
    <n v="15.127000000000001"/>
    <n v="5.6769999999999996"/>
    <n v="13.046474048218229"/>
    <n v="16.318517194658622"/>
    <n v="1018"/>
    <n v="91.200186070864248"/>
    <n v="81.9294698466352"/>
    <n v="18.988847468772171"/>
  </r>
  <r>
    <s v="T0512"/>
    <x v="502"/>
    <x v="502"/>
    <n v="207553"/>
    <n v="2076291"/>
    <n v="1.860091096817881E-2"/>
    <s v="2017-06-07"/>
    <s v="2022-07-01"/>
    <n v="5"/>
    <n v="11.922734887620489"/>
    <n v="22.22121178632765"/>
    <n v="20.927"/>
    <n v="13.977"/>
    <n v="19.23357739246509"/>
    <n v="21.39934430283207"/>
    <n v="430"/>
    <n v="117.277689953693"/>
    <n v="107.12841062777061"/>
    <n v="23.84399171031987"/>
  </r>
  <r>
    <s v="T0513"/>
    <x v="503"/>
    <x v="503"/>
    <n v="207775"/>
    <n v="2076357"/>
    <n v="1.4146228132755E-2"/>
    <s v="2017-06-07"/>
    <s v="2022-07-02"/>
    <n v="5"/>
    <n v="16.454051077921122"/>
    <n v="16.108002888313319"/>
    <n v="16.077000000000002"/>
    <n v="6.2270000000000003"/>
    <n v="12.64119747249687"/>
    <n v="14.988845511186479"/>
    <n v="1484"/>
    <n v="110.8967553324316"/>
    <n v="99.127896184252464"/>
    <n v="17.28434484275375"/>
  </r>
  <r>
    <s v="T0514"/>
    <x v="504"/>
    <x v="504"/>
    <n v="207727"/>
    <n v="2076504"/>
    <n v="1.7664062076862021E-2"/>
    <s v="2017-06-07"/>
    <s v="2022-07-02"/>
    <n v="5"/>
    <n v="3.6063057911461138"/>
    <n v="16.84249006166171"/>
    <n v="14.677"/>
    <n v="8.527000000000001"/>
    <n v="12.072272342672679"/>
    <n v="15.51120428769234"/>
    <n v="340"/>
    <n v="25.14591205435234"/>
    <n v="22.471144399417831"/>
    <n v="18.07247045179146"/>
  </r>
  <r>
    <s v="T0515"/>
    <x v="505"/>
    <x v="505"/>
    <n v="207183"/>
    <n v="2076061"/>
    <n v="1.7614642992907471E-2"/>
    <s v="2017-06-07"/>
    <s v="2022-07-01"/>
    <n v="5"/>
    <n v="13.4872725671484"/>
    <n v="18.35067321021754"/>
    <n v="16.376999999999999"/>
    <n v="4.4770000000000003"/>
    <n v="12.635895341061509"/>
    <n v="16.805716407258998"/>
    <n v="1249"/>
    <n v="102.1863635590213"/>
    <n v="91.58154279730546"/>
    <n v="19.69079382846418"/>
  </r>
  <r>
    <s v="T0516"/>
    <x v="506"/>
    <x v="506"/>
    <n v="207092"/>
    <n v="2076056"/>
    <n v="1.709412193844706E-2"/>
    <s v="2017-06-07"/>
    <s v="2022-06-30"/>
    <n v="5"/>
    <n v="11.51051277405791"/>
    <n v="16.982440747014628"/>
    <n v="14.427"/>
    <n v="6.1769999999999996"/>
    <n v="11.67804516047717"/>
    <n v="15.008283709862219"/>
    <n v="1170"/>
    <n v="77.378346189219116"/>
    <n v="68.896227217526643"/>
    <n v="18.22264151417528"/>
  </r>
  <r>
    <s v="T0517"/>
    <x v="507"/>
    <x v="507"/>
    <n v="206969"/>
    <n v="2076168"/>
    <n v="1.7712996891631781E-2"/>
    <s v="2017-06-07"/>
    <s v="2022-07-02"/>
    <n v="5"/>
    <n v="9.8644241274708175"/>
    <n v="18.191084921067489"/>
    <n v="14.327"/>
    <n v="7.1769999999999996"/>
    <n v="12.499897920539659"/>
    <n v="16.91545003507202"/>
    <n v="847"/>
    <n v="75.39353793041046"/>
    <n v="67.719681564255708"/>
    <n v="19.519551059161241"/>
  </r>
  <r>
    <s v="T0518"/>
    <x v="508"/>
    <x v="508"/>
    <n v="206794"/>
    <n v="2076305"/>
    <n v="1.8949687706573608E-2"/>
    <s v="2017-06-07"/>
    <s v="2022-06-30"/>
    <n v="5"/>
    <n v="12.84240103908272"/>
    <n v="18.34866513918595"/>
    <n v="15.427"/>
    <n v="5.7270000000000003"/>
    <n v="13.17029219021021"/>
    <n v="16.977945839346219"/>
    <n v="1003"/>
    <n v="98.756771712479491"/>
    <n v="88.919714199070157"/>
    <n v="19.688639111183619"/>
  </r>
  <r>
    <s v="T0519"/>
    <x v="509"/>
    <x v="509"/>
    <n v="206657"/>
    <n v="2076383"/>
    <n v="1.8858285530813389E-2"/>
    <s v="2017-06-07"/>
    <s v="2022-07-01"/>
    <n v="5"/>
    <n v="14.21993158390312"/>
    <n v="19.82333805489899"/>
    <n v="18.427"/>
    <n v="7.1769999999999996"/>
    <n v="14.052472623898179"/>
    <n v="16.86320610349571"/>
    <n v="1114"/>
    <n v="108.58573742826771"/>
    <n v="97.747214979069895"/>
    <n v="21.271005055750589"/>
  </r>
  <r>
    <s v="T0520"/>
    <x v="510"/>
    <x v="510"/>
    <n v="207125"/>
    <n v="2076541"/>
    <n v="1.6740129194738631E-2"/>
    <s v="2017-06-10"/>
    <s v="2022-07-01"/>
    <n v="5"/>
    <n v="15.91911054403138"/>
    <n v="19.7790187238373"/>
    <n v="17.777000000000001"/>
    <n v="7.4269999999999996"/>
    <n v="13.68253185393417"/>
    <n v="17.39632591846523"/>
    <n v="1195"/>
    <n v="125.6149219458905"/>
    <n v="113.26497364149191"/>
    <n v="21.22344915409214"/>
  </r>
  <r>
    <s v="T0521"/>
    <x v="511"/>
    <x v="511"/>
    <n v="207569"/>
    <n v="2076884"/>
    <n v="1.7480501576272161E-2"/>
    <s v="2017-06-10"/>
    <s v="2022-07-02"/>
    <n v="5"/>
    <n v="13.36888188369076"/>
    <n v="18.827165229387411"/>
    <n v="16.577000000000002"/>
    <n v="4.077"/>
    <n v="13.33657914822072"/>
    <n v="17.132699308112119"/>
    <n v="1201"/>
    <n v="103.4004348318622"/>
    <n v="92.829615542385127"/>
    <n v="20.202083305580381"/>
  </r>
  <r>
    <s v="T0578"/>
    <x v="512"/>
    <x v="512"/>
    <n v="206762"/>
    <n v="2077124"/>
    <n v="1.7965749013037859E-2"/>
    <s v="2017-06-15"/>
    <s v="2022-07-02"/>
    <n v="5"/>
    <n v="5.9521068182392831"/>
    <n v="17.88802306118254"/>
    <n v="16.527000000000001"/>
    <n v="10.327"/>
    <n v="14.261319734711799"/>
    <n v="16.90463014298809"/>
    <n v="390"/>
    <n v="45.74221293676387"/>
    <n v="41.336561565790497"/>
    <n v="19.194357071349241"/>
  </r>
  <r>
    <s v="T0579"/>
    <x v="513"/>
    <x v="513"/>
    <n v="206523"/>
    <n v="2077257"/>
    <n v="1.9856667574090159E-2"/>
    <s v="2017-06-15"/>
    <s v="2022-07-03"/>
    <n v="5"/>
    <n v="13.84125082608219"/>
    <n v="19.79633614039949"/>
    <n v="18.327000000000002"/>
    <n v="7.577"/>
    <n v="14.12680832013325"/>
    <n v="17.825976834423621"/>
    <n v="1007"/>
    <n v="112.0485389591404"/>
    <n v="101.1502289428005"/>
    <n v="21.242031234175069"/>
  </r>
  <r>
    <s v="T0580"/>
    <x v="514"/>
    <x v="514"/>
    <n v="206706"/>
    <n v="2077314"/>
    <n v="1.696587015563129E-2"/>
    <s v="2017-06-15"/>
    <s v="2022-07-03"/>
    <n v="5"/>
    <n v="8.052250202699236"/>
    <n v="20.689664219404321"/>
    <n v="20.126999999999999"/>
    <n v="4.827"/>
    <n v="16.64325793322481"/>
    <n v="18.350656249258879"/>
    <n v="472"/>
    <n v="67.40780434087246"/>
    <n v="61.122260329668443"/>
    <n v="22.200597648788559"/>
  </r>
  <r>
    <s v="T0581"/>
    <x v="515"/>
    <x v="515"/>
    <n v="206662"/>
    <n v="2077624"/>
    <n v="1.817542170674772E-2"/>
    <s v="2017-06-29"/>
    <s v="2022-07-03"/>
    <n v="5"/>
    <n v="19.478905841829441"/>
    <n v="21.20698963018393"/>
    <n v="20.477"/>
    <n v="6.2770000000000001"/>
    <n v="17.51371306851517"/>
    <n v="19.63866576522571"/>
    <n v="880"/>
    <n v="175.29529901594489"/>
    <n v="159.64666267341539"/>
    <n v="22.75570251547078"/>
  </r>
  <r>
    <s v="T0582"/>
    <x v="516"/>
    <x v="516"/>
    <n v="207197"/>
    <n v="2077368"/>
    <n v="1.8787320220573538E-2"/>
    <s v="2017-06-15"/>
    <s v="2022-07-02"/>
    <n v="5"/>
    <n v="4.0145657761781584"/>
    <n v="17.874690249373991"/>
    <n v="10.776999999999999"/>
    <n v="3.427"/>
    <n v="8.8638640340663528"/>
    <n v="17.874690249373991"/>
    <n v="745"/>
    <n v="31.543202566508381"/>
    <n v="27.544976560340221"/>
    <n v="19.180050585398099"/>
  </r>
  <r>
    <s v="T0194"/>
    <x v="517"/>
    <x v="517"/>
    <n v="222440"/>
    <n v="2076945"/>
    <n v="1.9324106997073438E-2"/>
    <s v="2016-06-12"/>
    <s v="2022-05-18"/>
    <n v="5.916666666666667"/>
    <n v="11.379629352837849"/>
    <n v="19.218363422910219"/>
    <n v="15.477"/>
    <n v="8.2270000000000003"/>
    <n v="12.882823727652619"/>
    <n v="16.915377431031139"/>
    <n v="931"/>
    <n v="87.078767465153732"/>
    <n v="78.309456382665061"/>
    <n v="19.90665318225593"/>
  </r>
  <r>
    <s v="T0212"/>
    <x v="517"/>
    <x v="517"/>
    <n v="222550"/>
    <n v="2076755"/>
    <n v="1.9770287180314951E-2"/>
    <s v="2016-06-12"/>
    <s v="2022-05-18"/>
    <n v="5.916666666666667"/>
    <n v="10.410148461477"/>
    <n v="18.651880770345571"/>
    <n v="16.527000000000001"/>
    <n v="6.6769999999999996"/>
    <n v="13.189885523040751"/>
    <n v="16.198062699017381"/>
    <n v="860"/>
    <n v="76.180697043941663"/>
    <n v="68.418259686494807"/>
    <n v="19.319882422945291"/>
  </r>
  <r>
    <s v="T0213"/>
    <x v="517"/>
    <x v="517"/>
    <n v="222509"/>
    <n v="2076897"/>
    <n v="1.953909823501998E-2"/>
    <s v="2016-06-12"/>
    <s v="2022-05-18"/>
    <n v="5.916666666666667"/>
    <n v="12.09010446501857"/>
    <n v="19.173429842487419"/>
    <n v="15.276999999999999"/>
    <n v="9.6769999999999996"/>
    <n v="12.87915030787933"/>
    <n v="16.954047453021051"/>
    <n v="972"/>
    <n v="92.771948389560023"/>
    <n v="83.46954137351301"/>
    <n v="19.860110342887651"/>
  </r>
  <r>
    <s v="T0195"/>
    <x v="518"/>
    <x v="518"/>
    <n v="221965"/>
    <n v="2076377"/>
    <n v="1.9419947829644148E-2"/>
    <s v="2016-06-12"/>
    <s v="2022-05-12"/>
    <n v="5.833333333333333"/>
    <n v="11.30199859184243"/>
    <n v="17.00256849187965"/>
    <n v="15.577"/>
    <n v="9.3770000000000007"/>
    <n v="12.81302612454556"/>
    <n v="14.70285761896926"/>
    <n v="927"/>
    <n v="74.889033040200218"/>
    <n v="67.093815314494634"/>
    <n v="17.66391752107938"/>
  </r>
  <r>
    <s v="T0200"/>
    <x v="518"/>
    <x v="518"/>
    <n v="222042"/>
    <n v="2076471"/>
    <n v="1.9151930611241399E-2"/>
    <s v="2016-06-12"/>
    <s v="2022-05-12"/>
    <n v="5.833333333333333"/>
    <n v="11.51336908018803"/>
    <n v="17.730160156625171"/>
    <n v="14.077"/>
    <n v="8.777000000000001"/>
    <n v="12.69910024627081"/>
    <n v="16.702834586426508"/>
    <n v="940"/>
    <n v="86.973748509308422"/>
    <n v="78.195876093705095"/>
    <n v="18.419810324053699"/>
  </r>
  <r>
    <s v="T0196"/>
    <x v="519"/>
    <x v="519"/>
    <n v="221726"/>
    <n v="2076417"/>
    <n v="1.8994004525363151E-2"/>
    <s v="2016-06-12"/>
    <s v="2022-05-12"/>
    <n v="5.833333333333333"/>
    <n v="11.362427539560111"/>
    <n v="17.054874952130461"/>
    <n v="15.327"/>
    <n v="8.4770000000000003"/>
    <n v="12.57631121573141"/>
    <n v="15.92333062886563"/>
    <n v="948"/>
    <n v="81.681262846932427"/>
    <n v="73.306550149467853"/>
    <n v="17.71825854609164"/>
  </r>
  <r>
    <s v="T0197"/>
    <x v="520"/>
    <x v="520"/>
    <n v="221809"/>
    <n v="2076410"/>
    <n v="1.877529215414642E-2"/>
    <s v="2016-06-12"/>
    <s v="2022-05-12"/>
    <n v="5.833333333333333"/>
    <n v="10.9750421088218"/>
    <n v="16.43242151928877"/>
    <n v="15.727"/>
    <n v="7.827"/>
    <n v="12.95270815533774"/>
    <n v="14.76473654749023"/>
    <n v="905"/>
    <n v="73.024953998119997"/>
    <n v="65.420475145921699"/>
    <n v="17.07159353758545"/>
  </r>
  <r>
    <s v="T0198"/>
    <x v="520"/>
    <x v="520"/>
    <n v="221834"/>
    <n v="2076222"/>
    <n v="1.9786041376316951E-2"/>
    <s v="2016-06-12"/>
    <s v="2022-05-18"/>
    <n v="5.916666666666667"/>
    <n v="10.00220051382145"/>
    <n v="17.269217299405579"/>
    <n v="14.827"/>
    <n v="6.327"/>
    <n v="12.61253588983547"/>
    <n v="15.35701336960444"/>
    <n v="859"/>
    <n v="69.219523964479635"/>
    <n v="62.009450397698302"/>
    <n v="17.88770000563472"/>
  </r>
  <r>
    <s v="T0199"/>
    <x v="520"/>
    <x v="520"/>
    <n v="221926"/>
    <n v="2076413"/>
    <n v="1.9151930611241399E-2"/>
    <s v="2016-06-12"/>
    <s v="2022-05-12"/>
    <n v="5.833333333333333"/>
    <n v="11.43735319137353"/>
    <n v="15.239332733689871"/>
    <n v="13.877000000000001"/>
    <n v="9.4269999999999996"/>
    <n v="12.287791082549949"/>
    <n v="13.915840117312939"/>
    <n v="992"/>
    <n v="71.48834487931336"/>
    <n v="63.83094694469596"/>
    <n v="15.83209716889216"/>
  </r>
  <r>
    <s v="T0207"/>
    <x v="521"/>
    <x v="521"/>
    <n v="221905"/>
    <n v="2076597"/>
    <n v="1.9770287180314951E-2"/>
    <s v="2016-06-12"/>
    <s v="2022-05-12"/>
    <n v="5.833333333333333"/>
    <n v="13.319986076077321"/>
    <n v="15.004663247229299"/>
    <n v="15.927"/>
    <n v="10.026999999999999"/>
    <n v="13.31646713088079"/>
    <n v="13.9720726110163"/>
    <n v="1012"/>
    <n v="83.93482898629324"/>
    <n v="75.252881298260888"/>
    <n v="15.58829974172501"/>
  </r>
  <r>
    <s v="T0208"/>
    <x v="521"/>
    <x v="521"/>
    <n v="221805"/>
    <n v="2076563"/>
    <n v="1.867701179635552E-2"/>
    <s v="2016-06-12"/>
    <s v="2022-05-12"/>
    <n v="5.833333333333333"/>
    <n v="11.354511872996991"/>
    <n v="16.40727390539034"/>
    <n v="15.227"/>
    <n v="7.8770000000000007"/>
    <n v="12.636447105721061"/>
    <n v="14.09408643339005"/>
    <n v="964"/>
    <n v="71.957546248826176"/>
    <n v="64.320066370711444"/>
    <n v="17.04546775676792"/>
  </r>
  <r>
    <s v="T0210"/>
    <x v="521"/>
    <x v="521"/>
    <n v="221983"/>
    <n v="2076506"/>
    <n v="1.9259406681996601E-2"/>
    <s v="2016-06-12"/>
    <s v="2022-05-12"/>
    <n v="5.833333333333333"/>
    <n v="9.6491262323853153"/>
    <n v="16.50992715239402"/>
    <n v="13.026999999999999"/>
    <n v="9.0770000000000017"/>
    <n v="11.60382556490765"/>
    <n v="15.618097525364099"/>
    <n v="935"/>
    <n v="67.699660944696689"/>
    <n v="60.457921214846444"/>
    <n v="17.15211390786034"/>
  </r>
  <r>
    <s v="T0211"/>
    <x v="521"/>
    <x v="521"/>
    <n v="222200"/>
    <n v="2076593"/>
    <n v="1.8869912231530651E-2"/>
    <s v="2016-06-12"/>
    <s v="2022-05-18"/>
    <n v="5.916666666666667"/>
    <n v="11.89306479954981"/>
    <n v="17.02009848966949"/>
    <n v="14.827"/>
    <n v="10.677"/>
    <n v="12.501324813261281"/>
    <n v="14.39364756015863"/>
    <n v="1007"/>
    <n v="77.027990818456971"/>
    <n v="68.90224790422063"/>
    <n v="17.629659212177721"/>
  </r>
  <r>
    <s v="T0201"/>
    <x v="522"/>
    <x v="522"/>
    <n v="222213"/>
    <n v="2076578"/>
    <n v="1.8522770340501229E-2"/>
    <s v="2016-06-12"/>
    <s v="2022-05-18"/>
    <n v="5.916666666666667"/>
    <n v="13.3419212395897"/>
    <n v="20.043983724759951"/>
    <n v="17.027000000000001"/>
    <n v="10.577"/>
    <n v="13.63432647170028"/>
    <n v="17.27459648772442"/>
    <n v="972"/>
    <n v="104.5941327991227"/>
    <n v="94.357261638178215"/>
    <n v="20.761842391008191"/>
  </r>
  <r>
    <s v="T0202"/>
    <x v="523"/>
    <x v="523"/>
    <n v="222020"/>
    <n v="2077168"/>
    <n v="1.938592298281697E-2"/>
    <s v="2016-06-12"/>
    <s v="2022-05-18"/>
    <n v="5.916666666666667"/>
    <n v="10.17904455384263"/>
    <n v="15.24254601635284"/>
    <n v="15.526999999999999"/>
    <n v="11.227"/>
    <n v="13.55902720365936"/>
    <n v="14.821367450645409"/>
    <n v="722"/>
    <n v="68.267445205112011"/>
    <n v="61.408821732797627"/>
    <n v="15.78844517012285"/>
  </r>
  <r>
    <s v="T0203"/>
    <x v="523"/>
    <x v="523"/>
    <n v="222227"/>
    <n v="2076899"/>
    <n v="1.928748796207392E-2"/>
    <s v="2016-06-12"/>
    <s v="2022-05-18"/>
    <n v="5.916666666666667"/>
    <n v="12.11257981861116"/>
    <n v="16.12159140415136"/>
    <n v="13.377000000000001"/>
    <n v="8.027000000000001"/>
    <n v="12.360301743508121"/>
    <n v="15.37676569829982"/>
    <n v="1037"/>
    <n v="83.9433197711774"/>
    <n v="75.209674914014286"/>
    <n v="16.69897284000271"/>
  </r>
  <r>
    <s v="T0204"/>
    <x v="523"/>
    <x v="523"/>
    <n v="222437"/>
    <n v="2077040"/>
    <n v="1.996180432320507E-2"/>
    <s v="2016-06-12"/>
    <s v="2022-05-18"/>
    <n v="5.916666666666667"/>
    <n v="8.8885963423395022"/>
    <n v="14.97220304348078"/>
    <n v="14.727"/>
    <n v="12.327"/>
    <n v="13.801138555858831"/>
    <n v="14.90598677082802"/>
    <n v="601"/>
    <n v="60.029574999770631"/>
    <n v="54.066854506030893"/>
    <n v="15.508420087716059"/>
  </r>
  <r>
    <s v="T0205"/>
    <x v="523"/>
    <x v="523"/>
    <n v="222036"/>
    <n v="2076924"/>
    <n v="1.867701179635552E-2"/>
    <s v="2016-06-12"/>
    <s v="2022-05-18"/>
    <n v="5.916666666666667"/>
    <n v="11.918385094242391"/>
    <n v="16.39134623887858"/>
    <n v="14.977"/>
    <n v="9.277000000000001"/>
    <n v="12.779258107663891"/>
    <n v="15.326454483416599"/>
    <n v="964"/>
    <n v="82.45018868438197"/>
    <n v="73.982205073350485"/>
    <n v="16.97838872058442"/>
  </r>
  <r>
    <s v="T0206"/>
    <x v="523"/>
    <x v="523"/>
    <n v="222258"/>
    <n v="2077196"/>
    <n v="1.9111096089604731E-2"/>
    <s v="2016-06-12"/>
    <s v="2022-05-18"/>
    <n v="5.916666666666667"/>
    <n v="13.184593013395929"/>
    <n v="16.824882284108629"/>
    <n v="14.827"/>
    <n v="9.1769999999999996"/>
    <n v="13.24336986617983"/>
    <n v="15.39570753855855"/>
    <n v="994"/>
    <n v="91.799140989077685"/>
    <n v="82.529850797199586"/>
    <n v="17.427451499994309"/>
  </r>
  <r>
    <s v="T0209"/>
    <x v="524"/>
    <x v="524"/>
    <n v="222109"/>
    <n v="2076512"/>
    <n v="1.9026634738360821E-2"/>
    <s v="2016-06-12"/>
    <s v="2022-05-12"/>
    <n v="5.833333333333333"/>
    <n v="9.4829072727231036"/>
    <n v="16.82552822210079"/>
    <n v="13.927"/>
    <n v="9.7270000000000003"/>
    <n v="12.14719650728737"/>
    <n v="15.56301839101423"/>
    <n v="841"/>
    <n v="66.470517249435574"/>
    <n v="59.514834819854087"/>
    <n v="17.479990914650639"/>
  </r>
  <r>
    <s v="T0214"/>
    <x v="525"/>
    <x v="525"/>
    <n v="222495"/>
    <n v="2077261"/>
    <n v="1.9161993468694731E-2"/>
    <s v="2016-07-18"/>
    <s v="2022-05-19"/>
    <n v="5.833333333333333"/>
    <n v="13.627789266001731"/>
    <n v="17.258533487112611"/>
    <n v="14.977"/>
    <n v="6.327"/>
    <n v="12.69715572420772"/>
    <n v="15.6428418212365"/>
    <n v="1148"/>
    <n v="96.167828666833458"/>
    <n v="86.242604328858562"/>
    <n v="17.929838788577161"/>
  </r>
  <r>
    <s v="T0215"/>
    <x v="525"/>
    <x v="525"/>
    <n v="222593"/>
    <n v="2077107"/>
    <n v="1.934206343818631E-2"/>
    <s v="2016-07-18"/>
    <s v="2022-05-19"/>
    <n v="5.833333333333333"/>
    <n v="5.599366004450772"/>
    <n v="19.609694185711248"/>
    <n v="17.727"/>
    <n v="3.8769999999999998"/>
    <n v="13.09811518126118"/>
    <n v="16.116054421132709"/>
    <n v="620"/>
    <n v="40.398172656641073"/>
    <n v="36.085569121884397"/>
    <n v="20.37245260181864"/>
  </r>
  <r>
    <s v="T0216"/>
    <x v="526"/>
    <x v="526"/>
    <n v="222680"/>
    <n v="2077323"/>
    <n v="1.9753990971903009E-2"/>
    <s v="2016-07-18"/>
    <s v="2022-05-19"/>
    <n v="5.833333333333333"/>
    <n v="10.890202082174779"/>
    <n v="16.093001885476099"/>
    <n v="15.177"/>
    <n v="4.827"/>
    <n v="12.399982626171081"/>
    <n v="14.563121353968301"/>
    <n v="1012"/>
    <n v="71.17932819559563"/>
    <n v="63.50531026150815"/>
    <n v="16.7189714958295"/>
  </r>
  <r>
    <s v="T000217"/>
    <x v="527"/>
    <x v="527"/>
    <n v="222399"/>
    <n v="2077639"/>
    <n v="1.9748438532021621E-2"/>
    <s v="2016-07-18"/>
    <s v="2022-05-26"/>
    <n v="5.833333333333333"/>
    <n v="11.32528459786441"/>
    <n v="18.42140360759883"/>
    <n v="15.227"/>
    <n v="6.8770000000000007"/>
    <n v="12.48710837389277"/>
    <n v="16.5676598888626"/>
    <n v="1013"/>
    <n v="84.639468430155745"/>
    <n v="75.89949258657748"/>
    <n v="19.137941076523031"/>
  </r>
  <r>
    <s v="T0218"/>
    <x v="528"/>
    <x v="528"/>
    <n v="222629"/>
    <n v="2077635"/>
    <n v="1.9753990971903009E-2"/>
    <s v="2016-07-18"/>
    <s v="2022-05-19"/>
    <n v="5.833333333333333"/>
    <n v="11.310878980950999"/>
    <n v="16.946237031990862"/>
    <n v="15.177"/>
    <n v="9.4269999999999996"/>
    <n v="13.245489349619749"/>
    <n v="15.46135108660302"/>
    <n v="861"/>
    <n v="79.07963651978281"/>
    <n v="71.086315673489196"/>
    <n v="17.605394935989199"/>
  </r>
  <r>
    <s v="T0219"/>
    <x v="529"/>
    <x v="529"/>
    <n v="222721"/>
    <n v="2077739"/>
    <n v="1.9324106997073438E-2"/>
    <s v="2016-07-27"/>
    <s v="2022-05-19"/>
    <n v="5.75"/>
    <n v="8.3292092519239453"/>
    <n v="15.81509029891261"/>
    <n v="13.477"/>
    <n v="9.3770000000000007"/>
    <n v="11.87678614046559"/>
    <n v="15.141714433826079"/>
    <n v="776"/>
    <n v="56.67010634553575"/>
    <n v="50.620495355211439"/>
    <n v="16.47986309750112"/>
  </r>
  <r>
    <s v="T0220"/>
    <x v="530"/>
    <x v="530"/>
    <n v="222995"/>
    <n v="2077765"/>
    <n v="1.9670788917778879E-2"/>
    <s v="2016-07-25"/>
    <s v="2022-05-25"/>
    <n v="5.75"/>
    <n v="10.72019499542518"/>
    <n v="16.660476057491831"/>
    <n v="13.477"/>
    <n v="7.5270000000000001"/>
    <n v="11.908544406683539"/>
    <n v="15.5001647279383"/>
    <n v="1017"/>
    <n v="74.678302497554995"/>
    <n v="66.718707991115494"/>
    <n v="17.360783870171041"/>
  </r>
  <r>
    <s v="T0221"/>
    <x v="531"/>
    <x v="531"/>
    <n v="223394"/>
    <n v="2078503"/>
    <n v="1.795036043939208E-2"/>
    <s v="2016-07-25"/>
    <s v="2022-05-25"/>
    <n v="5.75"/>
    <n v="9.8794489115527657"/>
    <n v="17.507949723620879"/>
    <n v="14.276999999999999"/>
    <n v="9.1769999999999996"/>
    <n v="11.76431101340785"/>
    <n v="16.716486977412728"/>
    <n v="947"/>
    <n v="74.368683480160286"/>
    <n v="66.574000870113508"/>
    <n v="18.243880313667439"/>
  </r>
  <r>
    <s v="T0222"/>
    <x v="532"/>
    <x v="532"/>
    <n v="223114"/>
    <n v="2078112"/>
    <n v="1.9221143767143501E-2"/>
    <s v="2016-07-25"/>
    <s v="2022-05-25"/>
    <n v="5.75"/>
    <n v="9.6227467006396523"/>
    <n v="18.600000000000001"/>
    <n v="14.227"/>
    <n v="4.6769999999999996"/>
    <n v="11.44192089618794"/>
    <n v="16.280235557716981"/>
    <n v="1041"/>
    <n v="70.217635307255264"/>
    <n v="62.563180901568288"/>
    <n v="19.381833920644539"/>
  </r>
  <r>
    <s v="T0223"/>
    <x v="533"/>
    <x v="533"/>
    <n v="222827"/>
    <n v="2077770"/>
    <n v="1.9090329409675231E-2"/>
    <s v="2016-07-25"/>
    <s v="2022-05-25"/>
    <n v="5.75"/>
    <n v="6.500092620184013"/>
    <n v="16.551918506003709"/>
    <n v="12.877000000000001"/>
    <n v="7.4269999999999996"/>
    <n v="10.26496104078074"/>
    <n v="14.14038136722276"/>
    <n v="838"/>
    <n v="40.671360430333728"/>
    <n v="35.763362099357629"/>
    <n v="17.247663201688528"/>
  </r>
  <r>
    <s v="T0224"/>
    <x v="534"/>
    <x v="534"/>
    <n v="222684"/>
    <n v="2078136"/>
    <n v="1.903739560316868E-2"/>
    <s v="2016-07-25"/>
    <s v="2022-05-25"/>
    <n v="5.75"/>
    <n v="6.3253415150528447"/>
    <n v="16.461120251422191"/>
    <n v="15.377000000000001"/>
    <n v="6.6270000000000007"/>
    <n v="13.747002731837201"/>
    <n v="15.63360510222997"/>
    <n v="473"/>
    <n v="44.748142698974178"/>
    <n v="40.253678885703181"/>
    <n v="17.153048325850719"/>
  </r>
  <r>
    <s v="T0225"/>
    <x v="535"/>
    <x v="535"/>
    <n v="223039"/>
    <n v="2078070"/>
    <n v="1.959012364244115E-2"/>
    <s v="2016-07-25"/>
    <s v="2022-05-25"/>
    <n v="5.75"/>
    <n v="12.16621451651984"/>
    <n v="16.11309329461109"/>
    <n v="14.026999999999999"/>
    <n v="9.1270000000000007"/>
    <n v="11.71341791974459"/>
    <n v="14.154203147123649"/>
    <n v="1174"/>
    <n v="77.114008191829654"/>
    <n v="68.644614473542418"/>
    <n v="16.79039237548405"/>
  </r>
  <r>
    <s v="T0226"/>
    <x v="536"/>
    <x v="536"/>
    <n v="223052"/>
    <n v="2078283"/>
    <n v="1.9683395172164671E-2"/>
    <s v="2016-07-25"/>
    <s v="2022-05-25"/>
    <n v="5.75"/>
    <n v="8.0598765569737587"/>
    <n v="16.730668502000089"/>
    <n v="12.077"/>
    <n v="5.3770000000000007"/>
    <n v="10.098675397977789"/>
    <n v="15.38768200184602"/>
    <n v="1118"/>
    <n v="54.909957560288568"/>
    <n v="48.311618962170833"/>
    <n v="17.433926789630341"/>
  </r>
  <r>
    <s v="T0227"/>
    <x v="537"/>
    <x v="537"/>
    <n v="223061"/>
    <n v="2078464"/>
    <n v="1.979624284174572E-2"/>
    <s v="2016-07-25"/>
    <s v="2022-05-25"/>
    <n v="5.75"/>
    <n v="8.8928772811488308"/>
    <n v="17.700275582341462"/>
    <n v="14.427"/>
    <n v="6.7270000000000003"/>
    <n v="12.28394107495942"/>
    <n v="15.729269121792459"/>
    <n v="808"/>
    <n v="62.974699248813103"/>
    <n v="56.361589554331758"/>
    <n v="18.4442904132571"/>
  </r>
  <r>
    <s v="T0583"/>
    <x v="538"/>
    <x v="538"/>
    <n v="221418"/>
    <n v="2076679"/>
    <n v="1.8726608329486309E-2"/>
    <s v="2017-07-04"/>
    <s v="2022-07-04"/>
    <n v="4.916666666666667"/>
    <n v="8.1390087776852287"/>
    <n v="21.60171262488927"/>
    <n v="19.177"/>
    <n v="9.9770000000000003"/>
    <n v="15.32850020718031"/>
    <n v="20.02659265156278"/>
    <n v="481"/>
    <n v="74.448001221150321"/>
    <n v="67.586952840222708"/>
    <n v="23.261160588703071"/>
  </r>
  <r>
    <s v="T0584"/>
    <x v="539"/>
    <x v="539"/>
    <n v="222907"/>
    <n v="2077881"/>
    <n v="1.7903866827326871E-2"/>
    <s v="2017-07-27"/>
    <s v="2022-07-04"/>
    <n v="4.916666666666667"/>
    <n v="12.745020948553959"/>
    <n v="16.410505336060329"/>
    <n v="16.777000000000001"/>
    <n v="9.4269999999999996"/>
    <n v="13.8698113841888"/>
    <n v="16.410505336060329"/>
    <n v="894"/>
    <n v="94.889656558869959"/>
    <n v="85.578307415399678"/>
    <n v="17.671163698569231"/>
  </r>
  <r>
    <s v="T0585"/>
    <x v="540"/>
    <x v="540"/>
    <n v="222094"/>
    <n v="2077443"/>
    <n v="1.8846601384487901E-2"/>
    <s v="2017-06-22"/>
    <s v="2022-07-04"/>
    <n v="5"/>
    <n v="3.5206940735246048"/>
    <n v="15.91536627284834"/>
    <n v="9.7270000000000003"/>
    <n v="4.2770000000000001"/>
    <n v="7.981554288872335"/>
    <n v="15.33428619129454"/>
    <n v="796"/>
    <n v="23.187843933986301"/>
    <n v="19.748760362493812"/>
    <n v="17.07764028017553"/>
  </r>
  <r>
    <s v="T0586"/>
    <x v="541"/>
    <x v="541"/>
    <n v="222457"/>
    <n v="2076746"/>
    <n v="1.862650497201911E-2"/>
    <s v="2017-07-24"/>
    <s v="2022-07-04"/>
    <n v="4.916666666666667"/>
    <n v="11.36282918283576"/>
    <n v="19.734937570562501"/>
    <n v="17.677"/>
    <n v="9.777000000000001"/>
    <n v="14.829370352162821"/>
    <n v="17.89214522402942"/>
    <n v="698"/>
    <n v="92.631401986099576"/>
    <n v="83.893196014770297"/>
    <n v="21.25097949446668"/>
  </r>
  <r>
    <s v="T0587"/>
    <x v="542"/>
    <x v="542"/>
    <n v="221545"/>
    <n v="2076721"/>
    <n v="1.8787320220573538E-2"/>
    <s v="2017-06-12"/>
    <s v="2022-07-04"/>
    <n v="5"/>
    <n v="11.23859651780251"/>
    <n v="17.903729879926608"/>
    <n v="14.577"/>
    <n v="8.1769999999999996"/>
    <n v="12.885429480404319"/>
    <n v="16.713026285906029"/>
    <n v="905"/>
    <n v="84.980174417281049"/>
    <n v="76.430595310834008"/>
    <n v="19.211210934204711"/>
  </r>
  <r>
    <s v="T0588"/>
    <x v="542"/>
    <x v="542"/>
    <n v="221669"/>
    <n v="2077039"/>
    <n v="1.8388026447948139E-2"/>
    <s v="2017-06-12"/>
    <s v="2022-07-04"/>
    <n v="5"/>
    <n v="11.9272938524017"/>
    <n v="19.512858709921691"/>
    <n v="15.377000000000001"/>
    <n v="8.9269999999999996"/>
    <n v="13.592396796798679"/>
    <n v="18.216649927202539"/>
    <n v="870"/>
    <n v="98.709517390862629"/>
    <n v="89.143235798837566"/>
    <n v="20.937851895650681"/>
  </r>
  <r>
    <s v="T0589"/>
    <x v="542"/>
    <x v="542"/>
    <n v="221878"/>
    <n v="2076896"/>
    <n v="1.779347512475199E-2"/>
    <s v="2017-06-12"/>
    <s v="2022-07-04"/>
    <n v="5"/>
    <n v="8.6506065388917843"/>
    <n v="17.222280501392369"/>
    <n v="14.227"/>
    <n v="5.1270000000000007"/>
    <n v="11.267313267559"/>
    <n v="15.137994916268021"/>
    <n v="1012"/>
    <n v="58.367440106981732"/>
    <n v="51.709203078255598"/>
    <n v="18.47999638618575"/>
  </r>
  <r>
    <s v="T0590"/>
    <x v="543"/>
    <x v="543"/>
    <n v="221890"/>
    <n v="2077201"/>
    <n v="1.9638225014703879E-2"/>
    <s v="2017-06-14"/>
    <s v="2022-07-04"/>
    <n v="5"/>
    <n v="5.8765976267308808"/>
    <n v="17.593845699412199"/>
    <n v="14.977"/>
    <n v="6.9269999999999996"/>
    <n v="11.64112089882639"/>
    <n v="15.681199271803621"/>
    <n v="611"/>
    <n v="41.306292727301788"/>
    <n v="36.805580929897843"/>
    <n v="18.878696402486359"/>
  </r>
  <r>
    <s v="T0591"/>
    <x v="544"/>
    <x v="544"/>
    <n v="221529"/>
    <n v="2076556"/>
    <n v="1.9657942981037849E-2"/>
    <s v="2017-06-12"/>
    <s v="2022-07-04"/>
    <n v="5"/>
    <n v="11.10045049555985"/>
    <n v="17.651296099837381"/>
    <n v="13.526999999999999"/>
    <n v="6.7270000000000003"/>
    <n v="11.543363969422559"/>
    <n v="15.912691944903029"/>
    <n v="1170"/>
    <n v="79.17922386132966"/>
    <n v="70.554527871061495"/>
    <n v="18.940342314719441"/>
  </r>
  <r>
    <s v="T0592"/>
    <x v="544"/>
    <x v="544"/>
    <n v="221303"/>
    <n v="2076671"/>
    <n v="1.897196169965144E-2"/>
    <s v="2017-06-12"/>
    <s v="2022-07-04"/>
    <n v="5"/>
    <n v="7.4906897020182983"/>
    <n v="17.599340940208538"/>
    <n v="12.776999999999999"/>
    <n v="3.7770000000000001"/>
    <n v="10.12974049095266"/>
    <n v="14.673406690880119"/>
    <n v="1107"/>
    <n v="48.39463912869418"/>
    <n v="42.396244984089293"/>
    <n v="18.88459295201994"/>
  </r>
  <r>
    <s v="T0593"/>
    <x v="545"/>
    <x v="545"/>
    <n v="222748"/>
    <n v="2078252"/>
    <n v="1.9230797395556269E-2"/>
    <s v="2017-07-03"/>
    <s v="2022-07-06"/>
    <n v="5"/>
    <n v="6.1308872814420621"/>
    <n v="13.84715318908251"/>
    <n v="14.877000000000001"/>
    <n v="4.077"/>
    <n v="10.65806493056926"/>
    <n v="13.26178841844572"/>
    <n v="884"/>
    <n v="35.648337092478563"/>
    <n v="31.045471938767879"/>
    <n v="14.858388868565751"/>
  </r>
  <r>
    <s v="T0594"/>
    <x v="546"/>
    <x v="546"/>
    <n v="223101"/>
    <n v="2077750"/>
    <n v="1.6266721189389141E-2"/>
    <s v="2017-06-20"/>
    <s v="2022-07-04"/>
    <n v="5"/>
    <n v="7.7828863352312982"/>
    <n v="19.840671807504261"/>
    <n v="12.776999999999999"/>
    <n v="6.9269999999999996"/>
    <n v="10.495556412308289"/>
    <n v="16.25864666039632"/>
    <n v="984"/>
    <n v="56.386151773143197"/>
    <n v="49.941163025950218"/>
    <n v="21.289604664871959"/>
  </r>
  <r>
    <s v="T0595"/>
    <x v="547"/>
    <x v="547"/>
    <n v="223152"/>
    <n v="2077823"/>
    <n v="1.685392378651979E-2"/>
    <s v="2017-06-20"/>
    <s v="2022-07-03"/>
    <n v="5"/>
    <n v="3.7312677667713108"/>
    <n v="15.85490057492647"/>
    <n v="12.026999999999999"/>
    <n v="4.1270000000000007"/>
    <n v="9.2447189578905498"/>
    <n v="13.96450327901897"/>
    <n v="653"/>
    <n v="22.646244794687551"/>
    <n v="19.538643458087812"/>
    <n v="17.012758868042329"/>
  </r>
  <r>
    <s v="T0596"/>
    <x v="547"/>
    <x v="547"/>
    <n v="223293"/>
    <n v="2077886"/>
    <n v="1.8522770340501229E-2"/>
    <s v="2017-06-20"/>
    <s v="2022-07-04"/>
    <n v="5"/>
    <n v="4.5547103771903092"/>
    <n v="15.984983466814681"/>
    <n v="13.077"/>
    <n v="6.077"/>
    <n v="10.35051479208521"/>
    <n v="14.80139157989329"/>
    <n v="594"/>
    <n v="29.87945390712003"/>
    <n v="26.317825474615798"/>
    <n v="17.152341507623909"/>
  </r>
  <r>
    <s v="T0597"/>
    <x v="548"/>
    <x v="548"/>
    <n v="223156"/>
    <n v="2077967"/>
    <n v="1.8639216884040369E-2"/>
    <s v="2017-06-20"/>
    <s v="2022-07-04"/>
    <n v="5"/>
    <n v="8.4950070736430323"/>
    <n v="17.29630466096123"/>
    <n v="13.377000000000001"/>
    <n v="6.6769999999999996"/>
    <n v="10.61576022651373"/>
    <n v="15.32800645715465"/>
    <n v="1019"/>
    <n v="58.005900498114123"/>
    <n v="51.36066472429922"/>
    <n v="18.559426412959059"/>
  </r>
  <r>
    <s v="T0598"/>
    <x v="549"/>
    <x v="549"/>
    <n v="222435"/>
    <n v="2077997"/>
    <n v="1.8218943963341741E-2"/>
    <s v="2017-07-03"/>
    <s v="2022-07-05"/>
    <n v="5"/>
    <n v="12.23524864380059"/>
    <n v="19.080880297695369"/>
    <n v="16.677"/>
    <n v="9.027000000000001"/>
    <n v="14.747411231762531"/>
    <n v="18.48857034389874"/>
    <n v="768"/>
    <n v="103.08717896479681"/>
    <n v="93.379327861683379"/>
    <n v="20.474326783734909"/>
  </r>
  <r>
    <s v="T0599"/>
    <x v="550"/>
    <x v="550"/>
    <n v="222968"/>
    <n v="2078500"/>
    <n v="1.8799291057565091E-2"/>
    <s v="2017-07-20"/>
    <s v="2022-07-04"/>
    <n v="4.916666666666667"/>
    <n v="11.495911432454159"/>
    <n v="20.05226367172364"/>
    <n v="15.827"/>
    <n v="6.527000000000001"/>
    <n v="12.904024956039921"/>
    <n v="17.36507335720205"/>
    <n v="1011"/>
    <n v="90.204066287337284"/>
    <n v="81.027801356117905"/>
    <n v="21.592682651353961"/>
  </r>
  <r>
    <s v="T0600"/>
    <x v="551"/>
    <x v="551"/>
    <n v="223109"/>
    <n v="2078568"/>
    <n v="1.7825287345980739E-2"/>
    <s v="2017-07-20"/>
    <s v="2022-07-05"/>
    <n v="4.916666666666667"/>
    <n v="4.4352241199498126"/>
    <n v="16.466386256333589"/>
    <n v="13.327"/>
    <n v="4.2770000000000001"/>
    <n v="10.992277948523761"/>
    <n v="14.674685367435391"/>
    <n v="561"/>
    <n v="28.875025331561289"/>
    <n v="25.465912159022011"/>
    <n v="17.731337402520051"/>
  </r>
  <r>
    <s v="T0601"/>
    <x v="552"/>
    <x v="552"/>
    <n v="223031"/>
    <n v="2078632"/>
    <n v="1.7148307025598889E-2"/>
    <s v="2017-07-20"/>
    <s v="2022-07-05"/>
    <n v="4.916666666666667"/>
    <n v="7.2910676252365567"/>
    <n v="17.954086884518759"/>
    <n v="13.477"/>
    <n v="7.3770000000000007"/>
    <n v="11.221464731390681"/>
    <n v="16.117072583548261"/>
    <n v="816"/>
    <n v="52.587097844714329"/>
    <n v="46.779709245508691"/>
    <n v="19.333323495986431"/>
  </r>
  <r>
    <s v="T0602"/>
    <x v="553"/>
    <x v="553"/>
    <n v="223247"/>
    <n v="2078419"/>
    <n v="1.9523983534423101E-2"/>
    <s v="2017-07-20"/>
    <s v="2022-07-04"/>
    <n v="4.916666666666667"/>
    <n v="7.0132296116810808"/>
    <n v="17.19185636334813"/>
    <n v="13.127000000000001"/>
    <n v="4.9770000000000003"/>
    <n v="11.033038901332761"/>
    <n v="15.96929792206565"/>
    <n v="820"/>
    <n v="50.023750179166854"/>
    <n v="44.413011237676933"/>
    <n v="18.51253827092367"/>
  </r>
  <r>
    <s v="T0603"/>
    <x v="554"/>
    <x v="554"/>
    <n v="223338"/>
    <n v="2078552"/>
    <n v="1.858802895432354E-2"/>
    <s v="2017-07-20"/>
    <s v="2022-07-05"/>
    <n v="4.916666666666667"/>
    <n v="8.8444314190164537"/>
    <n v="16.58828291408058"/>
    <n v="14.227"/>
    <n v="7.827"/>
    <n v="10.54680066472268"/>
    <n v="14.88067975049616"/>
    <n v="1076"/>
    <n v="58.523964395743349"/>
    <n v="51.723663608447353"/>
    <n v="17.862598186343831"/>
  </r>
  <r>
    <s v="T0604"/>
    <x v="554"/>
    <x v="554"/>
    <n v="223261"/>
    <n v="2078757"/>
    <n v="1.8549043336424511E-2"/>
    <s v="2017-07-20"/>
    <s v="2022-07-05"/>
    <n v="4.916666666666667"/>
    <n v="9.1797800422316786"/>
    <n v="17.020837918684229"/>
    <n v="13.077"/>
    <n v="7.4770000000000003"/>
    <n v="11.29270945076849"/>
    <n v="15.758392888549309"/>
    <n v="970"/>
    <n v="64.81599391603541"/>
    <n v="57.730377984554202"/>
    <n v="18.328382154506599"/>
  </r>
  <r>
    <s v="T0605"/>
    <x v="554"/>
    <x v="554"/>
    <n v="223425"/>
    <n v="2078694"/>
    <n v="1.8442598482323162E-2"/>
    <s v="2017-07-20"/>
    <s v="2022-07-05"/>
    <n v="4.916666666666667"/>
    <n v="7.7166327958519343"/>
    <n v="18.0580812821091"/>
    <n v="15.227"/>
    <n v="4.2770000000000001"/>
    <n v="12.38842967054636"/>
    <n v="15.89693495968171"/>
    <n v="759"/>
    <n v="55.111448555712322"/>
    <n v="49.230956142685017"/>
    <n v="19.44530676438189"/>
  </r>
  <r>
    <s v="T0606"/>
    <x v="555"/>
    <x v="555"/>
    <n v="222283"/>
    <n v="2077577"/>
    <n v="1.8549043336424511E-2"/>
    <s v="2017-06-17"/>
    <s v="2022-07-04"/>
    <n v="5"/>
    <n v="7.6096420431520544"/>
    <n v="17.56299138077334"/>
    <n v="13.927"/>
    <n v="5.1270000000000007"/>
    <n v="11.690082202137321"/>
    <n v="16.06662827859552"/>
    <n v="809"/>
    <n v="54.807155295944327"/>
    <n v="48.839643104837172"/>
    <n v="18.84558884179496"/>
  </r>
  <r>
    <s v="T0607"/>
    <x v="556"/>
    <x v="556"/>
    <n v="223327"/>
    <n v="2078301"/>
    <n v="1.8799291057565091E-2"/>
    <s v="2017-07-26"/>
    <s v="2022-07-04"/>
    <n v="4.916666666666667"/>
    <n v="6.0399344102475201"/>
    <n v="16.945352009075361"/>
    <n v="15.477"/>
    <n v="6.9770000000000003"/>
    <n v="11.640758320543"/>
    <n v="15.606279574757931"/>
    <n v="638"/>
    <n v="42.220859404073423"/>
    <n v="37.592812015723958"/>
    <n v="18.247097401946139"/>
  </r>
  <r>
    <s v="T001015"/>
    <x v="557"/>
    <x v="557"/>
    <n v="202709"/>
    <n v="2056063"/>
    <n v="4.9240939537329803E-2"/>
    <s v="2013-08-01"/>
    <s v="2022-11-30"/>
    <n v="9.25"/>
    <n v="17.049433423040469"/>
    <n v="24.283702521073479"/>
    <n v="22.327000000000002"/>
    <n v="5.327"/>
    <n v="15.98214689862751"/>
    <n v="19.529699774492808"/>
    <n v="1178"/>
    <n v="157.33073089014809"/>
    <n v="144.5236169523765"/>
    <n v="23.041872705103049"/>
  </r>
  <r>
    <s v="T001016"/>
    <x v="557"/>
    <x v="557"/>
    <n v="202325"/>
    <n v="2056188"/>
    <n v="4.9927659988100372E-2"/>
    <s v="2013-08-01"/>
    <s v="2022-11-30"/>
    <n v="9.25"/>
    <n v="19.08486373219057"/>
    <n v="24.41404459070192"/>
    <n v="22.677"/>
    <n v="4.2270000000000003"/>
    <n v="16.26908556943183"/>
    <n v="20.223341945132429"/>
    <n v="1222"/>
    <n v="182.50298826973719"/>
    <n v="167.82783371611191"/>
    <n v="23.165549289177989"/>
  </r>
  <r>
    <s v="T001017"/>
    <x v="557"/>
    <x v="557"/>
    <n v="202815"/>
    <n v="2056101"/>
    <n v="4.965344329697513E-2"/>
    <s v="2013-08-01"/>
    <s v="2022-11-30"/>
    <n v="9.25"/>
    <n v="11.017050760474721"/>
    <n v="21.98109244303884"/>
    <n v="19.227"/>
    <n v="6.5270000000000001"/>
    <n v="15.16554069189217"/>
    <n v="18.832924740736559"/>
    <n v="725"/>
    <n v="98.045635080013952"/>
    <n v="90.075757805023812"/>
    <n v="20.85701443394283"/>
  </r>
  <r>
    <s v="T0903"/>
    <x v="557"/>
    <x v="557"/>
    <n v="202288.13693937301"/>
    <n v="2056372.9487805699"/>
    <n v="4.8554432811696371E-2"/>
    <s v="2013-08-01"/>
    <s v="2022-10-06"/>
    <n v="9.1666666666666661"/>
    <n v="7.9329825607198998"/>
    <n v="17.21614413834288"/>
    <n v="16.227"/>
    <n v="3.827"/>
    <n v="11.18894504066952"/>
    <n v="14.18322373185938"/>
    <n v="1050"/>
    <n v="52.553510026456749"/>
    <n v="47.452871462595112"/>
    <n v="16.363550169698652"/>
  </r>
  <r>
    <s v="T0904"/>
    <x v="557"/>
    <x v="557"/>
    <n v="202475.96872655099"/>
    <n v="2056355.7632482201"/>
    <n v="4.9326379668207757E-2"/>
    <s v="2013-08-01"/>
    <s v="2022-10-06"/>
    <n v="9.1666666666666661"/>
    <n v="10.242595278656671"/>
    <n v="18.875290050344901"/>
    <n v="17.477"/>
    <n v="3.927"/>
    <n v="12.76303246787268"/>
    <n v="16.3709219100319"/>
    <n v="1034"/>
    <n v="78.817647621793213"/>
    <n v="71.845866789918631"/>
    <n v="17.94053030832502"/>
  </r>
  <r>
    <s v="T0908"/>
    <x v="557"/>
    <x v="557"/>
    <n v="202765.324044307"/>
    <n v="2056188.1502946699"/>
    <n v="4.8770988603262858E-2"/>
    <s v="2013-08-01"/>
    <s v="2022-10-05"/>
    <n v="9.1666666666666661"/>
    <n v="9.8823870966843739"/>
    <n v="26.087704643045441"/>
    <n v="23.927"/>
    <n v="5.2770000000000001"/>
    <n v="18.437725261121489"/>
    <n v="21.721102560057389"/>
    <n v="615"/>
    <n v="101.5615998533201"/>
    <n v="93.476111776193832"/>
    <n v="24.795764969695721"/>
  </r>
  <r>
    <s v="T0909"/>
    <x v="557"/>
    <x v="557"/>
    <n v="202561.40259584601"/>
    <n v="2056078.25043082"/>
    <n v="4.8732949615585081E-2"/>
    <s v="2013-08-01"/>
    <s v="2022-10-05"/>
    <n v="9.1666666666666661"/>
    <n v="14.59399884948656"/>
    <n v="23.94584033663995"/>
    <n v="23.927"/>
    <n v="5.327"/>
    <n v="16.90652261793522"/>
    <n v="20.771314614845419"/>
    <n v="903"/>
    <n v="143.39272080694909"/>
    <n v="131.9339024645804"/>
    <n v="22.759972067817358"/>
  </r>
  <r>
    <s v="T0910"/>
    <x v="558"/>
    <x v="558"/>
    <n v="202034.27731112501"/>
    <n v="2056356.0050079001"/>
    <n v="4.7261811906011211E-2"/>
    <s v="2013-08-01"/>
    <s v="2022-10-05"/>
    <n v="9.1666666666666661"/>
    <n v="11.803224228004391"/>
    <n v="24.103624126288459"/>
    <n v="25.277000000000001"/>
    <n v="3.5270000000000001"/>
    <n v="18.81451245906829"/>
    <n v="21.445319311486291"/>
    <n v="677"/>
    <n v="119.8071762154992"/>
    <n v="110.32992221747151"/>
    <n v="22.90994194127633"/>
  </r>
  <r>
    <s v="T001012"/>
    <x v="559"/>
    <x v="559"/>
    <n v="201514"/>
    <n v="2057005"/>
    <n v="4.8184585944966357E-2"/>
    <s v="2013-06-01"/>
    <s v="2022-11-30"/>
    <n v="9.4166666666666661"/>
    <n v="14.92831844036799"/>
    <n v="25.020925618648711"/>
    <n v="24.527000000000001"/>
    <n v="4.2270000000000003"/>
    <n v="17.427325462310229"/>
    <n v="21.423220984934829"/>
    <n v="809"/>
    <n v="151.41505552317651"/>
    <n v="139.495492087987"/>
    <n v="23.661853888232589"/>
  </r>
  <r>
    <s v="T0888"/>
    <x v="559"/>
    <x v="559"/>
    <n v="201547.298799312"/>
    <n v="2056852.89176159"/>
    <n v="4.8471243826553892E-2"/>
    <s v="2013-06-01"/>
    <s v="2022-10-05"/>
    <n v="9.3333333333333339"/>
    <n v="21.132621243312421"/>
    <n v="22.63174118012715"/>
    <n v="22.027000000000001"/>
    <n v="6.4770000000000003"/>
    <n v="16.093667484235429"/>
    <n v="19.729949642823819"/>
    <n v="1279"/>
    <n v="197.19293723303741"/>
    <n v="181.38790153644251"/>
    <n v="21.43822352299955"/>
  </r>
  <r>
    <s v="T0889"/>
    <x v="560"/>
    <x v="560"/>
    <n v="201788.45575318701"/>
    <n v="2056930.3109869401"/>
    <n v="4.8297782765799588E-2"/>
    <s v="2013-06-01"/>
    <s v="2022-10-05"/>
    <n v="9.3333333333333339"/>
    <n v="5.7368421180084308"/>
    <n v="17.627160323229511"/>
    <n v="20.327000000000002"/>
    <n v="6.6769999999999996"/>
    <n v="17.059094053455279"/>
    <n v="16.918230594915219"/>
    <n v="290"/>
    <n v="45.910252226568403"/>
    <n v="42.240474131310997"/>
    <n v="16.697566487591828"/>
  </r>
  <r>
    <s v="T0905"/>
    <x v="561"/>
    <x v="561"/>
    <n v="201291.443265776"/>
    <n v="2057215.73725238"/>
    <n v="4.9624060199538501E-2"/>
    <s v="2013-06-01"/>
    <s v="2022-10-06"/>
    <n v="9.3333333333333339"/>
    <n v="4.273701090407739"/>
    <n v="16.808176263666279"/>
    <n v="14.177"/>
    <n v="3.577"/>
    <n v="10.22490206111901"/>
    <n v="13.66062664037228"/>
    <n v="665"/>
    <n v="27.156405307451891"/>
    <n v="24.3685062952833"/>
    <n v="15.92177273884981"/>
  </r>
  <r>
    <s v="T0890"/>
    <x v="562"/>
    <x v="562"/>
    <n v="202010.493363513"/>
    <n v="2057414.2784360501"/>
    <n v="4.9380335201984461E-2"/>
    <s v="2013-07-01"/>
    <s v="2022-10-06"/>
    <n v="9.25"/>
    <n v="10.6170729479319"/>
    <n v="17.800290504196852"/>
    <n v="15.477"/>
    <n v="5.2270000000000003"/>
    <n v="11.301699306685819"/>
    <n v="14.654853939685379"/>
    <n v="1256"/>
    <n v="72.857954407098987"/>
    <n v="66.037885914716611"/>
    <n v="16.890012038140689"/>
  </r>
  <r>
    <s v="T0891"/>
    <x v="563"/>
    <x v="563"/>
    <n v="202070.64577804599"/>
    <n v="2057549.0269114601"/>
    <n v="4.8471243826553892E-2"/>
    <s v="2013-07-01"/>
    <s v="2022-10-06"/>
    <n v="9.25"/>
    <n v="10.61100407471654"/>
    <n v="19.393863003966018"/>
    <n v="16.876999999999999"/>
    <n v="5.1270000000000007"/>
    <n v="13.574141982903489"/>
    <n v="17.037315827242399"/>
    <n v="846"/>
    <n v="85.228030592552955"/>
    <n v="78.030043878763863"/>
    <n v="18.402091781918202"/>
  </r>
  <r>
    <s v="T0906"/>
    <x v="564"/>
    <x v="564"/>
    <n v="201892.535665059"/>
    <n v="2057541.52180377"/>
    <n v="4.8114905956598272E-2"/>
    <s v="2013-07-01"/>
    <s v="2022-10-06"/>
    <n v="9.25"/>
    <n v="8.1646533892490236"/>
    <n v="18.490675330324191"/>
    <n v="16.027000000000001"/>
    <n v="4.827"/>
    <n v="11.160060906084031"/>
    <n v="14.563673068301741"/>
    <n v="1081"/>
    <n v="55.566538284524214"/>
    <n v="50.210837399233853"/>
    <n v="17.545091685379649"/>
  </r>
  <r>
    <s v="T0893"/>
    <x v="565"/>
    <x v="565"/>
    <n v="201851.95499047401"/>
    <n v="2057698.55069816"/>
    <n v="4.7289981665077328E-2"/>
    <s v="2013-07-01"/>
    <s v="2022-10-06"/>
    <n v="9.25"/>
    <n v="9.3997919811404209"/>
    <n v="18.808172114034821"/>
    <n v="15.526999999999999"/>
    <n v="6.3770000000000007"/>
    <n v="12.831432748053951"/>
    <n v="16.804619638139101"/>
    <n v="782"/>
    <n v="74.427783504789858"/>
    <n v="68.087171268259155"/>
    <n v="17.846352189958449"/>
  </r>
  <r>
    <s v="T0899"/>
    <x v="565"/>
    <x v="565"/>
    <n v="201868.461762803"/>
    <n v="2057833.30325407"/>
    <n v="4.8252944928570497E-2"/>
    <s v="2013-07-01"/>
    <s v="2022-10-06"/>
    <n v="9.25"/>
    <n v="8.5080110398036393"/>
    <n v="18.567246772825929"/>
    <n v="17.027000000000001"/>
    <n v="8.4770000000000003"/>
    <n v="12.89648190376686"/>
    <n v="16.177718468209449"/>
    <n v="705"/>
    <n v="64.832106044361893"/>
    <n v="59.280053204796573"/>
    <n v="17.61774738643842"/>
  </r>
  <r>
    <s v="T000892"/>
    <x v="566"/>
    <x v="566"/>
    <n v="201657"/>
    <n v="2057721"/>
    <n v="4.9211259053075662E-2"/>
    <s v="2013-07-01"/>
    <s v="2022-10-06"/>
    <n v="9.25"/>
    <n v="11.164501110559961"/>
    <n v="17.973637443277831"/>
    <n v="14.827"/>
    <n v="3.827"/>
    <n v="10.27446987564316"/>
    <n v="14.352324806905459"/>
    <n v="1727"/>
    <n v="74.626494542326725"/>
    <n v="67.088354540014777"/>
    <n v="17.054494291234381"/>
  </r>
  <r>
    <s v="T0895"/>
    <x v="566"/>
    <x v="566"/>
    <n v="201756.72560150301"/>
    <n v="2057787.57188426"/>
    <n v="4.972514103535932E-2"/>
    <s v="2013-07-01"/>
    <s v="2022-10-06"/>
    <n v="9.25"/>
    <n v="13.900017093450939"/>
    <n v="21.518925341782651"/>
    <n v="19.327000000000002"/>
    <n v="5.9269999999999996"/>
    <n v="13.793789377843851"/>
    <n v="18.068701764478501"/>
    <n v="1066"/>
    <n v="118.506486521745"/>
    <n v="108.6360517786342"/>
    <n v="20.41848182111783"/>
  </r>
  <r>
    <s v="T001011"/>
    <x v="567"/>
    <x v="567"/>
    <n v="201931"/>
    <n v="2057334"/>
    <n v="4.976503018852859E-2"/>
    <s v="2013-06-01"/>
    <s v="2022-12-01"/>
    <n v="9.5"/>
    <n v="5.6804802457272263"/>
    <n v="18.1447995246047"/>
    <n v="15.627000000000001"/>
    <n v="6.4770000000000003"/>
    <n v="11.40103546376382"/>
    <n v="14.832051368762521"/>
    <n v="683"/>
    <n v="39.449609967301107"/>
    <n v="35.752593539048142"/>
    <n v="17.130839066979171"/>
  </r>
  <r>
    <s v="T0894"/>
    <x v="567"/>
    <x v="567"/>
    <n v="202029.40482129401"/>
    <n v="2057207.4171544299"/>
    <n v="4.9749529139578003E-2"/>
    <s v="2013-06-01"/>
    <s v="2022-10-06"/>
    <n v="9.3333333333333339"/>
    <n v="9.8503420855819144"/>
    <n v="19.58515608259448"/>
    <n v="15.877000000000001"/>
    <n v="3.577"/>
    <n v="11.40779070288761"/>
    <n v="15.81985424980755"/>
    <n v="1226"/>
    <n v="72.999369583023508"/>
    <n v="66.205955625821346"/>
    <n v="18.552304504090991"/>
  </r>
  <r>
    <s v="T001013"/>
    <x v="568"/>
    <x v="568"/>
    <n v="201664"/>
    <n v="2056947"/>
    <n v="4.8655090724122149E-2"/>
    <s v="2013-09-01"/>
    <s v="2022-11-30"/>
    <n v="9.1666666666666661"/>
    <n v="2.3200625088071991"/>
    <n v="17.50102887611364"/>
    <n v="14.377000000000001"/>
    <n v="4.1769999999999996"/>
    <n v="9.7249956834583315"/>
    <n v="14.52353537724526"/>
    <n v="432"/>
    <n v="15.62888149368597"/>
    <n v="13.962678986959011"/>
    <n v="16.634326579423931"/>
  </r>
  <r>
    <s v="T0900"/>
    <x v="569"/>
    <x v="569"/>
    <n v="201789.37584314501"/>
    <n v="2056767.3330965301"/>
    <n v="4.7289981665077328E-2"/>
    <s v="2014-06-01"/>
    <s v="2022-10-05"/>
    <n v="8.3333333333333339"/>
    <n v="4.8669538744006768"/>
    <n v="18.47610836638022"/>
    <n v="22.927"/>
    <n v="2.4769999999999999"/>
    <n v="12.06884505205482"/>
    <n v="15.62520768905785"/>
    <n v="804"/>
    <n v="35.432375894881673"/>
    <n v="31.898661082783509"/>
    <n v="17.87882342832998"/>
  </r>
  <r>
    <s v="T0902"/>
    <x v="569"/>
    <x v="569"/>
    <n v="201817.83925983001"/>
    <n v="2056774.1054019099"/>
    <n v="4.8138279280518857E-2"/>
    <s v="2014-06-01"/>
    <s v="2022-10-05"/>
    <n v="8.3333333333333339"/>
    <n v="14.12715497472059"/>
    <n v="22.947863514489171"/>
    <n v="28.527000000000001"/>
    <n v="9.077"/>
    <n v="22.57569748550582"/>
    <n v="21.307281752567121"/>
    <n v="415"/>
    <n v="142.8377841026028"/>
    <n v="132.02931560937949"/>
    <n v="22.206018264080392"/>
  </r>
  <r>
    <s v="T0897"/>
    <x v="570"/>
    <x v="570"/>
    <n v="201825.56121831501"/>
    <n v="2056702.3203950999"/>
    <n v="4.6730223040837668E-2"/>
    <s v="2014-07-01"/>
    <s v="2022-10-05"/>
    <n v="8.25"/>
    <n v="10.219153807031111"/>
    <n v="21.56554684038344"/>
    <n v="30.327000000000002"/>
    <n v="13.377000000000001"/>
    <n v="22.49314591821836"/>
    <n v="20.268830916982399"/>
    <n v="300"/>
    <n v="98.275961639967051"/>
    <n v="90.822260985412115"/>
    <n v="20.907911715885579"/>
  </r>
  <r>
    <s v="T0901"/>
    <x v="570"/>
    <x v="570"/>
    <n v="201853.17543569001"/>
    <n v="2056538.5751452099"/>
    <n v="4.6730223040837668E-2"/>
    <s v="2014-07-01"/>
    <s v="2022-10-05"/>
    <n v="8.25"/>
    <n v="11.617598834094791"/>
    <n v="19.589381049692641"/>
    <n v="29.027000000000001"/>
    <n v="7.1270000000000007"/>
    <n v="19.626588840875119"/>
    <n v="17.39760010009952"/>
    <n v="492"/>
    <n v="95.710872769822231"/>
    <n v="88.200742976207025"/>
    <n v="18.992008530423782"/>
  </r>
  <r>
    <s v="T0898"/>
    <x v="571"/>
    <x v="571"/>
    <n v="201407.31116202899"/>
    <n v="2057328.4933232199"/>
    <n v="4.7797741733248862E-2"/>
    <s v="2014-07-01"/>
    <s v="2022-10-06"/>
    <n v="8.25"/>
    <n v="15.01017968053679"/>
    <n v="23.576283706058629"/>
    <n v="28.126999999999999"/>
    <n v="5.777000000000001"/>
    <n v="20.391723772655482"/>
    <n v="20.298022209044809"/>
    <n v="711"/>
    <n v="144.30500624940319"/>
    <n v="133.02035410542669"/>
    <n v="22.857331741381479"/>
  </r>
  <r>
    <s v="T0896"/>
    <x v="572"/>
    <x v="572"/>
    <n v="202270.82921067101"/>
    <n v="2056519.0142828999"/>
    <n v="4.903730818054839E-2"/>
    <s v="2014-10-07"/>
    <s v="2022-10-06"/>
    <n v="7.916666666666667"/>
    <n v="15.297292975592439"/>
    <n v="21.482752191976001"/>
    <n v="23.126999999999999"/>
    <n v="7.0270000000000001"/>
    <n v="16.167247855706229"/>
    <n v="18.909105775834991"/>
    <n v="877"/>
    <n v="136.81345341362891"/>
    <n v="125.861075278664"/>
    <n v="20.99005027594135"/>
  </r>
  <r>
    <s v="T0907"/>
    <x v="573"/>
    <x v="573"/>
    <n v="201895.67718917699"/>
    <n v="2057733.4614688801"/>
    <n v="4.8207519144435142E-2"/>
    <s v="2014-06-01"/>
    <s v="2022-10-06"/>
    <n v="8.3333333333333339"/>
    <n v="8.2075686143603175"/>
    <n v="21.16644099066334"/>
    <n v="20.227"/>
    <n v="8.277000000000001"/>
    <n v="14.68929787635188"/>
    <n v="18.116165372395059"/>
    <n v="581"/>
    <n v="70.205543124662967"/>
    <n v="64.421488736691089"/>
    <n v="20.482184536590079"/>
  </r>
  <r>
    <s v="T0228"/>
    <x v="574"/>
    <x v="574"/>
    <n v="201492"/>
    <n v="2057360"/>
    <n v="2.003085759114159E-2"/>
    <s v="2016-06-03"/>
    <s v="2022-06-18"/>
    <n v="6"/>
    <n v="3.9816570250720669"/>
    <n v="13.438708157997871"/>
    <n v="10.227"/>
    <n v="3.6269999999999998"/>
    <n v="8.3303981774460372"/>
    <n v="11.60187373182514"/>
    <n v="849"/>
    <n v="19.453582616897069"/>
    <n v="16.347267430349969"/>
    <n v="13.879281386091289"/>
  </r>
  <r>
    <s v="T0229"/>
    <x v="575"/>
    <x v="575"/>
    <n v="201991"/>
    <n v="2057754"/>
    <n v="1.8336239765374619E-2"/>
    <s v="2016-06-03"/>
    <s v="2022-08-29"/>
    <n v="6.166666666666667"/>
    <n v="8.0096383847348509"/>
    <n v="15.856981438186491"/>
    <n v="13.927"/>
    <n v="6.1270000000000007"/>
    <n v="11.55987845470292"/>
    <n v="13.864451922934499"/>
    <n v="873"/>
    <n v="49.462103908687943"/>
    <n v="43.788855252874647"/>
    <n v="16.283132981816031"/>
  </r>
  <r>
    <s v="T0230"/>
    <x v="576"/>
    <x v="576"/>
    <n v="202919"/>
    <n v="2056190"/>
    <n v="1.9786041376316951E-2"/>
    <s v="2016-06-03"/>
    <s v="2022-06-17"/>
    <n v="6"/>
    <n v="10.89524685759539"/>
    <n v="19.891628130077429"/>
    <n v="16.027000000000001"/>
    <n v="7.2770000000000001"/>
    <n v="13.94631405015406"/>
    <n v="17.700608428898612"/>
    <n v="758"/>
    <n v="87.646902794883417"/>
    <n v="79.181962153771522"/>
    <n v="20.543753223819159"/>
  </r>
  <r>
    <s v="T0231"/>
    <x v="576"/>
    <x v="576"/>
    <n v="203139"/>
    <n v="2056282"/>
    <n v="1.9929659619724389E-2"/>
    <s v="2016-06-03"/>
    <s v="2022-06-17"/>
    <n v="6"/>
    <n v="13.48979494194964"/>
    <n v="17.54720093061761"/>
    <n v="19.777000000000001"/>
    <n v="6.7270000000000003"/>
    <n v="15.08626112410867"/>
    <n v="15.89651375428094"/>
    <n v="853"/>
    <n v="97.435078480139495"/>
    <n v="88.004189980276593"/>
    <n v="18.122466563825451"/>
  </r>
  <r>
    <s v="T0233"/>
    <x v="576"/>
    <x v="576"/>
    <n v="202893"/>
    <n v="2056517"/>
    <n v="1.9568613221709288E-2"/>
    <s v="2016-06-03"/>
    <s v="2022-06-17"/>
    <n v="6"/>
    <n v="10.82122251892096"/>
    <n v="18.01758344169987"/>
    <n v="14.526999999999999"/>
    <n v="4.6769999999999996"/>
    <n v="12.24654249687328"/>
    <n v="16.351719387959388"/>
    <n v="1022"/>
    <n v="79.663547422789776"/>
    <n v="71.298668271436725"/>
    <n v="18.608270046842641"/>
  </r>
  <r>
    <s v="T3032"/>
    <x v="576"/>
    <x v="576"/>
    <n v="202879"/>
    <n v="2056370"/>
    <n v="4.9539056398935723E-2"/>
    <s v="2016-06-03"/>
    <s v="2023-05-10"/>
    <n v="6.916666666666667"/>
    <n v="8.2550062043514476"/>
    <n v="18.83326272125322"/>
    <n v="16.227"/>
    <n v="5.8770000000000007"/>
    <n v="12.29683266990663"/>
    <n v="16.518940027378061"/>
    <n v="787"/>
    <n v="61.393978250998011"/>
    <n v="54.948252137004047"/>
    <n v="18.880478209914049"/>
  </r>
  <r>
    <s v="T3033"/>
    <x v="576"/>
    <x v="576"/>
    <n v="202872"/>
    <n v="2056297"/>
    <n v="4.8770988603262858E-2"/>
    <s v="2016-06-03"/>
    <s v="2023-05-10"/>
    <n v="6.916666666666667"/>
    <n v="11.237479541407231"/>
    <n v="20.616613496788329"/>
    <n v="18.527000000000001"/>
    <n v="5.1270000000000007"/>
    <n v="13.491428803003791"/>
    <n v="18.29622708440748"/>
    <n v="902"/>
    <n v="93.224944292970576"/>
    <n v="84.028203158197584"/>
    <n v="20.668299893096261"/>
  </r>
  <r>
    <s v="T3034"/>
    <x v="576"/>
    <x v="576"/>
    <n v="202875"/>
    <n v="2056225"/>
    <n v="4.7947192874796582E-2"/>
    <s v="2016-06-03"/>
    <s v="2023-05-10"/>
    <n v="6.916666666666667"/>
    <n v="7.788632916165187"/>
    <n v="19.46713311749086"/>
    <n v="17.027000000000001"/>
    <n v="4.8770000000000007"/>
    <n v="12.257093668004"/>
    <n v="16.5408179414502"/>
    <n v="813"/>
    <n v="57.841366478362389"/>
    <n v="51.624166700220208"/>
    <n v="19.515937736030491"/>
  </r>
  <r>
    <s v="T3035"/>
    <x v="576"/>
    <x v="576"/>
    <n v="202874"/>
    <n v="2056134"/>
    <n v="4.7089773064463339E-2"/>
    <s v="2016-06-03"/>
    <s v="2023-05-10"/>
    <n v="6.916666666666667"/>
    <n v="4.8147272797891798"/>
    <n v="18.012023649303931"/>
    <n v="17.277000000000001"/>
    <n v="5.2270000000000003"/>
    <n v="13.269842539243569"/>
    <n v="15.81809447752107"/>
    <n v="446"/>
    <n v="34.27429921758749"/>
    <n v="30.66284733825233"/>
    <n v="18.05718026985128"/>
  </r>
  <r>
    <s v="T3049"/>
    <x v="576"/>
    <x v="576"/>
    <n v="202949"/>
    <n v="2056300"/>
    <n v="4.7922649051146238E-2"/>
    <s v="2016-06-03"/>
    <s v="2023-05-10"/>
    <n v="6.916666666666667"/>
    <n v="10.059547591489229"/>
    <n v="20.489707433050519"/>
    <n v="15.776999999999999"/>
    <n v="6.0270000000000001"/>
    <n v="12.618725495361501"/>
    <n v="17.913431791830259"/>
    <n v="897"/>
    <n v="81.46079284198791"/>
    <n v="73.205063000768007"/>
    <n v="20.541075672494081"/>
  </r>
  <r>
    <s v="T3050"/>
    <x v="576"/>
    <x v="576"/>
    <n v="202947"/>
    <n v="2056227"/>
    <n v="4.6051788527255139E-2"/>
    <s v="2016-06-03"/>
    <s v="2023-05-10"/>
    <n v="6.916666666666667"/>
    <n v="6.3934454041244253"/>
    <n v="18.690390568029311"/>
    <n v="17.177"/>
    <n v="5.2770000000000001"/>
    <n v="11.073470264971959"/>
    <n v="15.74798089974308"/>
    <n v="782"/>
    <n v="44.867027450421944"/>
    <n v="39.740567974936177"/>
    <n v="18.737247872416361"/>
  </r>
  <r>
    <s v="T3051"/>
    <x v="576"/>
    <x v="576"/>
    <n v="202951"/>
    <n v="2056085"/>
    <n v="4.9102657761078063E-2"/>
    <s v="2016-06-03"/>
    <s v="2023-03-18"/>
    <n v="6.75"/>
    <n v="13.914077293402871"/>
    <n v="21.175227429134971"/>
    <n v="20.977"/>
    <n v="7.077"/>
    <n v="16.968530627113338"/>
    <n v="19.186385563125889"/>
    <n v="692"/>
    <n v="122.1519818177558"/>
    <n v="111.0882799519256"/>
    <n v="21.336872511906439"/>
  </r>
  <r>
    <s v="T3067"/>
    <x v="576"/>
    <x v="576"/>
    <n v="202804"/>
    <n v="2056365"/>
    <n v="4.8533857265990472E-2"/>
    <s v="2016-06-03"/>
    <s v="2023-05-10"/>
    <n v="6.916666666666667"/>
    <n v="6.6934763972525966"/>
    <n v="16.998520163719451"/>
    <n v="13.776999999999999"/>
    <n v="5.2270000000000003"/>
    <n v="10.632395530454991"/>
    <n v="14.735508224016421"/>
    <n v="845"/>
    <n v="43.770163184143009"/>
    <n v="38.603490727330808"/>
    <n v="17.041135904173981"/>
  </r>
  <r>
    <s v="T3068"/>
    <x v="576"/>
    <x v="576"/>
    <n v="202800"/>
    <n v="2056300"/>
    <n v="4.9284335180241161E-2"/>
    <s v="2016-06-03"/>
    <s v="2023-05-10"/>
    <n v="6.916666666666667"/>
    <n v="10.366253018796881"/>
    <n v="19.691029207932001"/>
    <n v="19.227"/>
    <n v="5.6270000000000007"/>
    <n v="13.827014034067799"/>
    <n v="16.95339868642284"/>
    <n v="852"/>
    <n v="79.49847908297825"/>
    <n v="71.488907927174893"/>
    <n v="19.74039513990288"/>
  </r>
  <r>
    <s v="T3105"/>
    <x v="576"/>
    <x v="576"/>
    <n v="202733"/>
    <n v="2056299"/>
    <n v="4.838569242137003E-2"/>
    <s v="2016-06-03"/>
    <s v="2023-05-10"/>
    <n v="6.916666666666667"/>
    <n v="4.9596071949948382"/>
    <n v="17.377372465497949"/>
    <n v="14.077"/>
    <n v="6.027000000000001"/>
    <n v="11.73941653118378"/>
    <n v="16.099693723013122"/>
    <n v="517"/>
    <n v="35.820699061253471"/>
    <n v="31.944336871999418"/>
    <n v="17.420937998711349"/>
  </r>
  <r>
    <s v="T3331"/>
    <x v="576"/>
    <x v="576"/>
    <n v="203114"/>
    <n v="2056410"/>
    <n v="4.8917197436640088E-2"/>
    <s v="2016-06-03"/>
    <s v="2023-05-10"/>
    <n v="6.916666666666667"/>
    <n v="6.1518079965061414"/>
    <n v="15.496704208627611"/>
    <n v="14.526999999999999"/>
    <n v="5.9269999999999996"/>
    <n v="11.35228972124189"/>
    <n v="13.90637515938035"/>
    <n v="675"/>
    <n v="38.098752299640033"/>
    <n v="33.723854694344617"/>
    <n v="15.535554856689609"/>
  </r>
  <r>
    <s v="T0232"/>
    <x v="577"/>
    <x v="577"/>
    <n v="202725"/>
    <n v="2056524"/>
    <n v="1.9004939166413819E-2"/>
    <s v="2016-06-03"/>
    <s v="2022-06-17"/>
    <n v="6"/>
    <n v="8.6605062395463204"/>
    <n v="16.540657854696001"/>
    <n v="14.077"/>
    <n v="7.4770000000000003"/>
    <n v="11.088390146714531"/>
    <n v="14.333040805632679"/>
    <n v="1000"/>
    <n v="55.232725676992658"/>
    <n v="48.846515992086708"/>
    <n v="17.082925083075029"/>
  </r>
  <r>
    <s v="T0235"/>
    <x v="577"/>
    <x v="577"/>
    <n v="202577"/>
    <n v="2056417"/>
    <n v="1.994411651493716E-2"/>
    <s v="2016-06-03"/>
    <s v="2022-06-15"/>
    <n v="6"/>
    <n v="4.4935413097015164"/>
    <n v="15.429069417405261"/>
    <n v="15.026999999999999"/>
    <n v="5.1270000000000007"/>
    <n v="10.746538952467899"/>
    <n v="13.18821973514248"/>
    <n v="702"/>
    <n v="25.849831048371279"/>
    <n v="22.389334033921681"/>
    <n v="15.934894444616541"/>
  </r>
  <r>
    <s v="T0236"/>
    <x v="577"/>
    <x v="577"/>
    <n v="202660"/>
    <n v="2056388"/>
    <n v="1.9888773108853092E-2"/>
    <s v="2016-06-03"/>
    <s v="2022-06-18"/>
    <n v="6"/>
    <n v="5.7136718736923537"/>
    <n v="16.334136584786229"/>
    <n v="12.227"/>
    <n v="3.7770000000000001"/>
    <n v="9.3395134916923279"/>
    <n v="14.152452526922399"/>
    <n v="1006"/>
    <n v="35.161642939168807"/>
    <n v="30.390809407595011"/>
    <n v="16.869633241062321"/>
  </r>
  <r>
    <s v="T3084"/>
    <x v="577"/>
    <x v="577"/>
    <n v="202654"/>
    <n v="2056427"/>
    <n v="4.6912570298645442E-2"/>
    <s v="2016-06-03"/>
    <s v="2023-05-10"/>
    <n v="6.916666666666667"/>
    <n v="3.7262566788068638"/>
    <n v="14.220239734026929"/>
    <n v="12.427"/>
    <n v="4.6270000000000007"/>
    <n v="9.0064096057270095"/>
    <n v="11.685960158868181"/>
    <n v="682"/>
    <n v="18.609985873836131"/>
    <n v="15.764957896910641"/>
    <n v="14.255890251829049"/>
  </r>
  <r>
    <s v="T3104"/>
    <x v="577"/>
    <x v="577"/>
    <n v="202744"/>
    <n v="2056463"/>
    <n v="4.8826932706095949E-2"/>
    <s v="2016-06-03"/>
    <s v="2023-05-09"/>
    <n v="6.916666666666667"/>
    <n v="8.5556773808752737"/>
    <n v="18.094839406604329"/>
    <n v="21.077000000000002"/>
    <n v="6.1270000000000007"/>
    <n v="12.55042773865468"/>
    <n v="15.218420734294069"/>
    <n v="819"/>
    <n v="58.464624192218437"/>
    <n v="52.186355205011253"/>
    <n v="18.140203648449571"/>
  </r>
  <r>
    <s v="T3361"/>
    <x v="577"/>
    <x v="577"/>
    <n v="202630"/>
    <n v="2056442"/>
    <n v="4.838569242137003E-2"/>
    <s v="2016-06-03"/>
    <s v="2023-05-10"/>
    <n v="6.916666666666667"/>
    <n v="4.1619010473581479"/>
    <n v="16.358171363081169"/>
    <n v="20.376999999999999"/>
    <n v="4.7770000000000001"/>
    <n v="11.242662838998161"/>
    <n v="12.495234653596629"/>
    <n v="765"/>
    <n v="22.34051465448891"/>
    <n v="19.031387612230841"/>
    <n v="16.399181732125381"/>
  </r>
  <r>
    <s v="T0234"/>
    <x v="578"/>
    <x v="578"/>
    <n v="202495"/>
    <n v="2056415"/>
    <n v="1.9670788917778879E-2"/>
    <s v="2016-06-03"/>
    <s v="2022-06-17"/>
    <n v="6"/>
    <n v="6.1870860956494678"/>
    <n v="16.914987345145541"/>
    <n v="12.827"/>
    <n v="4.3770000000000007"/>
    <n v="10.813422692266411"/>
    <n v="15.12663418913715"/>
    <n v="813"/>
    <n v="41.505403648282091"/>
    <n v="36.581224723837522"/>
    <n v="17.46952655309574"/>
  </r>
  <r>
    <s v="T3147"/>
    <x v="578"/>
    <x v="578"/>
    <n v="202451"/>
    <n v="2056432"/>
    <n v="4.8207519144435142E-2"/>
    <s v="2016-06-03"/>
    <s v="2023-03-18"/>
    <n v="6.75"/>
    <n v="3.8637399950649081"/>
    <n v="14.99574336405424"/>
    <n v="14.077"/>
    <n v="6.1769999999999996"/>
    <n v="11.592078865522859"/>
    <n v="14.010677902334461"/>
    <n v="415"/>
    <n v="24.13572006641726"/>
    <n v="21.38938116977392"/>
    <n v="15.110216192523939"/>
  </r>
  <r>
    <s v="T0237"/>
    <x v="579"/>
    <x v="579"/>
    <n v="201992"/>
    <n v="2056421"/>
    <n v="1.8131401161786371E-2"/>
    <s v="2016-06-03"/>
    <s v="2022-06-17"/>
    <n v="6"/>
    <n v="14.675707635519769"/>
    <n v="16.5501013830137"/>
    <n v="16.376999999999999"/>
    <n v="5.4269999999999996"/>
    <n v="14.06878069319856"/>
    <n v="16.5501013830137"/>
    <n v="1048"/>
    <n v="110.17016522473941"/>
    <n v="99.338545121464676"/>
    <n v="17.09267820705524"/>
  </r>
  <r>
    <s v="T3322"/>
    <x v="579"/>
    <x v="579"/>
    <n v="201953"/>
    <n v="2056435"/>
    <n v="4.6350175596937992E-2"/>
    <s v="2016-06-03"/>
    <s v="2023-03-18"/>
    <n v="6.75"/>
    <n v="15.22244629239986"/>
    <n v="21.167105174898161"/>
    <n v="19.727"/>
    <n v="7.2770000000000001"/>
    <n v="15.266824294338941"/>
    <n v="19.119289445200039"/>
    <n v="949"/>
    <n v="132.72181306767251"/>
    <n v="120.3039069617858"/>
    <n v="21.32868825491369"/>
  </r>
  <r>
    <s v="T3329"/>
    <x v="579"/>
    <x v="579"/>
    <n v="202027"/>
    <n v="2056434"/>
    <n v="4.9270020036275182E-2"/>
    <s v="2016-06-03"/>
    <s v="2023-03-18"/>
    <n v="6.75"/>
    <n v="10.946669328327379"/>
    <n v="25.292405044557299"/>
    <n v="22.427"/>
    <n v="7.327"/>
    <n v="17.41495923094952"/>
    <n v="22.096176916244129"/>
    <n v="548"/>
    <n v="110.8589755507341"/>
    <n v="100.98014672233791"/>
    <n v="25.485479377317091"/>
  </r>
  <r>
    <s v="T3334"/>
    <x v="579"/>
    <x v="579"/>
    <n v="201916"/>
    <n v="2056423"/>
    <n v="4.8067719681359207E-2"/>
    <s v="2016-06-03"/>
    <s v="2023-04-30"/>
    <n v="6.833333333333333"/>
    <n v="5.1677658066904666"/>
    <n v="18.346624224296779"/>
    <n v="18.227"/>
    <n v="6.4269999999999996"/>
    <n v="13.22645952661134"/>
    <n v="17.064739541861819"/>
    <n v="458"/>
    <n v="39.822283398236472"/>
    <n v="35.748064868203457"/>
    <n v="18.43929764579126"/>
  </r>
  <r>
    <s v="T3301"/>
    <x v="580"/>
    <x v="580"/>
    <n v="202169"/>
    <n v="2056301"/>
    <n v="4.6251980352837202E-2"/>
    <s v="2016-06-03"/>
    <s v="2023-03-18"/>
    <n v="6.75"/>
    <n v="5.2587219606914992"/>
    <n v="17.005306364187859"/>
    <n v="16.327000000000002"/>
    <n v="5.327"/>
    <n v="12.263694543331409"/>
    <n v="14.710374094732121"/>
    <n v="519"/>
    <n v="34.661148035697543"/>
    <n v="30.87210222267451"/>
    <n v="17.135119569925202"/>
  </r>
  <r>
    <s v="T3317"/>
    <x v="580"/>
    <x v="580"/>
    <n v="202095"/>
    <n v="2056440"/>
    <n v="4.7373626280317709E-2"/>
    <s v="2016-06-03"/>
    <s v="2023-03-18"/>
    <n v="6.75"/>
    <n v="3.963982971020513"/>
    <n v="15.643579060579651"/>
    <n v="19.927"/>
    <n v="13.177"/>
    <n v="17.640905848142591"/>
    <n v="15.536051700693431"/>
    <n v="169"/>
    <n v="28.15788579289811"/>
    <n v="25.588884861249412"/>
    <n v="15.76299726473127"/>
  </r>
  <r>
    <s v="T3318"/>
    <x v="580"/>
    <x v="580"/>
    <n v="202098"/>
    <n v="2056365"/>
    <n v="4.8114905956598272E-2"/>
    <s v="2016-06-03"/>
    <s v="2023-03-18"/>
    <n v="6.75"/>
    <n v="16.886959718296669"/>
    <n v="20.43849903282884"/>
    <n v="18.777000000000001"/>
    <n v="7.1270000000000007"/>
    <n v="14.93554198675119"/>
    <n v="18.55911544375725"/>
    <n v="1039"/>
    <n v="142.88148656309409"/>
    <n v="129.47831530939709"/>
    <n v="20.59452016076915"/>
  </r>
  <r>
    <s v="T3319"/>
    <x v="580"/>
    <x v="580"/>
    <n v="202090"/>
    <n v="2056300"/>
    <n v="4.6185812232824988E-2"/>
    <s v="2016-06-03"/>
    <s v="2023-03-18"/>
    <n v="6.75"/>
    <n v="14.756210629789869"/>
    <n v="20.178764124608151"/>
    <n v="21.077000000000002"/>
    <n v="7.8770000000000007"/>
    <n v="16.05141841910844"/>
    <n v="18.532151503412109"/>
    <n v="801"/>
    <n v="124.91567663158671"/>
    <n v="113.4142247279043"/>
    <n v="20.33280251725655"/>
  </r>
  <r>
    <s v="T3335"/>
    <x v="580"/>
    <x v="580"/>
    <n v="202161"/>
    <n v="2056340"/>
    <n v="4.3776009318587931E-2"/>
    <s v="2016-06-03"/>
    <s v="2023-04-30"/>
    <n v="6.833333333333333"/>
    <n v="10.92265174031094"/>
    <n v="19.547282621546241"/>
    <n v="17.227"/>
    <n v="8.1269999999999989"/>
    <n v="15.24870233604771"/>
    <n v="18.191530096666821"/>
    <n v="640"/>
    <n v="90.631109950688767"/>
    <n v="82.168725011819049"/>
    <n v="19.646020871118012"/>
  </r>
  <r>
    <s v="T3336"/>
    <x v="580"/>
    <x v="580"/>
    <n v="202197"/>
    <n v="2056330"/>
    <n v="4.723349817926966E-2"/>
    <s v="2016-06-03"/>
    <s v="2023-04-30"/>
    <n v="6.833333333333333"/>
    <n v="7.4838524554882566"/>
    <n v="19.259902458093169"/>
    <n v="20.327000000000002"/>
    <n v="6.2270000000000003"/>
    <n v="15.260923069203059"/>
    <n v="18.19101497945406"/>
    <n v="487"/>
    <n v="61.983284682117073"/>
    <n v="56.09605065932675"/>
    <n v="19.357189078052262"/>
  </r>
  <r>
    <s v="T0239"/>
    <x v="581"/>
    <x v="581"/>
    <n v="202211"/>
    <n v="2056416"/>
    <n v="1.9968472855010119E-2"/>
    <s v="2016-06-03"/>
    <s v="2022-06-16"/>
    <n v="6"/>
    <n v="6.8278673283005817"/>
    <n v="15.213849873169"/>
    <n v="17.477"/>
    <n v="4.2270000000000003"/>
    <n v="11.412913377769369"/>
    <n v="12.33517625170467"/>
    <n v="901"/>
    <n v="36.960019030594353"/>
    <n v="32.248018767459293"/>
    <n v="15.71261916494513"/>
  </r>
  <r>
    <s v="T3271"/>
    <x v="581"/>
    <x v="581"/>
    <n v="202246"/>
    <n v="2056364"/>
    <n v="4.8407301523482729E-2"/>
    <s v="2016-06-03"/>
    <s v="2023-03-18"/>
    <n v="6.75"/>
    <n v="2.3677576222699059"/>
    <n v="14.729939283116421"/>
    <n v="13.077"/>
    <n v="5.5270000000000001"/>
    <n v="10.978692831726139"/>
    <n v="13.782963459908"/>
    <n v="269"/>
    <n v="14.507731722898651"/>
    <n v="12.818290774919721"/>
    <n v="14.84238304612234"/>
  </r>
  <r>
    <s v="T3299"/>
    <x v="581"/>
    <x v="581"/>
    <n v="202173"/>
    <n v="2056510"/>
    <n v="4.6085505132481087E-2"/>
    <s v="2016-06-03"/>
    <s v="2023-03-18"/>
    <n v="6.75"/>
    <n v="6.1450751093702287"/>
    <n v="20.65915853226895"/>
    <n v="20.477"/>
    <n v="9.6270000000000007"/>
    <n v="15.93754241207688"/>
    <n v="18.876688864207171"/>
    <n v="347"/>
    <n v="52.969984988301029"/>
    <n v="48.077783860689188"/>
    <n v="20.81686410601608"/>
  </r>
  <r>
    <s v="T3300"/>
    <x v="581"/>
    <x v="581"/>
    <n v="202168"/>
    <n v="2056437"/>
    <n v="4.6574351581924113E-2"/>
    <s v="2016-06-03"/>
    <s v="2023-03-18"/>
    <n v="6.75"/>
    <n v="5.8166579361406274"/>
    <n v="16.274822283375372"/>
    <n v="15.577"/>
    <n v="8.9770000000000003"/>
    <n v="12.715859347076149"/>
    <n v="14.865533356812451"/>
    <n v="494"/>
    <n v="38.942009840641347"/>
    <n v="34.864630683113539"/>
    <n v="16.39905920143876"/>
  </r>
  <r>
    <s v="T0240"/>
    <x v="582"/>
    <x v="582"/>
    <n v="202396"/>
    <n v="2056490"/>
    <n v="1.9701854814119232E-2"/>
    <s v="2016-06-03"/>
    <s v="2022-06-16"/>
    <n v="6"/>
    <n v="2.1677859390420391"/>
    <n v="9.8000000000000007"/>
    <n v="9.5770000000000017"/>
    <n v="4.2270000000000003"/>
    <n v="7.5767996876638826"/>
    <n v="8.5780862254342658"/>
    <n v="558"/>
    <n v="7.3304639120807824"/>
    <n v="5.6983258339454164"/>
    <n v="10.12128219353777"/>
  </r>
  <r>
    <s v="T3145"/>
    <x v="582"/>
    <x v="582"/>
    <n v="202462"/>
    <n v="2056569"/>
    <n v="4.7695194625202268E-2"/>
    <s v="2016-06-03"/>
    <s v="2023-05-10"/>
    <n v="6.916666666666667"/>
    <n v="2.9476480541098118"/>
    <n v="11.815079614353049"/>
    <n v="10.377000000000001"/>
    <n v="3.7269999999999999"/>
    <n v="8.0577130486956925"/>
    <n v="9.65895007765155"/>
    <n v="692"/>
    <n v="11.604972764786661"/>
    <n v="9.399728516185192"/>
    <n v="11.844700332006431"/>
  </r>
  <r>
    <s v="T3146"/>
    <x v="582"/>
    <x v="582"/>
    <n v="202435"/>
    <n v="2056507"/>
    <n v="4.9003736933208808E-2"/>
    <s v="2016-06-03"/>
    <s v="2023-05-10"/>
    <n v="6.916666666666667"/>
    <n v="3.1115787088391329"/>
    <n v="12.40398835209699"/>
    <n v="11.627000000000001"/>
    <n v="1.4770000000000001"/>
    <n v="8.6459242130629903"/>
    <n v="9.834285152849537"/>
    <n v="653"/>
    <n v="12.72272388614215"/>
    <n v="10.600001324234279"/>
    <n v="12.43508547956001"/>
  </r>
  <r>
    <s v="T3165"/>
    <x v="582"/>
    <x v="582"/>
    <n v="202517"/>
    <n v="2056548"/>
    <n v="4.8184585944966357E-2"/>
    <s v="2016-06-03"/>
    <s v="2023-05-10"/>
    <n v="6.916666666666667"/>
    <n v="2.920791949376575"/>
    <n v="11.720782855156131"/>
    <n v="10.677"/>
    <n v="3.6269999999999998"/>
    <n v="8.0676669992326566"/>
    <n v="9.805446570534869"/>
    <n v="685"/>
    <n v="11.6942400244106"/>
    <n v="9.4066407728390562"/>
    <n v="11.750167168335651"/>
  </r>
  <r>
    <s v="T0241"/>
    <x v="583"/>
    <x v="583"/>
    <n v="200874"/>
    <n v="2057073"/>
    <n v="1.9111096089604731E-2"/>
    <s v="2016-06-03"/>
    <s v="2022-06-15"/>
    <n v="6"/>
    <n v="9.1819906111693594"/>
    <n v="17.976015786271759"/>
    <n v="17.427"/>
    <n v="6.1270000000000007"/>
    <n v="13.89575849632835"/>
    <n v="16.095704382679699"/>
    <n v="680"/>
    <n v="66.938068578398926"/>
    <n v="60.269176806747701"/>
    <n v="18.56533964166799"/>
  </r>
  <r>
    <s v="T0242"/>
    <x v="584"/>
    <x v="584"/>
    <n v="202121"/>
    <n v="2056226"/>
    <n v="1.8401753580542728E-2"/>
    <s v="2016-06-03"/>
    <s v="2022-06-17"/>
    <n v="6"/>
    <n v="5.6948810917979067"/>
    <n v="16.123139712137679"/>
    <n v="13.227"/>
    <n v="3.427"/>
    <n v="11.61154763353089"/>
    <n v="14.81746373596869"/>
    <n v="652"/>
    <n v="37.610368763797602"/>
    <n v="33.409742237395427"/>
    <n v="16.65171906861028"/>
  </r>
  <r>
    <s v="T3302"/>
    <x v="584"/>
    <x v="584"/>
    <n v="202171"/>
    <n v="2056222"/>
    <n v="4.9102657761078063E-2"/>
    <s v="2016-06-03"/>
    <s v="2023-03-18"/>
    <n v="6.75"/>
    <n v="3.1321816337296"/>
    <n v="16.797288629267129"/>
    <n v="13.776999999999999"/>
    <n v="7.4770000000000003"/>
    <n v="11.26939968627509"/>
    <n v="15.6975310969102"/>
    <n v="346"/>
    <n v="21.992240203952669"/>
    <n v="19.553909426345331"/>
    <n v="16.925513892485711"/>
  </r>
  <r>
    <s v="T0243"/>
    <x v="585"/>
    <x v="585"/>
    <n v="202534"/>
    <n v="2056169"/>
    <n v="1.9941346608064469E-2"/>
    <s v="2016-06-03"/>
    <s v="2022-06-16"/>
    <n v="6"/>
    <n v="2.6701342225448581"/>
    <n v="17.48437831791454"/>
    <n v="14.377000000000001"/>
    <n v="6.777000000000001"/>
    <n v="12.39793556266377"/>
    <n v="16.237039916030341"/>
    <n v="251"/>
    <n v="19.518375483061519"/>
    <n v="17.468242569320491"/>
    <n v="18.057584381039419"/>
  </r>
  <r>
    <s v="T3124"/>
    <x v="585"/>
    <x v="585"/>
    <n v="202593"/>
    <n v="2056286"/>
    <n v="4.8826932706095949E-2"/>
    <s v="2016-06-03"/>
    <s v="2023-03-18"/>
    <n v="6.75"/>
    <n v="4.6122468779300316"/>
    <n v="18.023375908621439"/>
    <n v="21.027000000000001"/>
    <n v="5.1769999999999996"/>
    <n v="14.02746008316033"/>
    <n v="15.49021039139552"/>
    <n v="451"/>
    <n v="32.077911862153343"/>
    <n v="28.631008529955441"/>
    <n v="18.160960739779469"/>
  </r>
  <r>
    <s v="T3148"/>
    <x v="585"/>
    <x v="585"/>
    <n v="202439"/>
    <n v="2056296"/>
    <n v="4.976503018852859E-2"/>
    <s v="2016-06-03"/>
    <s v="2023-03-18"/>
    <n v="6.75"/>
    <n v="12.268725554284771"/>
    <n v="23.861862894901009"/>
    <n v="23.977"/>
    <n v="6.6769999999999996"/>
    <n v="16.11353010439263"/>
    <n v="19.94116378915276"/>
    <n v="743"/>
    <n v="111.692938564779"/>
    <n v="101.3541805804946"/>
    <n v="24.044016915000011"/>
  </r>
  <r>
    <s v="T3149"/>
    <x v="585"/>
    <x v="585"/>
    <n v="202449"/>
    <n v="2056224"/>
    <n v="4.9833436346595587E-2"/>
    <s v="2016-06-03"/>
    <s v="2023-03-18"/>
    <n v="6.75"/>
    <n v="8.1130076271770957"/>
    <n v="20.957476755096639"/>
    <n v="22.277000000000001"/>
    <n v="4.4269999999999996"/>
    <n v="15.127130538241159"/>
    <n v="17.02701892115482"/>
    <n v="742"/>
    <n v="62.320869764765717"/>
    <n v="55.900161999177428"/>
    <n v="21.117459597127311"/>
  </r>
  <r>
    <s v="T3166"/>
    <x v="585"/>
    <x v="585"/>
    <n v="202511"/>
    <n v="2056312"/>
    <n v="4.9196193929187129E-2"/>
    <s v="2016-06-03"/>
    <s v="2023-03-18"/>
    <n v="6.75"/>
    <n v="8.1401528607260811"/>
    <n v="18.325508092031878"/>
    <n v="18.177"/>
    <n v="5.7270000000000003"/>
    <n v="14.147370378983389"/>
    <n v="16.76285649228268"/>
    <n v="610"/>
    <n v="61.844762415959927"/>
    <n v="55.720927634079857"/>
    <n v="18.465399306059169"/>
  </r>
  <r>
    <s v="T3346"/>
    <x v="585"/>
    <x v="585"/>
    <n v="202619"/>
    <n v="2056257"/>
    <n v="4.9134435298004119E-2"/>
    <s v="2016-06-03"/>
    <s v="2023-05-10"/>
    <n v="6.916666666666667"/>
    <n v="6.6633518311621369"/>
    <n v="18.513796097097181"/>
    <n v="22.427"/>
    <n v="5.7270000000000003"/>
    <n v="12.771164441349679"/>
    <n v="14.93248271475143"/>
    <n v="733"/>
    <n v="44.431702817782678"/>
    <n v="39.438525441014889"/>
    <n v="18.56021067446645"/>
  </r>
  <r>
    <s v="T0244"/>
    <x v="586"/>
    <x v="586"/>
    <n v="202352"/>
    <n v="2056640"/>
    <n v="1.9957054588460539E-2"/>
    <s v="2016-06-03"/>
    <s v="2022-06-17"/>
    <n v="6"/>
    <n v="7.0733525762053224"/>
    <n v="15.2549992910948"/>
    <n v="14.627000000000001"/>
    <n v="2.827"/>
    <n v="12.919308467347561"/>
    <n v="14.50822731796088"/>
    <n v="601"/>
    <n v="46.239987470962028"/>
    <n v="41.469406148954633"/>
    <n v="15.75511762116216"/>
  </r>
  <r>
    <s v="T3182"/>
    <x v="586"/>
    <x v="586"/>
    <n v="202375"/>
    <n v="2056779"/>
    <n v="4.7537016937560329E-2"/>
    <s v="2016-06-03"/>
    <s v="2023-04-30"/>
    <n v="6.833333333333333"/>
    <n v="1.168208055171341"/>
    <n v="11.78077842087025"/>
    <n v="8.9770000000000003"/>
    <n v="4.6769999999999996"/>
    <n v="6.6327401643341783"/>
    <n v="10.05912864246795"/>
    <n v="379"/>
    <n v="4.5727372414507261"/>
    <n v="3.4478140984508472"/>
    <n v="11.84028610090898"/>
  </r>
  <r>
    <s v="T3183"/>
    <x v="586"/>
    <x v="586"/>
    <n v="202376"/>
    <n v="2056725"/>
    <n v="4.9593316633424103E-2"/>
    <s v="2016-06-03"/>
    <s v="2023-04-30"/>
    <n v="6.833333333333333"/>
    <n v="3.3231087210720371"/>
    <n v="14.263313794218719"/>
    <n v="12.776999999999999"/>
    <n v="4.7270000000000003"/>
    <n v="9.4504676277707542"/>
    <n v="12.104434280846389"/>
    <n v="544"/>
    <n v="17.388761022424038"/>
    <n v="14.91539679858478"/>
    <n v="14.335361385917301"/>
  </r>
  <r>
    <s v="T3283"/>
    <x v="586"/>
    <x v="586"/>
    <n v="202319"/>
    <n v="2056781"/>
    <n v="4.5493315673163053E-2"/>
    <s v="2016-06-03"/>
    <s v="2023-04-30"/>
    <n v="6.833333333333333"/>
    <n v="0.81363063653010403"/>
    <n v="11.655525213857389"/>
    <n v="9.8770000000000007"/>
    <n v="6.6769999999999996"/>
    <n v="8.4816165358781763"/>
    <n v="11.25880922973537"/>
    <n v="154"/>
    <n v="3.891016245685516"/>
    <n v="3.272991916043265"/>
    <n v="11.71440020838924"/>
  </r>
  <r>
    <s v="T3284"/>
    <x v="586"/>
    <x v="586"/>
    <n v="202326"/>
    <n v="2056651"/>
    <n v="4.6119081353266048E-2"/>
    <s v="2016-06-03"/>
    <s v="2023-04-30"/>
    <n v="6.833333333333333"/>
    <n v="4.5413792172643221"/>
    <n v="15.98004199716417"/>
    <n v="13.627000000000001"/>
    <n v="4.4770000000000003"/>
    <n v="10.055973917068849"/>
    <n v="13.85806176067914"/>
    <n v="716"/>
    <n v="27.521066972750841"/>
    <n v="23.90093100464745"/>
    <n v="16.060761215555381"/>
  </r>
  <r>
    <s v="T3347"/>
    <x v="586"/>
    <x v="586"/>
    <n v="202385"/>
    <n v="2056689"/>
    <n v="4.972514103535932E-2"/>
    <s v="2016-06-03"/>
    <s v="2023-04-30"/>
    <n v="6.833333333333333"/>
    <n v="2.134654198050101"/>
    <n v="14.295681129644461"/>
    <n v="14.477"/>
    <n v="5.2770000000000001"/>
    <n v="10.679643341135669"/>
    <n v="13.069183268665929"/>
    <n v="282"/>
    <n v="12.282074442144721"/>
    <n v="10.74261527803691"/>
    <n v="14.36789221690942"/>
  </r>
  <r>
    <s v="T0238"/>
    <x v="587"/>
    <x v="587"/>
    <n v="202120"/>
    <n v="2056726"/>
    <n v="1.8915843872605701E-2"/>
    <s v="2016-06-03"/>
    <s v="2022-06-17"/>
    <n v="6"/>
    <n v="2.992651458260299"/>
    <n v="16.32447087285551"/>
    <n v="13.627000000000001"/>
    <n v="5.4269999999999996"/>
    <n v="9.8979029716253386"/>
    <n v="13.95132339904157"/>
    <n v="476"/>
    <n v="18.25518730480611"/>
    <n v="15.85154755772985"/>
    <n v="16.859650649424331"/>
  </r>
  <r>
    <s v="T3297"/>
    <x v="587"/>
    <x v="587"/>
    <n v="202161"/>
    <n v="2056787"/>
    <n v="4.8019947716125083E-2"/>
    <s v="2016-06-03"/>
    <s v="2023-04-30"/>
    <n v="6.833333333333333"/>
    <n v="4.7154986895080926"/>
    <n v="17.38448819703266"/>
    <n v="14.677"/>
    <n v="8.1269999999999989"/>
    <n v="11.571453397344211"/>
    <n v="15.471387347661659"/>
    <n v="479"/>
    <n v="32.712586211291892"/>
    <n v="29.15822841615099"/>
    <n v="17.472301627037709"/>
  </r>
  <r>
    <s v="T3298"/>
    <x v="587"/>
    <x v="587"/>
    <n v="202169"/>
    <n v="2056723"/>
    <n v="4.7590322920657513E-2"/>
    <s v="2016-06-03"/>
    <s v="2023-04-30"/>
    <n v="6.833333333333333"/>
    <n v="2.8750100648491088"/>
    <n v="15.988347861031979"/>
    <n v="12.477"/>
    <n v="5.3770000000000007"/>
    <n v="9.8162089914311519"/>
    <n v="14.28287766407407"/>
    <n v="420"/>
    <n v="18.06452380156561"/>
    <n v="15.78788483977077"/>
    <n v="16.069109034434302"/>
  </r>
  <r>
    <s v="T3316"/>
    <x v="587"/>
    <x v="587"/>
    <n v="202083"/>
    <n v="2056780"/>
    <n v="4.9326379668207757E-2"/>
    <s v="2016-06-03"/>
    <s v="2023-04-30"/>
    <n v="6.833333333333333"/>
    <n v="6.5711677074760608"/>
    <n v="19.204570928626151"/>
    <n v="18.177"/>
    <n v="6.2270000000000003"/>
    <n v="14.031143643059631"/>
    <n v="17.069862785580369"/>
    <n v="487"/>
    <n v="50.872770625611111"/>
    <n v="45.865726303794638"/>
    <n v="19.3015780550888"/>
  </r>
  <r>
    <s v="T3326"/>
    <x v="587"/>
    <x v="587"/>
    <n v="202034"/>
    <n v="2056782"/>
    <n v="4.7643049030688493E-2"/>
    <s v="2016-06-03"/>
    <s v="2023-04-30"/>
    <n v="6.833333333333333"/>
    <n v="7.6226512725408018"/>
    <n v="17.866693296519699"/>
    <n v="15.127000000000001"/>
    <n v="5.8770000000000007"/>
    <n v="11.497266933378031"/>
    <n v="15.71231566165932"/>
    <n v="840"/>
    <n v="53.580679595829189"/>
    <n v="47.647960884003602"/>
    <n v="17.95694246597661"/>
  </r>
  <r>
    <s v="T3327"/>
    <x v="587"/>
    <x v="587"/>
    <n v="202034"/>
    <n v="2056710"/>
    <n v="4.7590322920657513E-2"/>
    <s v="2016-06-03"/>
    <s v="2023-04-30"/>
    <n v="6.833333333333333"/>
    <n v="1.392983492435651"/>
    <n v="14.052384455601651"/>
    <n v="11.677"/>
    <n v="6.3770000000000007"/>
    <n v="10.177437123359841"/>
    <n v="13.14387276274203"/>
    <n v="189"/>
    <n v="8.050537198834526"/>
    <n v="7.0322629061650526"/>
    <n v="14.123366590066031"/>
  </r>
  <r>
    <s v="T3328"/>
    <x v="587"/>
    <x v="587"/>
    <n v="202035"/>
    <n v="2056658"/>
    <n v="4.8513133877738382E-2"/>
    <s v="2016-06-03"/>
    <s v="2023-04-30"/>
    <n v="6.833333333333333"/>
    <n v="3.1719495807088038"/>
    <n v="17.2688123527595"/>
    <n v="18.227"/>
    <n v="6.4770000000000003"/>
    <n v="13.67264923370945"/>
    <n v="15.975928125238591"/>
    <n v="268"/>
    <n v="22.871690843722419"/>
    <n v="20.521414200477111"/>
    <n v="17.356041474929931"/>
  </r>
  <r>
    <s v="T3348"/>
    <x v="587"/>
    <x v="587"/>
    <n v="202076"/>
    <n v="2056689"/>
    <n v="4.8713707419140717E-2"/>
    <s v="2016-06-03"/>
    <s v="2023-04-30"/>
    <n v="6.833333333333333"/>
    <n v="4.1248796605731641"/>
    <n v="18.525137963712119"/>
    <n v="21.126999999999999"/>
    <n v="5.1769999999999996"/>
    <n v="13.701242830190671"/>
    <n v="15.77370583040452"/>
    <n v="411"/>
    <n v="29.21281752700397"/>
    <n v="26.073307650402189"/>
    <n v="18.618713103081941"/>
  </r>
  <r>
    <s v="T3349"/>
    <x v="587"/>
    <x v="587"/>
    <n v="202126"/>
    <n v="2056605"/>
    <n v="4.8252944928570497E-2"/>
    <s v="2016-06-03"/>
    <s v="2023-04-30"/>
    <n v="6.833333333333333"/>
    <n v="2.9017624962403841"/>
    <n v="13.727302253793351"/>
    <n v="14.227"/>
    <n v="8.2270000000000003"/>
    <n v="11.73868577517478"/>
    <n v="12.94527585635786"/>
    <n v="290"/>
    <n v="16.742932942466911"/>
    <n v="14.83308319721718"/>
    <n v="13.79664231615005"/>
  </r>
  <r>
    <s v="T3354"/>
    <x v="587"/>
    <x v="587"/>
    <n v="202149"/>
    <n v="2056684"/>
    <n v="4.8019947716125083E-2"/>
    <s v="2016-06-03"/>
    <s v="2023-04-30"/>
    <n v="6.833333333333333"/>
    <n v="2.7906681294339819"/>
    <n v="16.895665643887661"/>
    <n v="13.927"/>
    <n v="5.827"/>
    <n v="9.5986849030015051"/>
    <n v="14.003683001295039"/>
    <n v="437"/>
    <n v="17.105513543694482"/>
    <n v="14.87039569271902"/>
    <n v="16.981009908015132"/>
  </r>
  <r>
    <s v="T0245"/>
    <x v="588"/>
    <x v="588"/>
    <n v="202215"/>
    <n v="2057476"/>
    <n v="1.8549043336424511E-2"/>
    <s v="2016-06-15"/>
    <s v="2022-06-16"/>
    <n v="6"/>
    <n v="11.04431351307224"/>
    <n v="17.21780601242601"/>
    <n v="17.177"/>
    <n v="9.2270000000000003"/>
    <n v="12.89035725036814"/>
    <n v="14.981788996714"/>
    <n v="916"/>
    <n v="74.584792582439931"/>
    <n v="66.834597113861989"/>
    <n v="17.782272796464792"/>
  </r>
  <r>
    <s v="T0247"/>
    <x v="588"/>
    <x v="588"/>
    <n v="202200"/>
    <n v="2057422"/>
    <n v="1.7614642992907471E-2"/>
    <s v="2016-06-15"/>
    <s v="2022-06-16"/>
    <n v="6"/>
    <n v="11.39643065373396"/>
    <n v="17.160651264713682"/>
    <n v="15.427"/>
    <n v="6.3770000000000007"/>
    <n v="12.52095388351006"/>
    <n v="15.32853124526649"/>
    <n v="1022"/>
    <n v="78.618592679527978"/>
    <n v="70.336760813662593"/>
    <n v="17.723244293373259"/>
  </r>
  <r>
    <s v="T3288"/>
    <x v="588"/>
    <x v="588"/>
    <n v="202169"/>
    <n v="2057435"/>
    <n v="4.6912570298645442E-2"/>
    <s v="2016-06-15"/>
    <s v="2023-03-26"/>
    <n v="6.75"/>
    <n v="9.922228323858576"/>
    <n v="18.771820592679539"/>
    <n v="18.126999999999999"/>
    <n v="6.077"/>
    <n v="15.47147679554873"/>
    <n v="17.370077478577489"/>
    <n v="597"/>
    <n v="78.515243902874118"/>
    <n v="71.098013822019752"/>
    <n v="18.915118817155751"/>
  </r>
  <r>
    <s v="T3289"/>
    <x v="588"/>
    <x v="588"/>
    <n v="202164"/>
    <n v="2057350"/>
    <n v="4.4310736621287247E-2"/>
    <s v="2016-06-15"/>
    <s v="2023-03-26"/>
    <n v="6.75"/>
    <n v="12.400462552659111"/>
    <n v="17.352376699454009"/>
    <n v="16.727"/>
    <n v="5.2270000000000003"/>
    <n v="13.51817879130421"/>
    <n v="16.512747235988961"/>
    <n v="970"/>
    <n v="92.678965295460912"/>
    <n v="83.387927490505334"/>
    <n v="17.484839331898069"/>
  </r>
  <r>
    <s v="T0248"/>
    <x v="589"/>
    <x v="589"/>
    <n v="202031"/>
    <n v="2056925"/>
    <n v="1.7745350399989819E-2"/>
    <s v="2016-06-15"/>
    <s v="2022-06-17"/>
    <n v="6"/>
    <n v="11.310409236061799"/>
    <n v="16.679323364525331"/>
    <n v="15.026999999999999"/>
    <n v="8.777000000000001"/>
    <n v="12.345413583030499"/>
    <n v="14.98963813778732"/>
    <n v="1014"/>
    <n v="76.247921952248845"/>
    <n v="68.168897853038999"/>
    <n v="17.226136588737621"/>
  </r>
  <r>
    <s v="T3324"/>
    <x v="589"/>
    <x v="589"/>
    <n v="202026"/>
    <n v="2056995"/>
    <n v="4.8986727373037622E-2"/>
    <s v="2016-06-15"/>
    <s v="2023-05-22"/>
    <n v="6.916666666666667"/>
    <n v="11.14617602080838"/>
    <n v="19.400271902202881"/>
    <n v="18.527000000000001"/>
    <n v="6.7270000000000003"/>
    <n v="14.321116039171519"/>
    <n v="17.01330306717097"/>
    <n v="776"/>
    <n v="86.113936186328772"/>
    <n v="77.734847010777102"/>
    <n v="19.44890889790419"/>
  </r>
  <r>
    <s v="T3355"/>
    <x v="589"/>
    <x v="589"/>
    <n v="201989"/>
    <n v="2056949"/>
    <n v="4.772104953030816E-2"/>
    <s v="2016-06-15"/>
    <s v="2023-05-22"/>
    <n v="6.916666666666667"/>
    <n v="9.3142349213633455"/>
    <n v="19.56821498314126"/>
    <n v="16.927"/>
    <n v="8.077"/>
    <n v="12.40756674268453"/>
    <n v="17.315349877243548"/>
    <n v="817"/>
    <n v="72.874334055809967"/>
    <n v="65.459492048897758"/>
    <n v="19.617273016596421"/>
  </r>
  <r>
    <s v="T0249"/>
    <x v="590"/>
    <x v="590"/>
    <n v="202237"/>
    <n v="2057284"/>
    <n v="1.7664062076862021E-2"/>
    <s v="2016-06-15"/>
    <s v="2022-06-18"/>
    <n v="6"/>
    <n v="14.247957398997301"/>
    <n v="18.93515781155185"/>
    <n v="16.827000000000002"/>
    <n v="10.177"/>
    <n v="13.972570659978439"/>
    <n v="17.326339011684599"/>
    <n v="962"/>
    <n v="112.212825953652"/>
    <n v="101.391809475779"/>
    <n v="19.555926080600759"/>
  </r>
  <r>
    <s v="T0250"/>
    <x v="590"/>
    <x v="590"/>
    <n v="202311"/>
    <n v="2057100"/>
    <n v="1.9131629906859481E-2"/>
    <s v="2016-06-15"/>
    <s v="2022-06-18"/>
    <n v="6"/>
    <n v="13.57674894286902"/>
    <n v="19.88901113808101"/>
    <n v="18.677"/>
    <n v="5.4269999999999996"/>
    <n v="15.874104583624099"/>
    <n v="18.390420118386469"/>
    <n v="784"/>
    <n v="113.93071619488499"/>
    <n v="103.33313142351589"/>
    <n v="20.541050436625891"/>
  </r>
  <r>
    <s v="T0251"/>
    <x v="590"/>
    <x v="590"/>
    <n v="202391"/>
    <n v="2056933"/>
    <n v="1.7872598315851199E-2"/>
    <s v="2016-06-15"/>
    <s v="2022-06-17"/>
    <n v="6"/>
    <n v="16.161770403736359"/>
    <n v="19.894342538271761"/>
    <n v="18.126999999999999"/>
    <n v="11.227"/>
    <n v="15.46716642444121"/>
    <n v="18.176501328692702"/>
    <n v="895"/>
    <n v="134.1085382090962"/>
    <n v="121.6898227312119"/>
    <n v="20.546556620892961"/>
  </r>
  <r>
    <s v="T0252"/>
    <x v="590"/>
    <x v="590"/>
    <n v="202089"/>
    <n v="2056993"/>
    <n v="1.8415424658204602E-2"/>
    <s v="2016-06-15"/>
    <s v="2022-06-17"/>
    <n v="6"/>
    <n v="5.7195794767153414"/>
    <n v="14.37960089555923"/>
    <n v="10.526999999999999"/>
    <n v="5.077"/>
    <n v="8.9657715948622041"/>
    <n v="12.84077706895502"/>
    <n v="977"/>
    <n v="31.787715962108031"/>
    <n v="27.302135404325551"/>
    <n v="14.85102025453096"/>
  </r>
  <r>
    <s v="T3141"/>
    <x v="590"/>
    <x v="590"/>
    <n v="202446"/>
    <n v="2057074"/>
    <n v="4.4745392516061432E-2"/>
    <s v="2016-06-15"/>
    <s v="2023-03-30"/>
    <n v="6.75"/>
    <n v="13.69936420979627"/>
    <n v="20.918124418425059"/>
    <n v="18.027000000000001"/>
    <n v="8.1269999999999989"/>
    <n v="14.37312212687624"/>
    <n v="18.56334939607483"/>
    <n v="939"/>
    <n v="115.7170960616275"/>
    <n v="104.66659326256951"/>
    <n v="21.077806856989469"/>
  </r>
  <r>
    <s v="T3142"/>
    <x v="590"/>
    <x v="590"/>
    <n v="202447"/>
    <n v="2057002"/>
    <n v="4.8161505966892393E-2"/>
    <s v="2016-06-15"/>
    <s v="2023-04-01"/>
    <n v="6.75"/>
    <n v="17.55183953888184"/>
    <n v="22.005066139950291"/>
    <n v="20.477"/>
    <n v="11.077"/>
    <n v="17.040842935857011"/>
    <n v="20.224650278177581"/>
    <n v="810"/>
    <n v="162.6826554467645"/>
    <n v="148.17445022999701"/>
    <n v="22.173045952657759"/>
  </r>
  <r>
    <s v="T3143"/>
    <x v="590"/>
    <x v="590"/>
    <n v="202445"/>
    <n v="2056933"/>
    <n v="4.5457228594276783E-2"/>
    <s v="2016-06-15"/>
    <s v="2023-04-01"/>
    <n v="6.75"/>
    <n v="14.56011230968357"/>
    <n v="19.897937048674461"/>
    <n v="22.677"/>
    <n v="6.9269999999999996"/>
    <n v="15.377730223624059"/>
    <n v="18.206166470792169"/>
    <n v="924"/>
    <n v="120.7471334419058"/>
    <n v="109.3281157588282"/>
    <n v="20.049831695000151"/>
  </r>
  <r>
    <s v="T3144"/>
    <x v="590"/>
    <x v="590"/>
    <n v="202450"/>
    <n v="2056859"/>
    <n v="4.5311496678314772E-2"/>
    <s v="2016-06-15"/>
    <s v="2023-04-01"/>
    <n v="6.75"/>
    <n v="8.742496875728456"/>
    <n v="16.44062789751845"/>
    <n v="18.177"/>
    <n v="6.7770000000000001"/>
    <n v="14.264017368880349"/>
    <n v="16.44062789751845"/>
    <n v="640"/>
    <n v="65.149635765311217"/>
    <n v="58.703341658934868"/>
    <n v="16.566130523934302"/>
  </r>
  <r>
    <s v="T3179"/>
    <x v="590"/>
    <x v="590"/>
    <n v="202378"/>
    <n v="2057073"/>
    <n v="4.8319981033314613E-2"/>
    <s v="2016-06-15"/>
    <s v="2023-03-30"/>
    <n v="6.75"/>
    <n v="19.75102119215536"/>
    <n v="24.56905512434793"/>
    <n v="20.376999999999999"/>
    <n v="8.4770000000000003"/>
    <n v="16.294243867976679"/>
    <n v="21.92588917737881"/>
    <n v="1014"/>
    <n v="198.40471720355001"/>
    <n v="180.65741181222381"/>
    <n v="24.756607629391048"/>
  </r>
  <r>
    <s v="T3180"/>
    <x v="590"/>
    <x v="590"/>
    <n v="202376"/>
    <n v="2057009"/>
    <n v="4.9255554807283518E-2"/>
    <s v="2016-06-15"/>
    <s v="2023-03-30"/>
    <n v="6.75"/>
    <n v="17.081344289785459"/>
    <n v="23.89164676771869"/>
    <n v="22.827000000000002"/>
    <n v="8.327"/>
    <n v="18.452084898850369"/>
    <n v="22.477944384843759"/>
    <n v="690"/>
    <n v="176.3895890144349"/>
    <n v="161.0372543006367"/>
    <n v="24.07402814861479"/>
  </r>
  <r>
    <s v="T3181"/>
    <x v="590"/>
    <x v="590"/>
    <n v="202380"/>
    <n v="2056868"/>
    <n v="4.7060597358218999E-2"/>
    <s v="2016-06-15"/>
    <s v="2023-04-01"/>
    <n v="6.75"/>
    <n v="6.3305072595486473"/>
    <n v="16.03677387895339"/>
    <n v="15.177"/>
    <n v="8.027000000000001"/>
    <n v="12.723776769602351"/>
    <n v="14.892551807551831"/>
    <n v="531"/>
    <n v="42.475861607779308"/>
    <n v="38.04342135158015"/>
    <n v="16.159193609732011"/>
  </r>
  <r>
    <s v="T3268"/>
    <x v="590"/>
    <x v="590"/>
    <n v="202256"/>
    <n v="2056994"/>
    <n v="4.6699333068097558E-2"/>
    <s v="2016-06-15"/>
    <s v="2023-04-02"/>
    <n v="6.75"/>
    <n v="18.803224880636069"/>
    <n v="21.008163148870558"/>
    <n v="21.177"/>
    <n v="8.6270000000000007"/>
    <n v="17.38212180319881"/>
    <n v="19.429103975489038"/>
    <n v="857"/>
    <n v="167.37243641470141"/>
    <n v="152.39879245962729"/>
    <n v="21.168532915024919"/>
  </r>
  <r>
    <s v="T3269"/>
    <x v="590"/>
    <x v="590"/>
    <n v="202258"/>
    <n v="2056939"/>
    <n v="4.772104953030816E-2"/>
    <s v="2016-06-15"/>
    <s v="2023-04-01"/>
    <n v="6.75"/>
    <n v="15.47642825796483"/>
    <n v="19.35846623089331"/>
    <n v="19.027000000000001"/>
    <n v="6.7270000000000003"/>
    <n v="15.5547074624504"/>
    <n v="17.361792138449079"/>
    <n v="922"/>
    <n v="122.4271858201059"/>
    <n v="110.87905998259259"/>
    <n v="19.506242725228201"/>
  </r>
  <r>
    <s v="T3270"/>
    <x v="590"/>
    <x v="590"/>
    <n v="202231"/>
    <n v="2056851"/>
    <n v="4.4310736621287247E-2"/>
    <s v="2016-06-15"/>
    <s v="2023-04-01"/>
    <n v="6.75"/>
    <n v="6.4098836384759208"/>
    <n v="18.60160353325179"/>
    <n v="15.026999999999999"/>
    <n v="0.27700000000000002"/>
    <n v="12.69411771524403"/>
    <n v="17.087367915363739"/>
    <n v="564"/>
    <n v="49.52135800907979"/>
    <n v="44.510304275720877"/>
    <n v="18.743602373777939"/>
  </r>
  <r>
    <s v="T3280"/>
    <x v="590"/>
    <x v="590"/>
    <n v="202311"/>
    <n v="2057002"/>
    <n v="4.8770988603262858E-2"/>
    <s v="2016-06-15"/>
    <s v="2023-03-30"/>
    <n v="6.75"/>
    <n v="19.331637541753071"/>
    <n v="24.83716318818146"/>
    <n v="20.927"/>
    <n v="10.276999999999999"/>
    <n v="17.24248008830476"/>
    <n v="22.566411640603832"/>
    <n v="861"/>
    <n v="200.2352337915091"/>
    <n v="182.6511464871484"/>
    <n v="25.0267623465753"/>
  </r>
  <r>
    <s v="T3281"/>
    <x v="590"/>
    <x v="590"/>
    <n v="202302"/>
    <n v="2056920"/>
    <n v="4.6051788527255139E-2"/>
    <s v="2016-06-15"/>
    <s v="2023-04-01"/>
    <n v="6.75"/>
    <n v="6.5904573376715856"/>
    <n v="16.47771824258113"/>
    <n v="19.927"/>
    <n v="5.6769999999999996"/>
    <n v="14.948283447916941"/>
    <n v="15.89670840686582"/>
    <n v="456"/>
    <n v="47.511920352674011"/>
    <n v="42.83244266684671"/>
    <n v="16.60350400512468"/>
  </r>
  <r>
    <s v="T3282"/>
    <x v="590"/>
    <x v="590"/>
    <n v="202315"/>
    <n v="2056861"/>
    <n v="4.5742038867840902E-2"/>
    <s v="2016-06-15"/>
    <s v="2023-04-01"/>
    <n v="6.75"/>
    <n v="6.8425394072986281"/>
    <n v="18.91638317652512"/>
    <n v="16.027000000000001"/>
    <n v="6.6270000000000007"/>
    <n v="12.293425465162279"/>
    <n v="16.43333374422896"/>
    <n v="634"/>
    <n v="50.660550481819321"/>
    <n v="45.373221305110668"/>
    <n v="19.06078494668505"/>
  </r>
  <r>
    <s v="T3290"/>
    <x v="590"/>
    <x v="590"/>
    <n v="202166"/>
    <n v="2057287"/>
    <n v="4.8363935928046962E-2"/>
    <s v="2016-06-15"/>
    <s v="2023-04-02"/>
    <n v="6.75"/>
    <n v="13.61059584833583"/>
    <n v="18.339210981140472"/>
    <n v="16.727"/>
    <n v="3.2269999999999999"/>
    <n v="13.44764776523837"/>
    <n v="17.59649602220858"/>
    <n v="1075"/>
    <n v="108.5377265031378"/>
    <n v="97.793692573694571"/>
    <n v="18.47920679875002"/>
  </r>
  <r>
    <s v="T3291"/>
    <x v="590"/>
    <x v="590"/>
    <n v="202188"/>
    <n v="2057257"/>
    <n v="4.5088760268884497E-2"/>
    <s v="2016-06-15"/>
    <s v="2023-04-02"/>
    <n v="6.75"/>
    <n v="7.5747322844669416"/>
    <n v="17.321595282805159"/>
    <n v="13.877000000000001"/>
    <n v="5.2270000000000003"/>
    <n v="10.530338917863279"/>
    <n v="14.568531900281499"/>
    <n v="954"/>
    <n v="48.95194422840359"/>
    <n v="43.155687497581518"/>
    <n v="17.453822939513611"/>
  </r>
  <r>
    <s v="T3293"/>
    <x v="590"/>
    <x v="590"/>
    <n v="202171"/>
    <n v="2057066"/>
    <n v="4.2864739210970448E-2"/>
    <s v="2016-06-15"/>
    <s v="2023-04-02"/>
    <n v="6.75"/>
    <n v="13.131773674352299"/>
    <n v="19.205588480746091"/>
    <n v="17.376999999999999"/>
    <n v="8.4269999999999996"/>
    <n v="13.77420883422897"/>
    <n v="17.517363236329111"/>
    <n v="933"/>
    <n v="104.4782980771071"/>
    <n v="94.328392576805967"/>
    <n v="19.352197954010759"/>
  </r>
  <r>
    <s v="T3294"/>
    <x v="590"/>
    <x v="590"/>
    <n v="202174"/>
    <n v="2057000"/>
    <n v="4.5200748074270367E-2"/>
    <s v="2016-06-15"/>
    <s v="2023-04-02"/>
    <n v="6.75"/>
    <n v="15.279609193236251"/>
    <n v="23.148553328355469"/>
    <n v="18.677"/>
    <n v="9.777000000000001"/>
    <n v="14.25520344803855"/>
    <n v="20.754169847086551"/>
    <n v="1018"/>
    <n v="144.6502674832206"/>
    <n v="131.15041136665511"/>
    <n v="23.325262165666629"/>
  </r>
  <r>
    <s v="T3295"/>
    <x v="590"/>
    <x v="590"/>
    <n v="202161"/>
    <n v="2056928"/>
    <n v="4.4189352764174759E-2"/>
    <s v="2016-06-15"/>
    <s v="2023-04-02"/>
    <n v="6.75"/>
    <n v="10.426231253638599"/>
    <n v="17.714760835758479"/>
    <n v="13.276999999999999"/>
    <n v="7.2270000000000003"/>
    <n v="11.20798795369469"/>
    <n v="16.211666812369419"/>
    <n v="1109"/>
    <n v="75.792115699599989"/>
    <n v="67.558722619521276"/>
    <n v="17.849989795690831"/>
  </r>
  <r>
    <s v="T3296"/>
    <x v="590"/>
    <x v="590"/>
    <n v="202172"/>
    <n v="2056866"/>
    <n v="4.4470691502924889E-2"/>
    <s v="2016-06-15"/>
    <s v="2023-04-01"/>
    <n v="6.75"/>
    <n v="11.567073285878379"/>
    <n v="17.773391506261031"/>
    <n v="15.227"/>
    <n v="8.527000000000001"/>
    <n v="12.5238961945107"/>
    <n v="16.333565751914929"/>
    <n v="989"/>
    <n v="85.295073875707573"/>
    <n v="76.550201328632028"/>
    <n v="17.909068034448229"/>
  </r>
  <r>
    <s v="T3307"/>
    <x v="590"/>
    <x v="590"/>
    <n v="202232"/>
    <n v="2057222"/>
    <n v="4.0208569871637213E-2"/>
    <s v="2016-06-15"/>
    <s v="2023-04-02"/>
    <n v="6.75"/>
    <n v="10.861684950753281"/>
    <n v="17.61231006797723"/>
    <n v="14.776999999999999"/>
    <n v="7.2770000000000001"/>
    <n v="11.904408180214849"/>
    <n v="15.827807122763771"/>
    <n v="1069"/>
    <n v="77.222920419468196"/>
    <n v="68.955750704858829"/>
    <n v="17.746756950697272"/>
  </r>
  <r>
    <s v="T3308"/>
    <x v="590"/>
    <x v="590"/>
    <n v="202230"/>
    <n v="2057151"/>
    <n v="4.0000635342164539E-2"/>
    <s v="2016-06-15"/>
    <s v="2023-04-02"/>
    <n v="6.75"/>
    <n v="12.39104897149984"/>
    <n v="17.795651838474829"/>
    <n v="20.527000000000001"/>
    <n v="6.1270000000000007"/>
    <n v="14.71433905011517"/>
    <n v="17.23059491641607"/>
    <n v="825"/>
    <n v="97.066094019234029"/>
    <n v="87.720857601903688"/>
    <n v="17.931498295096329"/>
  </r>
  <r>
    <s v="T3309"/>
    <x v="590"/>
    <x v="590"/>
    <n v="202238"/>
    <n v="2057078"/>
    <n v="4.6791575847564652E-2"/>
    <s v="2016-06-15"/>
    <s v="2023-04-02"/>
    <n v="6.75"/>
    <n v="17.211072414309282"/>
    <n v="20.52011515420941"/>
    <n v="21.077000000000002"/>
    <n v="8.827"/>
    <n v="17.193916100416612"/>
    <n v="19.287314242350028"/>
    <n v="791"/>
    <n v="152.05349727914719"/>
    <n v="138.42495620384679"/>
    <n v="20.676759314168631"/>
  </r>
  <r>
    <s v="T3311"/>
    <x v="590"/>
    <x v="590"/>
    <n v="202093"/>
    <n v="2057287"/>
    <n v="4.9240939537329803E-2"/>
    <s v="2016-06-15"/>
    <s v="2023-04-02"/>
    <n v="6.75"/>
    <n v="10.76316596217991"/>
    <n v="18.135627165461791"/>
    <n v="17.977"/>
    <n v="7.327"/>
    <n v="13.19043787031403"/>
    <n v="17.394102805516351"/>
    <n v="873"/>
    <n v="84.767934963800357"/>
    <n v="76.298846138536121"/>
    <n v="18.274068887709369"/>
  </r>
  <r>
    <s v="T3312"/>
    <x v="590"/>
    <x v="590"/>
    <n v="202099"/>
    <n v="2057219"/>
    <n v="4.6218966688325119E-2"/>
    <s v="2016-06-15"/>
    <s v="2023-04-02"/>
    <n v="6.75"/>
    <n v="8.3315758112486407"/>
    <n v="20.465254768025169"/>
    <n v="18.277000000000001"/>
    <n v="8.1769999999999996"/>
    <n v="13.72569217943051"/>
    <n v="18.133813143715301"/>
    <n v="606"/>
    <n v="68.636280086661174"/>
    <n v="61.982932140386659"/>
    <n v="20.621480140904278"/>
  </r>
  <r>
    <s v="T3313"/>
    <x v="590"/>
    <x v="590"/>
    <n v="202091"/>
    <n v="2057146"/>
    <n v="4.6414933305817627E-2"/>
    <s v="2016-06-15"/>
    <s v="2023-04-02"/>
    <n v="6.75"/>
    <n v="7.3034826443292236"/>
    <n v="16.49068397654537"/>
    <n v="12.927"/>
    <n v="6.577"/>
    <n v="10.048681688792721"/>
    <n v="14.575759444179161"/>
    <n v="991"/>
    <n v="47.05822443834866"/>
    <n v="41.336524924613407"/>
    <n v="16.616568715458691"/>
  </r>
  <r>
    <s v="T3314"/>
    <x v="590"/>
    <x v="590"/>
    <n v="202093"/>
    <n v="2057073"/>
    <n v="4.7746759068821212E-2"/>
    <s v="2016-06-15"/>
    <s v="2023-04-02"/>
    <n v="6.75"/>
    <n v="12.77904471269269"/>
    <n v="20.50654199780227"/>
    <n v="17.927"/>
    <n v="8.2270000000000003"/>
    <n v="14.050259734675819"/>
    <n v="18.577425454057749"/>
    <n v="901"/>
    <n v="107.96889802616739"/>
    <n v="97.608363247759968"/>
    <n v="20.663082544518229"/>
  </r>
  <r>
    <s v="T3315"/>
    <x v="590"/>
    <x v="590"/>
    <n v="202100"/>
    <n v="2056935"/>
    <n v="4.369173637708474E-2"/>
    <s v="2016-06-15"/>
    <s v="2023-04-02"/>
    <n v="6.75"/>
    <n v="11.56036959655116"/>
    <n v="20.824488621066401"/>
    <n v="21.126999999999999"/>
    <n v="8.8769999999999989"/>
    <n v="14.520818572063311"/>
    <n v="18.630730358939111"/>
    <n v="778"/>
    <n v="98.042439328129873"/>
    <n v="88.714241901094638"/>
    <n v="20.983456273153781"/>
  </r>
  <r>
    <s v="T3356"/>
    <x v="590"/>
    <x v="590"/>
    <n v="202265"/>
    <n v="2057098"/>
    <n v="4.7455972123663023E-2"/>
    <s v="2016-06-15"/>
    <s v="2023-04-02"/>
    <n v="6.75"/>
    <n v="18.882968951924799"/>
    <n v="22.818688146829061"/>
    <n v="19.327000000000002"/>
    <n v="8.6270000000000007"/>
    <n v="16.316322713642421"/>
    <n v="21.0266954348015"/>
    <n v="948"/>
    <n v="181.8630566100729"/>
    <n v="165.55768061513081"/>
    <n v="22.992878896211781"/>
  </r>
  <r>
    <s v="T0253"/>
    <x v="591"/>
    <x v="591"/>
    <n v="202682"/>
    <n v="2056665"/>
    <n v="1.853593507029927E-2"/>
    <s v="2016-06-15"/>
    <s v="2022-06-17"/>
    <n v="6"/>
    <n v="20.002647092473339"/>
    <n v="20.96982337631492"/>
    <n v="19.126999999999999"/>
    <n v="8.1270000000000007"/>
    <n v="15.578786514325319"/>
    <n v="18.478397629984979"/>
    <n v="1187"/>
    <n v="168.59673250285621"/>
    <n v="152.86054661084941"/>
    <n v="21.6572959122784"/>
  </r>
  <r>
    <s v="T0254"/>
    <x v="591"/>
    <x v="591"/>
    <n v="202817"/>
    <n v="2056948"/>
    <n v="1.90587433265559E-2"/>
    <s v="2016-06-15"/>
    <s v="2022-06-17"/>
    <n v="6"/>
    <n v="11.95970732763055"/>
    <n v="19.106926859342011"/>
    <n v="16.477"/>
    <n v="10.026999999999999"/>
    <n v="13.18743555036964"/>
    <n v="16.992273292368939"/>
    <n v="944"/>
    <n v="92.02364327648823"/>
    <n v="82.836806623392945"/>
    <n v="19.733326387212951"/>
  </r>
  <r>
    <s v="T0255"/>
    <x v="591"/>
    <x v="591"/>
    <n v="202634"/>
    <n v="2056897"/>
    <n v="1.8429039639289279E-2"/>
    <s v="2016-06-15"/>
    <s v="2022-06-17"/>
    <n v="6"/>
    <n v="16.156124151282949"/>
    <n v="21.60939516217147"/>
    <n v="20.027000000000001"/>
    <n v="12.727"/>
    <n v="16.89236948603293"/>
    <n v="19.95431850486208"/>
    <n v="760"/>
    <n v="147.68860560252901"/>
    <n v="134.46815652249359"/>
    <n v="22.317835353878301"/>
  </r>
  <r>
    <s v="T0256"/>
    <x v="591"/>
    <x v="591"/>
    <n v="202926"/>
    <n v="2056854"/>
    <n v="1.9211431587793409E-2"/>
    <s v="2016-06-15"/>
    <s v="2022-06-17"/>
    <n v="6"/>
    <n v="19.283749974410838"/>
    <n v="19.87491700550418"/>
    <n v="19.376999999999999"/>
    <n v="11.927"/>
    <n v="16.632642646641582"/>
    <n v="19.007995059870229"/>
    <n v="937"/>
    <n v="167.75024218004529"/>
    <n v="152.5846903975291"/>
    <n v="20.526494243454131"/>
  </r>
  <r>
    <s v="T3006"/>
    <x v="591"/>
    <x v="591"/>
    <n v="203047"/>
    <n v="2056725"/>
    <n v="4.2593745580370067E-2"/>
    <s v="2016-06-15"/>
    <s v="2023-03-24"/>
    <n v="6.75"/>
    <n v="19.472136619305711"/>
    <n v="22.44461905353586"/>
    <n v="21.477"/>
    <n v="5.1769999999999996"/>
    <n v="17.233692384287181"/>
    <n v="20.98385404299761"/>
    <n v="939"/>
    <n v="187.24011495942241"/>
    <n v="170.52756097669911"/>
    <n v="22.61595427611255"/>
  </r>
  <r>
    <s v="T3027"/>
    <x v="591"/>
    <x v="591"/>
    <n v="202876"/>
    <n v="2057002"/>
    <n v="4.6791575847564652E-2"/>
    <s v="2016-06-15"/>
    <s v="2023-03-24"/>
    <n v="6.75"/>
    <n v="16.994731298816252"/>
    <n v="21.29371879094888"/>
    <n v="20.327000000000002"/>
    <n v="9.6270000000000007"/>
    <n v="15.67465527894621"/>
    <n v="19.18286259618937"/>
    <n v="940"/>
    <n v="148.95084141876089"/>
    <n v="135.26643496795819"/>
    <n v="21.456268399825319"/>
  </r>
  <r>
    <s v="T3028"/>
    <x v="591"/>
    <x v="591"/>
    <n v="202878"/>
    <n v="2056850"/>
    <n v="4.369173637708474E-2"/>
    <s v="2016-06-15"/>
    <s v="2023-03-23"/>
    <n v="6.75"/>
    <n v="18.990703334479448"/>
    <n v="23.17755791539204"/>
    <n v="22.177"/>
    <n v="6.6769999999999996"/>
    <n v="17.78043926913686"/>
    <n v="21.10809262488424"/>
    <n v="870"/>
    <n v="183.81106297682521"/>
    <n v="167.5097137037809"/>
    <n v="23.354488164675661"/>
  </r>
  <r>
    <s v="T3029"/>
    <x v="591"/>
    <x v="591"/>
    <n v="202880"/>
    <n v="2056783"/>
    <n v="4.4937520859910728E-2"/>
    <s v="2016-06-15"/>
    <s v="2023-03-23"/>
    <n v="6.75"/>
    <n v="20.044780371559721"/>
    <n v="23.401524868753189"/>
    <n v="21.777000000000001"/>
    <n v="8.4269999999999996"/>
    <n v="17.875888979953299"/>
    <n v="21.745470304429048"/>
    <n v="890"/>
    <n v="200.0003055017913"/>
    <n v="182.3764644007567"/>
    <n v="23.580164811915431"/>
  </r>
  <r>
    <s v="T3030"/>
    <x v="591"/>
    <x v="591"/>
    <n v="202890"/>
    <n v="2056715"/>
    <n v="4.6185812232824988E-2"/>
    <s v="2016-06-15"/>
    <s v="2023-03-23"/>
    <n v="6.75"/>
    <n v="7.1477659107427423"/>
    <n v="17.323308813302919"/>
    <n v="16.227"/>
    <n v="8.2270000000000003"/>
    <n v="12.583232868341319"/>
    <n v="16.440444374086962"/>
    <n v="606"/>
    <n v="53.07333531932413"/>
    <n v="47.650934602991569"/>
    <n v="17.455549550568829"/>
  </r>
  <r>
    <s v="T3031"/>
    <x v="591"/>
    <x v="591"/>
    <n v="202874"/>
    <n v="2056653"/>
    <n v="4.3086977744750753E-2"/>
    <s v="2016-06-15"/>
    <s v="2023-03-24"/>
    <n v="6.75"/>
    <n v="5.7001979913084524"/>
    <n v="19.224044069167491"/>
    <n v="18.527000000000001"/>
    <n v="4.1269999999999998"/>
    <n v="14.59415489239405"/>
    <n v="18.3184869029228"/>
    <n v="418"/>
    <n v="47.439143101294022"/>
    <n v="42.84249715533948"/>
    <n v="19.370794426638849"/>
  </r>
  <r>
    <s v="T3047"/>
    <x v="591"/>
    <x v="591"/>
    <n v="202949"/>
    <n v="2056781"/>
    <n v="4.6051788527255139E-2"/>
    <s v="2016-06-15"/>
    <s v="2023-03-23"/>
    <n v="6.75"/>
    <n v="16.963424425269679"/>
    <n v="19.58645769940707"/>
    <n v="22.427"/>
    <n v="6.527000000000001"/>
    <n v="17.082180373122871"/>
    <n v="18.14721567570016"/>
    <n v="847"/>
    <n v="140.74452831073049"/>
    <n v="127.8979977883899"/>
    <n v="19.73597460951423"/>
  </r>
  <r>
    <s v="T3048"/>
    <x v="591"/>
    <x v="591"/>
    <n v="202945"/>
    <n v="2056724"/>
    <n v="4.2954027295728947E-2"/>
    <s v="2016-06-15"/>
    <s v="2023-03-23"/>
    <n v="6.75"/>
    <n v="5.5472437636081571"/>
    <n v="17.504997348468319"/>
    <n v="15.077"/>
    <n v="5.027000000000001"/>
    <n v="10.38459651611211"/>
    <n v="15.08139740820112"/>
    <n v="815"/>
    <n v="36.899161896075121"/>
    <n v="32.336678701878341"/>
    <n v="17.638625039352721"/>
  </r>
  <r>
    <s v="T3063"/>
    <x v="591"/>
    <x v="591"/>
    <n v="202797"/>
    <n v="2057013"/>
    <n v="4.8808433331835703E-2"/>
    <s v="2016-06-15"/>
    <s v="2023-03-24"/>
    <n v="6.75"/>
    <n v="7.9228781802903363"/>
    <n v="21.294767126721961"/>
    <n v="17.327000000000002"/>
    <n v="4.827"/>
    <n v="12.52882836271751"/>
    <n v="18.128261148051049"/>
    <n v="758"/>
    <n v="64.828698122776913"/>
    <n v="58.169932141732097"/>
    <n v="21.45732473826677"/>
  </r>
  <r>
    <s v="T3064"/>
    <x v="591"/>
    <x v="591"/>
    <n v="202805"/>
    <n v="2056870"/>
    <n v="4.7318007370658048E-2"/>
    <s v="2016-06-15"/>
    <s v="2023-03-24"/>
    <n v="6.75"/>
    <n v="18.257116912223399"/>
    <n v="23.356148581189029"/>
    <n v="21.477"/>
    <n v="7.577"/>
    <n v="17.896117144430871"/>
    <n v="20.779129018678681"/>
    <n v="803"/>
    <n v="174.00294557829261"/>
    <n v="158.61222477675031"/>
    <n v="23.53444213592244"/>
  </r>
  <r>
    <s v="T3065"/>
    <x v="591"/>
    <x v="591"/>
    <n v="202796"/>
    <n v="2056803"/>
    <n v="4.5163556343929649E-2"/>
    <s v="2016-06-15"/>
    <s v="2023-03-25"/>
    <n v="6.75"/>
    <n v="6.2537622028937943"/>
    <n v="22.00091654908184"/>
    <n v="18.626999999999999"/>
    <n v="6.1769999999999996"/>
    <n v="13.54968848311683"/>
    <n v="19.514331534161059"/>
    <n v="487"/>
    <n v="55.446330043510628"/>
    <n v="50.076148514126572"/>
    <n v="22.168864685106641"/>
  </r>
  <r>
    <s v="T3066"/>
    <x v="591"/>
    <x v="591"/>
    <n v="202810"/>
    <n v="2056720"/>
    <n v="4.7823014703861431E-2"/>
    <s v="2016-06-15"/>
    <s v="2023-03-23"/>
    <n v="6.75"/>
    <n v="4.6967631809909252"/>
    <n v="18.527766605075382"/>
    <n v="18.077000000000002"/>
    <n v="7.3770000000000007"/>
    <n v="12.703269518495871"/>
    <n v="16.514720124369159"/>
    <n v="439"/>
    <n v="34.941813996960427"/>
    <n v="31.29130538822222"/>
    <n v="18.669201797517619"/>
  </r>
  <r>
    <s v="T3079"/>
    <x v="591"/>
    <x v="591"/>
    <n v="202661"/>
    <n v="2056934"/>
    <n v="4.5051156152021862E-2"/>
    <s v="2016-06-15"/>
    <s v="2023-03-23"/>
    <n v="6.75"/>
    <n v="11.37825191442986"/>
    <n v="21.937308616065661"/>
    <n v="19.477"/>
    <n v="6.0270000000000001"/>
    <n v="14.733691047848049"/>
    <n v="19.013658779672308"/>
    <n v="799"/>
    <n v="98.44103821465113"/>
    <n v="89.039152677710121"/>
    <n v="22.104771188965739"/>
  </r>
  <r>
    <s v="T3080"/>
    <x v="591"/>
    <x v="591"/>
    <n v="202648"/>
    <n v="2056866"/>
    <n v="4.4628478945797467E-2"/>
    <s v="2016-06-15"/>
    <s v="2023-03-24"/>
    <n v="6.75"/>
    <n v="15.39808708264413"/>
    <n v="21.371377381342619"/>
    <n v="19.277000000000001"/>
    <n v="5.327"/>
    <n v="13.64186984233911"/>
    <n v="18.426780044047302"/>
    <n v="1188"/>
    <n v="128.785070457307"/>
    <n v="116.1986117008633"/>
    <n v="21.53451981168055"/>
  </r>
  <r>
    <s v="T3081"/>
    <x v="591"/>
    <x v="591"/>
    <n v="202662"/>
    <n v="2056784"/>
    <n v="4.7695194625202268E-2"/>
    <s v="2016-06-15"/>
    <s v="2023-03-25"/>
    <n v="6.75"/>
    <n v="18.531949261304131"/>
    <n v="24.057863643281269"/>
    <n v="21.027000000000001"/>
    <n v="7.4269999999999996"/>
    <n v="17.40321079948874"/>
    <n v="21.854350030126579"/>
    <n v="881"/>
    <n v="185.70796126501921"/>
    <n v="169.23458315499869"/>
    <n v="24.24151387197125"/>
  </r>
  <r>
    <s v="T3082"/>
    <x v="591"/>
    <x v="591"/>
    <n v="202658"/>
    <n v="2056727"/>
    <n v="4.4667586240670652E-2"/>
    <s v="2016-06-15"/>
    <s v="2023-03-25"/>
    <n v="6.75"/>
    <n v="24.704342888956369"/>
    <n v="25.923230278356009"/>
    <n v="22.177"/>
    <n v="8.9269999999999996"/>
    <n v="17.894132351538119"/>
    <n v="22.602649535018941"/>
    <n v="1075"/>
    <n v="256.36001195284979"/>
    <n v="233.90351250497011"/>
    <n v="26.121120134229919"/>
  </r>
  <r>
    <s v="T3083"/>
    <x v="591"/>
    <x v="591"/>
    <n v="202671"/>
    <n v="2056570"/>
    <n v="4.3392595465051163E-2"/>
    <s v="2016-06-15"/>
    <s v="2023-03-23"/>
    <n v="6.75"/>
    <n v="5.0697853041239682"/>
    <n v="16.03185341795897"/>
    <n v="13.477"/>
    <n v="6.7270000000000003"/>
    <n v="10.98961381616154"/>
    <n v="14.40906220997857"/>
    <n v="576"/>
    <n v="32.532446883045232"/>
    <n v="28.79655424252709"/>
    <n v="16.15423558747279"/>
  </r>
  <r>
    <s v="T3098"/>
    <x v="591"/>
    <x v="591"/>
    <n v="202725"/>
    <n v="2057002"/>
    <n v="4.4390984507174713E-2"/>
    <s v="2016-06-15"/>
    <s v="2023-03-23"/>
    <n v="6.75"/>
    <n v="8.9767395481848418"/>
    <n v="17.406559942541431"/>
    <n v="15.727"/>
    <n v="6.827"/>
    <n v="11.915016433453831"/>
    <n v="15.443858284736971"/>
    <n v="879"/>
    <n v="62.236089175396671"/>
    <n v="55.539740881865661"/>
    <n v="17.53943619296637"/>
  </r>
  <r>
    <s v="T3099"/>
    <x v="591"/>
    <x v="591"/>
    <n v="202727"/>
    <n v="2056930"/>
    <n v="4.6882535812343272E-2"/>
    <s v="2016-06-15"/>
    <s v="2023-03-23"/>
    <n v="6.75"/>
    <n v="10.01919615782807"/>
    <n v="21.616536469259039"/>
    <n v="17.126999999999999"/>
    <n v="6.2770000000000001"/>
    <n v="12.993765612273499"/>
    <n v="18.671933319456699"/>
    <n v="853"/>
    <n v="84.750367657882379"/>
    <n v="76.323092170500445"/>
    <n v="21.781550367622099"/>
  </r>
  <r>
    <s v="T3100"/>
    <x v="591"/>
    <x v="591"/>
    <n v="202729"/>
    <n v="2056862"/>
    <n v="4.9196193929187129E-2"/>
    <s v="2016-06-15"/>
    <s v="2023-03-23"/>
    <n v="6.75"/>
    <n v="19.173336053413092"/>
    <n v="24.367717823095781"/>
    <n v="21.227"/>
    <n v="9.277000000000001"/>
    <n v="17.768574163904599"/>
    <n v="22.08976324450137"/>
    <n v="833"/>
    <n v="194.40700506021849"/>
    <n v="177.34018468586461"/>
    <n v="24.55373338196749"/>
  </r>
  <r>
    <s v="T3101"/>
    <x v="591"/>
    <x v="591"/>
    <n v="202731"/>
    <n v="2056793"/>
    <n v="4.2774928832891947E-2"/>
    <s v="2016-06-15"/>
    <s v="2023-03-25"/>
    <n v="6.75"/>
    <n v="19.722079085797031"/>
    <n v="22.023938575541329"/>
    <n v="19.727"/>
    <n v="7.9770000000000003"/>
    <n v="16.085635800859471"/>
    <n v="19.968868550713601"/>
    <n v="1099"/>
    <n v="180.02327223333759"/>
    <n v="163.56020424604361"/>
    <n v="22.192062454536789"/>
  </r>
  <r>
    <s v="T3102"/>
    <x v="591"/>
    <x v="591"/>
    <n v="202729"/>
    <n v="2056718"/>
    <n v="4.5983934574734063E-2"/>
    <s v="2016-06-15"/>
    <s v="2023-03-25"/>
    <n v="6.75"/>
    <n v="15.468174537808141"/>
    <n v="26.22313975948456"/>
    <n v="24.177"/>
    <n v="6.827"/>
    <n v="17.823012144085968"/>
    <n v="22.651418268840981"/>
    <n v="718"/>
    <n v="160.7613735994033"/>
    <n v="146.59088911786799"/>
    <n v="26.423319030811651"/>
  </r>
  <r>
    <s v="T3103"/>
    <x v="591"/>
    <x v="591"/>
    <n v="202727"/>
    <n v="2056585"/>
    <n v="4.4350928114540271E-2"/>
    <s v="2016-06-15"/>
    <s v="2023-03-24"/>
    <n v="6.75"/>
    <n v="9.6540098779048797"/>
    <n v="20.914971565249239"/>
    <n v="18.527000000000001"/>
    <n v="5.3770000000000007"/>
    <n v="12.80243485332363"/>
    <n v="17.38356397901671"/>
    <n v="902"/>
    <n v="75.711339291104608"/>
    <n v="67.901378634808083"/>
    <n v="21.074629935915709"/>
  </r>
  <r>
    <s v="T3119"/>
    <x v="591"/>
    <x v="591"/>
    <n v="202589"/>
    <n v="2056926"/>
    <n v="4.5671670175888281E-2"/>
    <s v="2016-06-15"/>
    <s v="2023-03-23"/>
    <n v="6.75"/>
    <n v="15.804543948381291"/>
    <n v="25.38637581296403"/>
    <n v="23.477"/>
    <n v="8.777000000000001"/>
    <n v="17.54481735897884"/>
    <n v="21.727243833217511"/>
    <n v="788"/>
    <n v="157.35949948261069"/>
    <n v="143.316031971607"/>
    <n v="25.580167489265371"/>
  </r>
  <r>
    <s v="T3120"/>
    <x v="591"/>
    <x v="591"/>
    <n v="202590"/>
    <n v="2056866"/>
    <n v="4.4667586240670652E-2"/>
    <s v="2016-06-15"/>
    <s v="2023-03-24"/>
    <n v="6.75"/>
    <n v="8.1158890524689795"/>
    <n v="18.966556253110561"/>
    <n v="15.677"/>
    <n v="5.7270000000000003"/>
    <n v="11.179104573067409"/>
    <n v="16.389217222904811"/>
    <n v="940"/>
    <n v="59.487219232882843"/>
    <n v="52.884076011117791"/>
    <n v="19.111341028890841"/>
  </r>
  <r>
    <s v="T3121"/>
    <x v="591"/>
    <x v="591"/>
    <n v="202594"/>
    <n v="2056781"/>
    <n v="4.4706557470329672E-2"/>
    <s v="2016-06-15"/>
    <s v="2023-03-25"/>
    <n v="6.75"/>
    <n v="17.758991709108042"/>
    <n v="22.791573608195609"/>
    <n v="20.327000000000002"/>
    <n v="8.0269999999999992"/>
    <n v="15.34089027305704"/>
    <n v="19.888575291335261"/>
    <n v="1096"/>
    <n v="161.19691260559901"/>
    <n v="146.22948875084921"/>
    <n v="22.965557373645979"/>
  </r>
  <r>
    <s v="T3122"/>
    <x v="591"/>
    <x v="591"/>
    <n v="202593"/>
    <n v="2056725"/>
    <n v="4.4066757433634141E-2"/>
    <s v="2016-06-15"/>
    <s v="2023-03-25"/>
    <n v="6.75"/>
    <n v="20.246132396726718"/>
    <n v="24.779589361987799"/>
    <n v="21.626999999999999"/>
    <n v="6.327"/>
    <n v="16.455152699769279"/>
    <n v="21.493481676034008"/>
    <n v="1067"/>
    <n v="199.2574908298468"/>
    <n v="181.33691916529361"/>
    <n v="24.968749019746671"/>
  </r>
  <r>
    <s v="T3123"/>
    <x v="591"/>
    <x v="591"/>
    <n v="202593"/>
    <n v="2056650"/>
    <n v="4.4861079368786583E-2"/>
    <s v="2016-06-15"/>
    <s v="2023-03-25"/>
    <n v="6.75"/>
    <n v="10.88075985955882"/>
    <n v="18.98780178812676"/>
    <n v="18.376999999999999"/>
    <n v="7.2270000000000003"/>
    <n v="13.741600419890039"/>
    <n v="17.330601151126739"/>
    <n v="825"/>
    <n v="85.507814122744747"/>
    <n v="77.077868069457153"/>
    <n v="19.132748745696009"/>
  </r>
  <r>
    <s v="T3162"/>
    <x v="591"/>
    <x v="591"/>
    <n v="202527"/>
    <n v="2056929"/>
    <n v="3.9685081288710733E-2"/>
    <s v="2016-06-15"/>
    <s v="2023-03-23"/>
    <n v="6.75"/>
    <n v="5.0761151329527916"/>
    <n v="12.827826684834291"/>
    <n v="16.977"/>
    <n v="9.7270000000000003"/>
    <n v="13.117665796797491"/>
    <n v="12.827826684834291"/>
    <n v="403"/>
    <n v="29.253470346448498"/>
    <n v="26.125629372342431"/>
    <n v="12.92575031343226"/>
  </r>
  <r>
    <s v="T3163"/>
    <x v="591"/>
    <x v="591"/>
    <n v="202525"/>
    <n v="2056789"/>
    <n v="3.2443258123078307E-2"/>
    <s v="2016-06-15"/>
    <s v="2023-03-24"/>
    <n v="6.75"/>
    <n v="4.907298543196168"/>
    <n v="14.245427842146769"/>
    <n v="14.276999999999999"/>
    <n v="9.7270000000000003"/>
    <n v="12.230569472506151"/>
    <n v="12.92289628153471"/>
    <n v="432"/>
    <n v="28.400404804621601"/>
    <n v="25.282962606098561"/>
    <n v="14.35417299590558"/>
  </r>
  <r>
    <s v="T3164"/>
    <x v="591"/>
    <x v="591"/>
    <n v="202525"/>
    <n v="2056719"/>
    <n v="4.4745392516061432E-2"/>
    <s v="2016-06-15"/>
    <s v="2023-03-24"/>
    <n v="6.75"/>
    <n v="6.0302928411050836"/>
    <n v="18.097556788559569"/>
    <n v="16.376999999999999"/>
    <n v="7.9770000000000003"/>
    <n v="13.37101506011733"/>
    <n v="15.44720003306913"/>
    <n v="469"/>
    <n v="42.096763509625539"/>
    <n v="37.819074005269783"/>
    <n v="18.235707893421999"/>
  </r>
  <r>
    <s v="T0257"/>
    <x v="592"/>
    <x v="592"/>
    <n v="202690"/>
    <n v="2057099"/>
    <n v="1.9004939166413819E-2"/>
    <s v="2016-06-04"/>
    <s v="2022-06-17"/>
    <n v="6"/>
    <n v="17.62202513858281"/>
    <n v="21.297086306850751"/>
    <n v="19.777000000000001"/>
    <n v="8.777000000000001"/>
    <n v="16.940104823229529"/>
    <n v="19.6142406449714"/>
    <n v="842"/>
    <n v="158.28018489037791"/>
    <n v="144.0557359155454"/>
    <n v="21.995287797118941"/>
  </r>
  <r>
    <s v="T0258"/>
    <x v="592"/>
    <x v="592"/>
    <n v="202819"/>
    <n v="2057553"/>
    <n v="1.8787320220573538E-2"/>
    <s v="2016-06-04"/>
    <s v="2022-06-17"/>
    <n v="6"/>
    <n v="13.57660008600479"/>
    <n v="19.717074970241669"/>
    <n v="16.427"/>
    <n v="7.8770000000000007"/>
    <n v="14.39078183724137"/>
    <n v="18.049708859455539"/>
    <n v="905"/>
    <n v="111.5061072721504"/>
    <n v="100.8569725589653"/>
    <n v="20.36347753111799"/>
  </r>
  <r>
    <s v="T0259"/>
    <x v="592"/>
    <x v="592"/>
    <n v="202724"/>
    <n v="2057326"/>
    <n v="1.753120538507074E-2"/>
    <s v="2016-06-04"/>
    <s v="2022-06-17"/>
    <n v="6"/>
    <n v="16.781151911206511"/>
    <n v="19.991412326593512"/>
    <n v="18.177"/>
    <n v="10.276999999999999"/>
    <n v="15.825239644129381"/>
    <n v="18.546798066532411"/>
    <n v="913"/>
    <n v="142.16761254233111"/>
    <n v="129.07588500440471"/>
    <n v="20.64680873518596"/>
  </r>
  <r>
    <s v="T3023"/>
    <x v="592"/>
    <x v="592"/>
    <n v="202879"/>
    <n v="2057563"/>
    <n v="4.7205040571101219E-2"/>
    <s v="2016-06-04"/>
    <s v="2023-03-26"/>
    <n v="6.75"/>
    <n v="7.5782215660272136"/>
    <n v="18.986773898516809"/>
    <n v="13.877000000000001"/>
    <n v="5.1270000000000007"/>
    <n v="11.283004354159729"/>
    <n v="17.274825398341271"/>
    <n v="869"/>
    <n v="58.679138191297767"/>
    <n v="52.284487369484552"/>
    <n v="19.131713009497329"/>
  </r>
  <r>
    <s v="T3025"/>
    <x v="592"/>
    <x v="592"/>
    <n v="202880"/>
    <n v="2057424"/>
    <n v="4.2774928832891947E-2"/>
    <s v="2016-06-04"/>
    <s v="2023-03-26"/>
    <n v="6.75"/>
    <n v="11.49498683231578"/>
    <n v="24.082389217401381"/>
    <n v="16.827000000000002"/>
    <n v="6.2770000000000001"/>
    <n v="13.025738027056811"/>
    <n v="19.136431682213239"/>
    <n v="1005"/>
    <n v="99.647936118929778"/>
    <n v="89.735089471696966"/>
    <n v="24.26622666667598"/>
  </r>
  <r>
    <s v="T3026"/>
    <x v="592"/>
    <x v="592"/>
    <n v="202867"/>
    <n v="2057357"/>
    <n v="4.7289981665077328E-2"/>
    <s v="2016-06-04"/>
    <s v="2023-03-25"/>
    <n v="6.75"/>
    <n v="14.51063334321482"/>
    <n v="25.830381096644231"/>
    <n v="22.527000000000001"/>
    <n v="8.4269999999999996"/>
    <n v="17.297810804156001"/>
    <n v="23.415204924036068"/>
    <n v="677"/>
    <n v="155.9392229694395"/>
    <n v="142.2329631822727"/>
    <n v="26.02756217081965"/>
  </r>
  <r>
    <s v="T3045"/>
    <x v="592"/>
    <x v="592"/>
    <n v="202937"/>
    <n v="2057418"/>
    <n v="4.5384639135048442E-2"/>
    <s v="2016-06-04"/>
    <s v="2023-03-26"/>
    <n v="6.75"/>
    <n v="7.3087683532293308"/>
    <n v="18.466701792225312"/>
    <n v="16.027000000000001"/>
    <n v="6.527000000000001"/>
    <n v="12.524693690010009"/>
    <n v="16.571346480876141"/>
    <n v="683"/>
    <n v="54.566449860507767"/>
    <n v="48.871107710603589"/>
    <n v="18.60767083492911"/>
  </r>
  <r>
    <s v="T3046"/>
    <x v="592"/>
    <x v="592"/>
    <n v="202938"/>
    <n v="2057365"/>
    <n v="4.5565073979842628E-2"/>
    <s v="2016-06-04"/>
    <s v="2023-03-26"/>
    <n v="6.75"/>
    <n v="18.075976256135469"/>
    <n v="23.326557207956299"/>
    <n v="20.177"/>
    <n v="11.177"/>
    <n v="16.11583565240463"/>
    <n v="20.81972438291443"/>
    <n v="944"/>
    <n v="172.27349209085969"/>
    <n v="156.73629259840379"/>
    <n v="23.504624871374421"/>
  </r>
  <r>
    <s v="T3059"/>
    <x v="592"/>
    <x v="592"/>
    <n v="202797"/>
    <n v="2057643"/>
    <n v="4.1800665472055742E-2"/>
    <s v="2016-06-04"/>
    <s v="2023-03-26"/>
    <n v="6.75"/>
    <n v="11.02373953427621"/>
    <n v="19.538293438205169"/>
    <n v="15.227"/>
    <n v="7.777000000000001"/>
    <n v="12.063095871317101"/>
    <n v="17.90933771136989"/>
    <n v="1029"/>
    <n v="89.142877909726366"/>
    <n v="80.01430615008455"/>
    <n v="19.687442677362171"/>
  </r>
  <r>
    <s v="T3060"/>
    <x v="592"/>
    <x v="592"/>
    <n v="202807"/>
    <n v="2057497"/>
    <n v="4.8770988603262858E-2"/>
    <s v="2016-06-04"/>
    <s v="2023-03-26"/>
    <n v="6.75"/>
    <n v="16.03051981373558"/>
    <n v="25.304183907617539"/>
    <n v="21.777000000000001"/>
    <n v="9.0770000000000017"/>
    <n v="16.10788446061558"/>
    <n v="21.026038490737349"/>
    <n v="882"/>
    <n v="154.20898160340519"/>
    <n v="140.2266051371231"/>
    <n v="25.497348156544739"/>
  </r>
  <r>
    <s v="T3061"/>
    <x v="592"/>
    <x v="592"/>
    <n v="202810"/>
    <n v="2057430"/>
    <n v="4.5949797434133861E-2"/>
    <s v="2016-06-04"/>
    <s v="2023-03-26"/>
    <n v="6.75"/>
    <n v="10.95061818945692"/>
    <n v="21.001199027010468"/>
    <n v="20.427"/>
    <n v="6.6769999999999996"/>
    <n v="13.88717349975644"/>
    <n v="18.6950829818391"/>
    <n v="849"/>
    <n v="92.940054784902003"/>
    <n v="83.873511165401723"/>
    <n v="21.161515631230291"/>
  </r>
  <r>
    <s v="T3062"/>
    <x v="592"/>
    <x v="592"/>
    <n v="202806"/>
    <n v="2057360"/>
    <n v="4.6218966688325119E-2"/>
    <s v="2016-06-04"/>
    <s v="2023-03-25"/>
    <n v="6.75"/>
    <n v="18.883232683250402"/>
    <n v="24.352456508195019"/>
    <n v="23.177"/>
    <n v="8.8769999999999989"/>
    <n v="18.408156235238671"/>
    <n v="21.615957402209609"/>
    <n v="779"/>
    <n v="187.41483620916989"/>
    <n v="171.01126467938249"/>
    <n v="24.53835556694797"/>
  </r>
  <r>
    <s v="T3075"/>
    <x v="592"/>
    <x v="592"/>
    <n v="202650"/>
    <n v="2057356"/>
    <n v="4.1656870076151292E-2"/>
    <s v="2016-06-04"/>
    <s v="2023-03-11"/>
    <n v="6.75"/>
    <n v="10.40540501580173"/>
    <n v="17.775600978810761"/>
    <n v="16.077000000000002"/>
    <n v="7.1270000000000007"/>
    <n v="12.78202378797714"/>
    <n v="16.284119612771029"/>
    <n v="912"/>
    <n v="76.439287642801034"/>
    <n v="68.550920745417869"/>
    <n v="17.91129437342239"/>
  </r>
  <r>
    <s v="T3076"/>
    <x v="592"/>
    <x v="592"/>
    <n v="202660"/>
    <n v="2057290"/>
    <n v="4.3564329093704751E-2"/>
    <s v="2016-06-04"/>
    <s v="2023-03-25"/>
    <n v="6.75"/>
    <n v="15.525125639248611"/>
    <n v="24.924297143406569"/>
    <n v="19.027000000000001"/>
    <n v="7.577"/>
    <n v="15.29062500378798"/>
    <n v="22.660125670705"/>
    <n v="918"/>
    <n v="160.95884437356321"/>
    <n v="146.3686398970132"/>
    <n v="25.114561455242171"/>
  </r>
  <r>
    <s v="T3077"/>
    <x v="592"/>
    <x v="592"/>
    <n v="202652"/>
    <n v="2057130"/>
    <n v="4.9226174270934661E-2"/>
    <s v="2016-06-04"/>
    <s v="2023-03-25"/>
    <n v="6.75"/>
    <n v="15.903743784268331"/>
    <n v="24.114769773386481"/>
    <n v="22.027000000000001"/>
    <n v="7.077"/>
    <n v="17.440906410690179"/>
    <n v="21.57330031148652"/>
    <n v="731"/>
    <n v="157.35516700793289"/>
    <n v="143.42672953012311"/>
    <n v="24.298854405727699"/>
  </r>
  <r>
    <s v="T3078"/>
    <x v="592"/>
    <x v="592"/>
    <n v="202661"/>
    <n v="2057076"/>
    <n v="4.3901418292622237E-2"/>
    <s v="2016-06-04"/>
    <s v="2023-03-26"/>
    <n v="6.75"/>
    <n v="18.686650921895339"/>
    <n v="22.0629578082102"/>
    <n v="20.027000000000001"/>
    <n v="6.277000000000001"/>
    <n v="16.394916079551439"/>
    <n v="20.26994341564723"/>
    <n v="979"/>
    <n v="173.32220642917071"/>
    <n v="157.62993957523511"/>
    <n v="22.231379547859831"/>
  </r>
  <r>
    <s v="T3091"/>
    <x v="592"/>
    <x v="592"/>
    <n v="202732"/>
    <n v="2057567"/>
    <n v="4.6882535812343272E-2"/>
    <s v="2016-06-04"/>
    <s v="2023-03-26"/>
    <n v="6.75"/>
    <n v="4.8887515218848554"/>
    <n v="19.058990962535361"/>
    <n v="15.577"/>
    <n v="5.8770000000000007"/>
    <n v="12.44722163207758"/>
    <n v="16.851605177339401"/>
    <n v="448"/>
    <n v="37.154686371660901"/>
    <n v="33.311276657523578"/>
    <n v="19.20448135606194"/>
  </r>
  <r>
    <s v="T3092"/>
    <x v="592"/>
    <x v="592"/>
    <n v="202737"/>
    <n v="2057498"/>
    <n v="3.7356346726065581E-2"/>
    <s v="2016-06-04"/>
    <s v="2023-03-26"/>
    <n v="6.75"/>
    <n v="7.4284574397294341"/>
    <n v="19.815779590075199"/>
    <n v="14.977"/>
    <n v="6.8770000000000007"/>
    <n v="11.62294099649962"/>
    <n v="16.598174126772719"/>
    <n v="776"/>
    <n v="55.362855395417981"/>
    <n v="49.416564240033573"/>
    <n v="19.967047071982471"/>
  </r>
  <r>
    <s v="T3093"/>
    <x v="592"/>
    <x v="592"/>
    <n v="202729"/>
    <n v="2057427"/>
    <n v="4.7261811906011211E-2"/>
    <s v="2016-06-04"/>
    <s v="2023-03-25"/>
    <n v="6.75"/>
    <n v="18.529663878497111"/>
    <n v="25.54528738299275"/>
    <n v="19.876999999999999"/>
    <n v="10.177"/>
    <n v="16.645369333196701"/>
    <n v="22.45396218212845"/>
    <n v="931"/>
    <n v="190.71880675707669"/>
    <n v="173.7472741272168"/>
    <n v="25.740292140663659"/>
  </r>
  <r>
    <s v="T3094"/>
    <x v="592"/>
    <x v="592"/>
    <n v="202738"/>
    <n v="2057359"/>
    <n v="4.7643049030688493E-2"/>
    <s v="2016-06-04"/>
    <s v="2023-03-25"/>
    <n v="6.75"/>
    <n v="19.26685617701137"/>
    <n v="21.62210958254007"/>
    <n v="19.927"/>
    <n v="12.127000000000001"/>
    <n v="16.2828219926858"/>
    <n v="19.718505261067548"/>
    <n v="966"/>
    <n v="173.88115051703579"/>
    <n v="158.1727597515499"/>
    <n v="21.787166024311961"/>
  </r>
  <r>
    <s v="T3095"/>
    <x v="592"/>
    <x v="592"/>
    <n v="202723"/>
    <n v="2057296"/>
    <n v="4.6382625096137782E-2"/>
    <s v="2016-06-04"/>
    <s v="2023-03-25"/>
    <n v="6.75"/>
    <n v="15.95182025359443"/>
    <n v="24.30218566623839"/>
    <n v="22.727"/>
    <n v="11.077"/>
    <n v="18.359742450521932"/>
    <n v="22.606102367475451"/>
    <n v="647"/>
    <n v="165.66829819112539"/>
    <n v="151.25218453858179"/>
    <n v="24.48770097306063"/>
  </r>
  <r>
    <s v="T3096"/>
    <x v="592"/>
    <x v="592"/>
    <n v="202729"/>
    <n v="2057144"/>
    <n v="3.8546602145200538E-2"/>
    <s v="2016-06-04"/>
    <s v="2023-03-25"/>
    <n v="6.75"/>
    <n v="6.2859627390107642"/>
    <n v="16.813407947888269"/>
    <n v="15.977"/>
    <n v="6.7770000000000001"/>
    <n v="12.617100759396999"/>
    <n v="15.390594679994949"/>
    <n v="545"/>
    <n v="43.58826036449414"/>
    <n v="39.040438780149707"/>
    <n v="16.941756260958449"/>
  </r>
  <r>
    <s v="T3097"/>
    <x v="592"/>
    <x v="592"/>
    <n v="202732"/>
    <n v="2057075"/>
    <n v="4.1070307942399353E-2"/>
    <s v="2016-06-04"/>
    <s v="2023-03-25"/>
    <n v="6.75"/>
    <n v="13.17294631948835"/>
    <n v="21.884790028964261"/>
    <n v="17.077000000000002"/>
    <n v="8.8270000000000017"/>
    <n v="13.902543443496119"/>
    <n v="19.76072305415385"/>
    <n v="925"/>
    <n v="118.52978403799069"/>
    <n v="107.283658086573"/>
    <n v="22.051851691348141"/>
  </r>
  <r>
    <s v="T3115"/>
    <x v="592"/>
    <x v="592"/>
    <n v="202595"/>
    <n v="2057291"/>
    <n v="4.3349331276494922E-2"/>
    <s v="2016-06-04"/>
    <s v="2023-03-26"/>
    <n v="6.75"/>
    <n v="12.21569129992303"/>
    <n v="18.473930773631739"/>
    <n v="16.927"/>
    <n v="8.0269999999999992"/>
    <n v="13.995380692534511"/>
    <n v="16.65383146438074"/>
    <n v="854"/>
    <n v="92.333509493768219"/>
    <n v="83.305345546079408"/>
    <n v="18.61495500012526"/>
  </r>
  <r>
    <s v="T3116"/>
    <x v="592"/>
    <x v="592"/>
    <n v="202614"/>
    <n v="2057203"/>
    <n v="4.5311496678314772E-2"/>
    <s v="2016-06-04"/>
    <s v="2023-03-25"/>
    <n v="6.75"/>
    <n v="18.842926851681909"/>
    <n v="23.57653058927767"/>
    <n v="19.876999999999999"/>
    <n v="9.4269999999999996"/>
    <n v="16.011641136720488"/>
    <n v="21.17787240849194"/>
    <n v="1015"/>
    <n v="182.63862741888261"/>
    <n v="166.1369645652498"/>
    <n v="23.756506471535459"/>
  </r>
  <r>
    <s v="T3117"/>
    <x v="592"/>
    <x v="592"/>
    <n v="202568"/>
    <n v="2057154"/>
    <n v="4.7176439168192683E-2"/>
    <s v="2016-06-04"/>
    <s v="2023-03-25"/>
    <n v="6.75"/>
    <n v="21.61208988716665"/>
    <n v="22.461823186176041"/>
    <n v="21.927"/>
    <n v="10.477"/>
    <n v="17.34961336142668"/>
    <n v="20.54412224916716"/>
    <n v="975"/>
    <n v="203.56738068030029"/>
    <n v="185.49005086563551"/>
    <n v="22.633289739736259"/>
  </r>
  <r>
    <s v="T3118"/>
    <x v="592"/>
    <x v="592"/>
    <n v="202605"/>
    <n v="2057080"/>
    <n v="4.8275437374862243E-2"/>
    <s v="2016-06-04"/>
    <s v="2023-03-26"/>
    <n v="6.75"/>
    <n v="18.022955844072271"/>
    <n v="23.15342532534051"/>
    <n v="20.527000000000001"/>
    <n v="9.4269999999999996"/>
    <n v="16.71300668950067"/>
    <n v="20.51637428747085"/>
    <n v="891"/>
    <n v="169.34977916586499"/>
    <n v="154.1507559175385"/>
    <n v="23.33017135395734"/>
  </r>
  <r>
    <s v="T3160"/>
    <x v="592"/>
    <x v="592"/>
    <n v="202527"/>
    <n v="2057221"/>
    <n v="4.3901418292622237E-2"/>
    <s v="2016-06-04"/>
    <s v="2023-03-26"/>
    <n v="6.75"/>
    <n v="14.8197339130032"/>
    <n v="21.97373041560607"/>
    <n v="20.727"/>
    <n v="9.2270000000000003"/>
    <n v="15.412356416563551"/>
    <n v="19.010435107364309"/>
    <n v="866"/>
    <n v="128.59819316639269"/>
    <n v="116.6753711983919"/>
    <n v="22.14147102116582"/>
  </r>
  <r>
    <s v="T3161"/>
    <x v="592"/>
    <x v="592"/>
    <n v="202527"/>
    <n v="2057147"/>
    <n v="4.6152517087331042E-2"/>
    <s v="2016-06-04"/>
    <s v="2023-03-26"/>
    <n v="6.75"/>
    <n v="16.562501724682821"/>
    <n v="23.149593417493978"/>
    <n v="21.727"/>
    <n v="5.8770000000000007"/>
    <n v="17.18352441531108"/>
    <n v="21.7238350808116"/>
    <n v="780"/>
    <n v="164.98629061500449"/>
    <n v="150.35570243823051"/>
    <n v="23.32631019452127"/>
  </r>
  <r>
    <s v="T0260"/>
    <x v="593"/>
    <x v="593"/>
    <n v="202486"/>
    <n v="2057354"/>
    <n v="1.8261966738383761E-2"/>
    <s v="2016-06-04"/>
    <s v="2022-06-17"/>
    <n v="6"/>
    <n v="16.254825007523959"/>
    <n v="19.21402620108832"/>
    <n v="19.477"/>
    <n v="6.2270000000000003"/>
    <n v="16.602325556420691"/>
    <n v="17.577695423738469"/>
    <n v="876"/>
    <n v="130.42467140232549"/>
    <n v="118.33599896021531"/>
    <n v="19.84393686277993"/>
  </r>
  <r>
    <s v="T3074"/>
    <x v="593"/>
    <x v="593"/>
    <n v="202656"/>
    <n v="2057415"/>
    <n v="4.5200748074270367E-2"/>
    <s v="2016-06-04"/>
    <s v="2023-03-11"/>
    <n v="6.75"/>
    <n v="9.794006053054261"/>
    <n v="19.761683990555589"/>
    <n v="16.327000000000002"/>
    <n v="6.2270000000000003"/>
    <n v="12.73470944461679"/>
    <n v="17.090807096492689"/>
    <n v="863"/>
    <n v="75.600591556820561"/>
    <n v="67.878143329523056"/>
    <n v="19.912538523525651"/>
  </r>
  <r>
    <s v="T3113"/>
    <x v="593"/>
    <x v="593"/>
    <n v="202598"/>
    <n v="2057425"/>
    <n v="4.8184585944966357E-2"/>
    <s v="2016-06-04"/>
    <s v="2023-03-11"/>
    <n v="6.75"/>
    <n v="17.769214989048979"/>
    <n v="24.97156717866233"/>
    <n v="22.727"/>
    <n v="10.776999999999999"/>
    <n v="18.03205821887261"/>
    <n v="22.50140288901018"/>
    <n v="747"/>
    <n v="183.61897593582671"/>
    <n v="167.57987576077389"/>
    <n v="25.162192335206079"/>
  </r>
  <r>
    <s v="T3114"/>
    <x v="593"/>
    <x v="593"/>
    <n v="202588"/>
    <n v="2057355"/>
    <n v="4.1752860811206362E-2"/>
    <s v="2016-06-04"/>
    <s v="2023-03-11"/>
    <n v="6.75"/>
    <n v="19.885868371488669"/>
    <n v="22.025945407188551"/>
    <n v="20.277000000000001"/>
    <n v="6.277000000000001"/>
    <n v="16.097117997300451"/>
    <n v="19.916376628878119"/>
    <n v="1102"/>
    <n v="181.04873140004909"/>
    <n v="164.49856014791649"/>
    <n v="22.19408460571098"/>
  </r>
  <r>
    <s v="T3136"/>
    <x v="593"/>
    <x v="593"/>
    <n v="202447"/>
    <n v="2057431"/>
    <n v="4.5493315673163053E-2"/>
    <s v="2016-06-04"/>
    <s v="2023-03-11"/>
    <n v="6.75"/>
    <n v="16.819939484747589"/>
    <n v="25.809577771678541"/>
    <n v="24.126999999999999"/>
    <n v="9.027000000000001"/>
    <n v="18.6015830428416"/>
    <n v="23.441197189898372"/>
    <n v="681"/>
    <n v="181.1967341513899"/>
    <n v="165.48175911965461"/>
    <n v="26.00660003975862"/>
  </r>
  <r>
    <s v="T3137"/>
    <x v="593"/>
    <x v="593"/>
    <n v="202461"/>
    <n v="2057371"/>
    <n v="4.527471835412606E-2"/>
    <s v="2016-06-04"/>
    <s v="2023-03-11"/>
    <n v="6.75"/>
    <n v="21.557402670999981"/>
    <n v="22.761106735363111"/>
    <n v="20.827000000000002"/>
    <n v="8.027000000000001"/>
    <n v="17.585829851951232"/>
    <n v="20.681711598947441"/>
    <n v="972"/>
    <n v="204.42894724021249"/>
    <n v="186.2899081799311"/>
    <n v="22.934857926207261"/>
  </r>
  <r>
    <s v="T3138"/>
    <x v="593"/>
    <x v="593"/>
    <n v="202452"/>
    <n v="2057275"/>
    <n v="4.0920842372604439E-2"/>
    <s v="2016-06-04"/>
    <s v="2023-03-11"/>
    <n v="6.75"/>
    <n v="8.7558200311326182"/>
    <n v="17.713002795870029"/>
    <n v="14.127000000000001"/>
    <n v="3.327"/>
    <n v="10.64420898275173"/>
    <n v="16.009290283292529"/>
    <n v="1173"/>
    <n v="62.269415348433917"/>
    <n v="55.013055490909693"/>
    <n v="17.848218335474119"/>
  </r>
  <r>
    <s v="T3140"/>
    <x v="593"/>
    <x v="593"/>
    <n v="202453"/>
    <n v="2057143"/>
    <n v="4.1414675168072908E-2"/>
    <s v="2016-06-04"/>
    <s v="2023-03-30"/>
    <n v="6.75"/>
    <n v="8.1686469897199228"/>
    <n v="20.6770541767326"/>
    <n v="18.427"/>
    <n v="7.2770000000000001"/>
    <n v="13.539914943987711"/>
    <n v="16.77061128160237"/>
    <n v="652"/>
    <n v="61.998210600973103"/>
    <n v="55.777318847209187"/>
    <n v="20.834896360248859"/>
  </r>
  <r>
    <s v="T3158"/>
    <x v="593"/>
    <x v="593"/>
    <n v="202518"/>
    <n v="2057355"/>
    <n v="4.2819899240350762E-2"/>
    <s v="2016-06-04"/>
    <s v="2023-03-11"/>
    <n v="6.75"/>
    <n v="13.66716327296642"/>
    <n v="22.26466459487655"/>
    <n v="18.876999999999999"/>
    <n v="7.2770000000000001"/>
    <n v="15.403612591173189"/>
    <n v="19.6677946023826"/>
    <n v="817"/>
    <n v="122.7173023659395"/>
    <n v="111.35707972485309"/>
    <n v="22.43462610123402"/>
  </r>
  <r>
    <s v="T3176"/>
    <x v="593"/>
    <x v="593"/>
    <n v="202382"/>
    <n v="2057286"/>
    <n v="4.6637126454344868E-2"/>
    <s v="2016-06-04"/>
    <s v="2023-03-11"/>
    <n v="6.75"/>
    <n v="16.380970438072879"/>
    <n v="22.709407152553389"/>
    <n v="19.376999999999999"/>
    <n v="5.6270000000000007"/>
    <n v="15.008389721974099"/>
    <n v="19.399436445377621"/>
    <n v="1051"/>
    <n v="144.88281032329871"/>
    <n v="131.29808768826049"/>
    <n v="22.88276368490472"/>
  </r>
  <r>
    <s v="T3177"/>
    <x v="593"/>
    <x v="593"/>
    <n v="202371"/>
    <n v="2057210"/>
    <n v="4.7695194625202268E-2"/>
    <s v="2016-06-04"/>
    <s v="2023-03-11"/>
    <n v="6.75"/>
    <n v="18.767954277783801"/>
    <n v="21.693941406023491"/>
    <n v="21.577000000000002"/>
    <n v="6.9269999999999996"/>
    <n v="17.205903264301838"/>
    <n v="20.22275442679075"/>
    <n v="902"/>
    <n v="173.85555698858511"/>
    <n v="158.27806165476801"/>
    <n v="21.85954618953534"/>
  </r>
  <r>
    <s v="T3178"/>
    <x v="593"/>
    <x v="593"/>
    <n v="202378"/>
    <n v="2057145"/>
    <n v="4.1560371765280463E-2"/>
    <s v="2016-06-04"/>
    <s v="2023-03-30"/>
    <n v="6.75"/>
    <n v="15.55262267280799"/>
    <n v="23.35765738033006"/>
    <n v="20.876999999999999"/>
    <n v="7.8769999999999998"/>
    <n v="15.94004710482632"/>
    <n v="20.09806735212932"/>
    <n v="866"/>
    <n v="142.89653444629241"/>
    <n v="129.8407059709069"/>
    <n v="23.535962452765609"/>
  </r>
  <r>
    <s v="T3279"/>
    <x v="593"/>
    <x v="593"/>
    <n v="202305"/>
    <n v="2057147"/>
    <n v="4.6447100127561147E-2"/>
    <s v="2016-06-04"/>
    <s v="2023-03-11"/>
    <n v="6.75"/>
    <n v="15.9428327664112"/>
    <n v="22.083953842796781"/>
    <n v="19.977"/>
    <n v="7.577"/>
    <n v="15.61291689366935"/>
    <n v="19.786526712719841"/>
    <n v="904"/>
    <n v="144.1416764323094"/>
    <n v="130.9106333071104"/>
    <n v="22.25253585962691"/>
  </r>
  <r>
    <s v="T0261"/>
    <x v="594"/>
    <x v="594"/>
    <n v="202236"/>
    <n v="2057722"/>
    <n v="1.834650913957328E-2"/>
    <s v="2016-06-04"/>
    <s v="2022-06-16"/>
    <n v="6"/>
    <n v="11.10721555302568"/>
    <n v="16.675782383023179"/>
    <n v="14.727"/>
    <n v="8.027000000000001"/>
    <n v="12.425160138759679"/>
    <n v="14.994708933143389"/>
    <n v="981"/>
    <n v="74.938900389155521"/>
    <n v="67.030459725843343"/>
    <n v="17.222479520061569"/>
  </r>
  <r>
    <s v="T3286"/>
    <x v="594"/>
    <x v="594"/>
    <n v="202166"/>
    <n v="2057771"/>
    <n v="4.7318007370658048E-2"/>
    <s v="2016-06-04"/>
    <s v="2023-04-03"/>
    <n v="6.75"/>
    <n v="9.9863560133126672"/>
    <n v="17.547803594615669"/>
    <n v="16.677"/>
    <n v="5.827"/>
    <n v="13.455222700074991"/>
    <n v="16.342503519709641"/>
    <n v="803"/>
    <n v="73.798404045256021"/>
    <n v="66.338978559410222"/>
    <n v="17.681758055034191"/>
  </r>
  <r>
    <s v="T3287"/>
    <x v="594"/>
    <x v="594"/>
    <n v="202174"/>
    <n v="2057732"/>
    <n v="4.8043906873778311E-2"/>
    <s v="2016-06-04"/>
    <s v="2023-04-03"/>
    <n v="6.75"/>
    <n v="12.311022264634911"/>
    <n v="17.597514624169879"/>
    <n v="16.376999999999999"/>
    <n v="5.7770000000000001"/>
    <n v="13.39259050217326"/>
    <n v="16.357601849550541"/>
    <n v="957"/>
    <n v="91.13888453179618"/>
    <n v="81.995864063917494"/>
    <n v="17.731848563085801"/>
  </r>
  <r>
    <s v="T3305"/>
    <x v="594"/>
    <x v="594"/>
    <n v="202237"/>
    <n v="2057779"/>
    <n v="4.7563742372812912E-2"/>
    <s v="2016-06-04"/>
    <s v="2023-04-03"/>
    <n v="6.75"/>
    <n v="9.35809780949897"/>
    <n v="18.056037739310579"/>
    <n v="17.477"/>
    <n v="5.3770000000000007"/>
    <n v="12.44930207601139"/>
    <n v="16.401224452658951"/>
    <n v="841"/>
    <n v="69.206124033183571"/>
    <n v="62.033814101749392"/>
    <n v="18.19387190069861"/>
  </r>
  <r>
    <s v="T3353"/>
    <x v="594"/>
    <x v="594"/>
    <n v="202147"/>
    <n v="2057758"/>
    <n v="4.6699333068097558E-2"/>
    <s v="2016-06-04"/>
    <s v="2023-04-03"/>
    <n v="6.75"/>
    <n v="13.206032304102299"/>
    <n v="17.232029832611961"/>
    <n v="16.777000000000001"/>
    <n v="6.8770000000000007"/>
    <n v="13.66121219687354"/>
    <n v="15.5897913646177"/>
    <n v="985"/>
    <n v="93.161439846693654"/>
    <n v="83.802783843686001"/>
    <n v="17.363573774604319"/>
  </r>
  <r>
    <s v="T0262"/>
    <x v="595"/>
    <x v="595"/>
    <n v="202264"/>
    <n v="2057663"/>
    <n v="1.7664062076862021E-2"/>
    <s v="2016-06-04"/>
    <s v="2022-06-16"/>
    <n v="6"/>
    <n v="10.79187792686692"/>
    <n v="18.671274376824272"/>
    <n v="16.027000000000001"/>
    <n v="7.027000000000001"/>
    <n v="12.835891565554061"/>
    <n v="15.21333413779579"/>
    <n v="962"/>
    <n v="73.883935343578571"/>
    <n v="66.096691047092065"/>
    <n v="19.28339151844995"/>
  </r>
  <r>
    <s v="T0263"/>
    <x v="595"/>
    <x v="595"/>
    <n v="202712"/>
    <n v="2057652"/>
    <n v="1.858802895432354E-2"/>
    <s v="2016-06-04"/>
    <s v="2022-06-16"/>
    <n v="6"/>
    <n v="11.85865347663634"/>
    <n v="16.880318465259592"/>
    <n v="14.827"/>
    <n v="8.9269999999999996"/>
    <n v="12.923730465379469"/>
    <n v="15.893487578400009"/>
    <n v="968"/>
    <n v="85.132224911060831"/>
    <n v="76.442658913958184"/>
    <n v="17.43372109221211"/>
  </r>
  <r>
    <s v="T3110"/>
    <x v="595"/>
    <x v="595"/>
    <n v="202589"/>
    <n v="2057638"/>
    <n v="4.2639236361341648E-2"/>
    <s v="2016-06-04"/>
    <s v="2023-04-26"/>
    <n v="6.833333333333333"/>
    <n v="10.9519416476396"/>
    <n v="17.795138005526152"/>
    <n v="15.877000000000001"/>
    <n v="4.7270000000000003"/>
    <n v="12.28671153458022"/>
    <n v="16.734185677430091"/>
    <n v="1008"/>
    <n v="82.62748473127381"/>
    <n v="74.055378623983998"/>
    <n v="17.885025731179489"/>
  </r>
  <r>
    <s v="T3111"/>
    <x v="595"/>
    <x v="595"/>
    <n v="202590"/>
    <n v="2057566"/>
    <n v="4.7947192874796582E-2"/>
    <s v="2016-06-04"/>
    <s v="2023-04-03"/>
    <n v="6.75"/>
    <n v="13.34775796461615"/>
    <n v="21.435190607159981"/>
    <n v="20.427"/>
    <n v="10.276999999999999"/>
    <n v="16.361921135695059"/>
    <n v="21.435190607159981"/>
    <n v="688"/>
    <n v="131.03911927258949"/>
    <n v="119.2803930396398"/>
    <n v="21.598820167763861"/>
  </r>
  <r>
    <s v="T3112"/>
    <x v="595"/>
    <x v="595"/>
    <n v="202589"/>
    <n v="2057498"/>
    <n v="4.6218966688325119E-2"/>
    <s v="2016-06-04"/>
    <s v="2023-04-03"/>
    <n v="6.75"/>
    <n v="18.112120810219849"/>
    <n v="23.080080627885859"/>
    <n v="21.177"/>
    <n v="7.827"/>
    <n v="16.42006774966438"/>
    <n v="20.513992466070651"/>
    <n v="930"/>
    <n v="170.0862452257351"/>
    <n v="154.74907150976131"/>
    <n v="23.256266765954621"/>
  </r>
  <r>
    <s v="T3132"/>
    <x v="595"/>
    <x v="595"/>
    <n v="202663"/>
    <n v="2057649"/>
    <n v="4.9118621341460583E-2"/>
    <s v="2016-06-04"/>
    <s v="2023-04-03"/>
    <n v="6.75"/>
    <n v="15.55860967952542"/>
    <n v="21.80809536860777"/>
    <n v="18.477"/>
    <n v="5.6769999999999996"/>
    <n v="15.38327077344305"/>
    <n v="19.58277879518354"/>
    <n v="896"/>
    <n v="139.16758081863321"/>
    <n v="126.34729741553581"/>
    <n v="21.974571567871472"/>
  </r>
  <r>
    <s v="T3133"/>
    <x v="595"/>
    <x v="595"/>
    <n v="202647"/>
    <n v="2057580"/>
    <n v="4.4549856637333213E-2"/>
    <s v="2016-06-04"/>
    <s v="2023-04-03"/>
    <n v="6.75"/>
    <n v="11.796707523462899"/>
    <n v="20.740976949441379"/>
    <n v="17.927"/>
    <n v="8.1269999999999989"/>
    <n v="14.05036508081786"/>
    <n v="17.064814563202891"/>
    <n v="808"/>
    <n v="91.451367229425742"/>
    <n v="82.584602977371503"/>
    <n v="20.899307099470409"/>
  </r>
  <r>
    <s v="T3134"/>
    <x v="595"/>
    <x v="595"/>
    <n v="202660"/>
    <n v="2057491"/>
    <n v="4.2639236361341648E-2"/>
    <s v="2016-06-04"/>
    <s v="2023-04-03"/>
    <n v="6.75"/>
    <n v="10.090522151848781"/>
    <n v="19.565927753498929"/>
    <n v="17.126999999999999"/>
    <n v="7.7270000000000003"/>
    <n v="12.382869639721919"/>
    <n v="17.152720435940811"/>
    <n v="915"/>
    <n v="78.11963523146558"/>
    <n v="70.093358397811514"/>
    <n v="19.715287944401219"/>
  </r>
  <r>
    <s v="T3135"/>
    <x v="595"/>
    <x v="595"/>
    <n v="202452"/>
    <n v="2057498"/>
    <n v="4.2131724694001171E-2"/>
    <s v="2016-06-04"/>
    <s v="2023-04-30"/>
    <n v="6.833333333333333"/>
    <n v="5.1963164351462634"/>
    <n v="18.792344444082541"/>
    <n v="15.477"/>
    <n v="7.4770000000000003"/>
    <n v="12.922679953147391"/>
    <n v="17.209024678878741"/>
    <n v="451"/>
    <n v="40.411207401673082"/>
    <n v="36.303917823327687"/>
    <n v="18.88726931070893"/>
  </r>
  <r>
    <s v="T3155"/>
    <x v="595"/>
    <x v="595"/>
    <n v="202526"/>
    <n v="2057643"/>
    <n v="4.9070281923763032E-2"/>
    <s v="2016-06-04"/>
    <s v="2023-04-26"/>
    <n v="6.833333333333333"/>
    <n v="13.33023735399957"/>
    <n v="17.84116802975521"/>
    <n v="17.977"/>
    <n v="6.9770000000000003"/>
    <n v="14.396029746970109"/>
    <n v="17.10329699695658"/>
    <n v="897"/>
    <n v="103.6155272232521"/>
    <n v="93.607448280508947"/>
    <n v="17.931288264658459"/>
  </r>
  <r>
    <s v="T3156"/>
    <x v="595"/>
    <x v="595"/>
    <n v="202522"/>
    <n v="2057562"/>
    <n v="4.7031278297233643E-2"/>
    <s v="2016-06-04"/>
    <s v="2023-04-26"/>
    <n v="6.833333333333333"/>
    <n v="17.988455880694019"/>
    <n v="22.653370495392359"/>
    <n v="21.977"/>
    <n v="7.7270000000000003"/>
    <n v="16.74289506656913"/>
    <n v="19.792069291741448"/>
    <n v="914"/>
    <n v="162.92751350409759"/>
    <n v="148.18933972382021"/>
    <n v="22.767798377411641"/>
  </r>
  <r>
    <s v="T3157"/>
    <x v="595"/>
    <x v="595"/>
    <n v="202517"/>
    <n v="2057499"/>
    <n v="4.4310736621287247E-2"/>
    <s v="2016-06-04"/>
    <s v="2023-04-26"/>
    <n v="6.833333333333333"/>
    <n v="17.898237857190399"/>
    <n v="22.87620427852633"/>
    <n v="21.527000000000001"/>
    <n v="6.827"/>
    <n v="16.815734998658652"/>
    <n v="20.949407525801099"/>
    <n v="880"/>
    <n v="171.78087914277569"/>
    <n v="156.41073895134511"/>
    <n v="22.991757750128482"/>
  </r>
  <r>
    <s v="T3171"/>
    <x v="595"/>
    <x v="595"/>
    <n v="202383"/>
    <n v="2057715"/>
    <n v="4.1752860811206362E-2"/>
    <s v="2016-06-04"/>
    <s v="2023-04-26"/>
    <n v="6.833333333333333"/>
    <n v="7.2057943997906486"/>
    <n v="15.550290149793881"/>
    <n v="13.677"/>
    <n v="6.7770000000000001"/>
    <n v="10.875978685209031"/>
    <n v="14.43730220879975"/>
    <n v="838"/>
    <n v="46.288601405189581"/>
    <n v="40.935699885513991"/>
    <n v="15.62883858332558"/>
  </r>
  <r>
    <s v="T3172"/>
    <x v="595"/>
    <x v="595"/>
    <n v="202378"/>
    <n v="2057641"/>
    <n v="4.7118805327092401E-2"/>
    <s v="2016-06-04"/>
    <s v="2023-04-11"/>
    <n v="6.833333333333333"/>
    <n v="12.087657615941851"/>
    <n v="19.831436324619329"/>
    <n v="19.527000000000001"/>
    <n v="6.4269999999999996"/>
    <n v="15.1448322613528"/>
    <n v="18.010864912388431"/>
    <n v="764"/>
    <n v="99.155696170588499"/>
    <n v="89.767901706072948"/>
    <n v="19.931609906139489"/>
  </r>
  <r>
    <s v="T3173"/>
    <x v="595"/>
    <x v="595"/>
    <n v="202384"/>
    <n v="2057590"/>
    <n v="4.4390984507174713E-2"/>
    <s v="2016-06-04"/>
    <s v="2023-04-11"/>
    <n v="6.833333333333333"/>
    <n v="11.46193369226873"/>
    <n v="18.527730380021591"/>
    <n v="16.277000000000001"/>
    <n v="9.3770000000000007"/>
    <n v="13.24517010405477"/>
    <n v="17.16187694777604"/>
    <n v="879"/>
    <n v="89.156082763192373"/>
    <n v="80.328988539637095"/>
    <n v="18.621318614339369"/>
  </r>
  <r>
    <s v="T3188"/>
    <x v="595"/>
    <x v="595"/>
    <n v="202443"/>
    <n v="2057705"/>
    <n v="4.5163556343929649E-2"/>
    <s v="2016-06-04"/>
    <s v="2023-04-26"/>
    <n v="6.833333333333333"/>
    <n v="5.2519279768487417"/>
    <n v="19.973288110049062"/>
    <n v="17.827000000000002"/>
    <n v="5.5270000000000001"/>
    <n v="12.651677408945179"/>
    <n v="17.099585870228701"/>
    <n v="554"/>
    <n v="40.351479980118768"/>
    <n v="36.042224606163323"/>
    <n v="20.074178220677801"/>
  </r>
  <r>
    <s v="T3189"/>
    <x v="595"/>
    <x v="595"/>
    <n v="202448"/>
    <n v="2057636"/>
    <n v="4.3392595465051163E-2"/>
    <s v="2016-06-04"/>
    <s v="2023-04-26"/>
    <n v="6.833333333333333"/>
    <n v="8.3745255431954124"/>
    <n v="17.547426580684281"/>
    <n v="16.027000000000001"/>
    <n v="5.8770000000000007"/>
    <n v="12.515314352493681"/>
    <n v="16.542343625902571"/>
    <n v="737"/>
    <n v="62.515080914545507"/>
    <n v="56.080974888660847"/>
    <n v="17.636063053518431"/>
  </r>
  <r>
    <s v="T3190"/>
    <x v="595"/>
    <x v="595"/>
    <n v="202438"/>
    <n v="2057577"/>
    <n v="4.5348136975826472E-2"/>
    <s v="2016-06-04"/>
    <s v="2023-04-11"/>
    <n v="6.833333333333333"/>
    <n v="7.541963544314477"/>
    <n v="17.465837157169101"/>
    <n v="14.077"/>
    <n v="5.027000000000001"/>
    <n v="11.84592492418974"/>
    <n v="15.598303695481309"/>
    <n v="794"/>
    <n v="52.699984475392441"/>
    <n v="46.929096540457863"/>
    <n v="17.554061501268141"/>
  </r>
  <r>
    <s v="T3276"/>
    <x v="595"/>
    <x v="595"/>
    <n v="202307"/>
    <n v="2057709"/>
    <n v="4.4549856637333213E-2"/>
    <s v="2016-06-04"/>
    <s v="2023-04-11"/>
    <n v="6.833333333333333"/>
    <n v="11.20500543795597"/>
    <n v="17.442654529314279"/>
    <n v="15.627000000000001"/>
    <n v="7.7270000000000003"/>
    <n v="12.16307476504196"/>
    <n v="15.754020176124509"/>
    <n v="1010"/>
    <n v="79.495639537817866"/>
    <n v="71.168110779984445"/>
    <n v="17.530761772119021"/>
  </r>
  <r>
    <s v="T3277"/>
    <x v="595"/>
    <x v="595"/>
    <n v="202316"/>
    <n v="2057639"/>
    <n v="4.4470691502924889E-2"/>
    <s v="2016-06-04"/>
    <s v="2023-04-04"/>
    <n v="6.75"/>
    <n v="13.594901788271461"/>
    <n v="18.431586057425712"/>
    <n v="16.327000000000002"/>
    <n v="9.027000000000001"/>
    <n v="13.768367474897969"/>
    <n v="16.196957212339768"/>
    <n v="967"/>
    <n v="99.839852825470089"/>
    <n v="89.989056508593421"/>
    <n v="18.57228703756077"/>
  </r>
  <r>
    <s v="T3339"/>
    <x v="595"/>
    <x v="595"/>
    <n v="202490"/>
    <n v="2057554"/>
    <n v="4.0567733705861982E-2"/>
    <s v="2016-06-04"/>
    <s v="2023-04-26"/>
    <n v="6.833333333333333"/>
    <n v="16.250194362306701"/>
    <n v="19.188664432526139"/>
    <n v="17.327000000000002"/>
    <n v="7.077"/>
    <n v="14.402876761703199"/>
    <n v="18.325683701612419"/>
    <n v="1060"/>
    <n v="135.59687379354921"/>
    <n v="122.728422220735"/>
    <n v="19.285591211269249"/>
  </r>
  <r>
    <s v="T0264"/>
    <x v="596"/>
    <x v="596"/>
    <n v="202490"/>
    <n v="2057748"/>
    <n v="1.9516336962409179E-2"/>
    <s v="2016-06-01"/>
    <s v="2022-06-16"/>
    <n v="6"/>
    <n v="11.218126022450461"/>
    <n v="16.844497561078079"/>
    <n v="15.927"/>
    <n v="6.3770000000000007"/>
    <n v="13.62954748030209"/>
    <n v="16.01976359770298"/>
    <n v="871"/>
    <n v="81.294525687269555"/>
    <n v="73.104777764213395"/>
    <n v="17.396725839186729"/>
  </r>
  <r>
    <s v="T0265"/>
    <x v="596"/>
    <x v="596"/>
    <n v="202319"/>
    <n v="2057950"/>
    <n v="1.9069330120106399E-2"/>
    <s v="2016-06-01"/>
    <s v="2022-06-16"/>
    <n v="6"/>
    <n v="12.1448864176163"/>
    <n v="17.85181987626029"/>
    <n v="16.177"/>
    <n v="5.9770000000000003"/>
    <n v="13.663104274371159"/>
    <n v="16.20071041513641"/>
    <n v="891"/>
    <n v="89.148240132549446"/>
    <n v="80.295718517374127"/>
    <n v="18.437072105697641"/>
  </r>
  <r>
    <s v="T3106"/>
    <x v="596"/>
    <x v="596"/>
    <n v="202594"/>
    <n v="2057993"/>
    <n v="4.4107756945185497E-2"/>
    <s v="2016-06-01"/>
    <s v="2023-03-16"/>
    <n v="6.75"/>
    <n v="20.612126958362641"/>
    <n v="21.360055286506618"/>
    <n v="21.626999999999999"/>
    <n v="6.2270000000000003"/>
    <n v="14.406584426955471"/>
    <n v="18.200406450397221"/>
    <n v="1474"/>
    <n v="170.4988455171987"/>
    <n v="154.03424240124511"/>
    <n v="21.52311128750333"/>
  </r>
  <r>
    <s v="T3107"/>
    <x v="596"/>
    <x v="596"/>
    <n v="202597"/>
    <n v="2057935"/>
    <n v="4.0156769567737081E-2"/>
    <s v="2016-06-01"/>
    <s v="2023-03-17"/>
    <n v="6.75"/>
    <n v="18.19913395171378"/>
    <n v="20.221519829429781"/>
    <n v="21.427"/>
    <n v="9.1270000000000007"/>
    <n v="15.990438011259871"/>
    <n v="18.875766599447871"/>
    <n v="971"/>
    <n v="156.99876559084049"/>
    <n v="142.615187580417"/>
    <n v="20.375884605795569"/>
  </r>
  <r>
    <s v="T3150"/>
    <x v="596"/>
    <x v="596"/>
    <n v="202520"/>
    <n v="2058041"/>
    <n v="4.527471835412606E-2"/>
    <s v="2016-06-01"/>
    <s v="2023-03-16"/>
    <n v="6.75"/>
    <n v="8.8246712001066321"/>
    <n v="17.342807919672261"/>
    <n v="14.577"/>
    <n v="5.7270000000000003"/>
    <n v="11.81568696951512"/>
    <n v="15.971054916740361"/>
    <n v="906"/>
    <n v="63.241614069363351"/>
    <n v="56.411220116907913"/>
    <n v="17.47519750703546"/>
  </r>
  <r>
    <s v="T3151"/>
    <x v="596"/>
    <x v="596"/>
    <n v="202522"/>
    <n v="2057985"/>
    <n v="4.527471835412606E-2"/>
    <s v="2016-06-01"/>
    <s v="2023-03-16"/>
    <n v="6.75"/>
    <n v="14.07982266915989"/>
    <n v="19.630205091667278"/>
    <n v="16.577000000000002"/>
    <n v="8.9770000000000003"/>
    <n v="13.900790281889989"/>
    <n v="17.599533085839969"/>
    <n v="972"/>
    <n v="112.62369184780781"/>
    <n v="101.7511357324141"/>
    <n v="19.780055955724471"/>
  </r>
  <r>
    <s v="T3152"/>
    <x v="596"/>
    <x v="596"/>
    <n v="202528"/>
    <n v="2057918"/>
    <n v="4.527471835412606E-2"/>
    <s v="2016-06-01"/>
    <s v="2023-03-16"/>
    <n v="6.75"/>
    <n v="13.216624503351429"/>
    <n v="20.65701750963634"/>
    <n v="18.927"/>
    <n v="6.2270000000000003"/>
    <n v="15.356940665626921"/>
    <n v="18.710970514200529"/>
    <n v="795"/>
    <n v="112.7989111345501"/>
    <n v="102.26853566988289"/>
    <n v="20.814706739484361"/>
  </r>
  <r>
    <s v="T3153"/>
    <x v="596"/>
    <x v="596"/>
    <n v="202519"/>
    <n v="2057858"/>
    <n v="4.3859748863232427E-2"/>
    <s v="2016-06-01"/>
    <s v="2023-04-26"/>
    <n v="6.833333333333333"/>
    <n v="10.561789516752571"/>
    <n v="17.18559133410297"/>
    <n v="15.577"/>
    <n v="5.0270000000000001"/>
    <n v="12.290020521957929"/>
    <n v="16.547759396398391"/>
    <n v="958"/>
    <n v="78.805724215159699"/>
    <n v="70.638603707947851"/>
    <n v="17.272400085940159"/>
  </r>
  <r>
    <s v="T3154"/>
    <x v="596"/>
    <x v="596"/>
    <n v="202511"/>
    <n v="2057764"/>
    <n v="4.3606931065562071E-2"/>
    <s v="2016-06-01"/>
    <s v="2023-04-26"/>
    <n v="6.833333333333333"/>
    <n v="11.40580109410962"/>
    <n v="18.690362062362809"/>
    <n v="16.427"/>
    <n v="6.1270000000000007"/>
    <n v="13.348338977281291"/>
    <n v="16.619498119874031"/>
    <n v="917"/>
    <n v="85.752388167202241"/>
    <n v="77.116661649245088"/>
    <n v="18.784771790284079"/>
  </r>
  <r>
    <s v="T3167"/>
    <x v="596"/>
    <x v="596"/>
    <n v="202379"/>
    <n v="2057994"/>
    <n v="4.4510341863239308E-2"/>
    <s v="2016-06-01"/>
    <s v="2023-03-12"/>
    <n v="6.75"/>
    <n v="11.555124550698141"/>
    <n v="17.609147196724269"/>
    <n v="15.227"/>
    <n v="9.277000000000001"/>
    <n v="12.758811004342849"/>
    <n v="16.541286863240291"/>
    <n v="944"/>
    <n v="86.423070132240653"/>
    <n v="77.681232452832759"/>
    <n v="17.743569935071491"/>
  </r>
  <r>
    <s v="T3168"/>
    <x v="596"/>
    <x v="596"/>
    <n v="202382"/>
    <n v="2057918"/>
    <n v="4.4549856637333213E-2"/>
    <s v="2016-06-01"/>
    <s v="2023-03-12"/>
    <n v="6.75"/>
    <n v="13.77952698532315"/>
    <n v="20.369119607952239"/>
    <n v="19.977"/>
    <n v="6.1769999999999996"/>
    <n v="15.13375105875312"/>
    <n v="18.251011943710701"/>
    <n v="831"/>
    <n v="114.6615407978516"/>
    <n v="103.9124364578954"/>
    <n v="20.52461111499878"/>
  </r>
  <r>
    <s v="T3169"/>
    <x v="596"/>
    <x v="596"/>
    <n v="202373"/>
    <n v="2057850"/>
    <n v="4.5163556343929649E-2"/>
    <s v="2016-06-01"/>
    <s v="2023-03-15"/>
    <n v="6.75"/>
    <n v="10.4134851819638"/>
    <n v="17.217491798946519"/>
    <n v="14.577"/>
    <n v="5.4770000000000003"/>
    <n v="12.305423697996639"/>
    <n v="16.004989816304779"/>
    <n v="930"/>
    <n v="75.111885190596936"/>
    <n v="67.29283971130549"/>
    <n v="17.348924762123509"/>
  </r>
  <r>
    <s v="T3170"/>
    <x v="596"/>
    <x v="596"/>
    <n v="202382"/>
    <n v="2057792"/>
    <n v="4.4390984507174713E-2"/>
    <s v="2016-06-01"/>
    <s v="2023-03-15"/>
    <n v="6.75"/>
    <n v="11.86291617258798"/>
    <n v="18.28495394307085"/>
    <n v="15.427"/>
    <n v="7.1769999999999996"/>
    <n v="13.24781833383123"/>
    <n v="16.772085970894711"/>
    <n v="901"/>
    <n v="90.150554230197216"/>
    <n v="81.199354332039874"/>
    <n v="18.42453557937165"/>
  </r>
  <r>
    <s v="T3184"/>
    <x v="596"/>
    <x v="596"/>
    <n v="202444"/>
    <n v="2057989"/>
    <n v="4.2364348241755043E-2"/>
    <s v="2016-06-01"/>
    <s v="2023-03-16"/>
    <n v="6.75"/>
    <n v="7.7808540479710908"/>
    <n v="18.379076043397859"/>
    <n v="14.526999999999999"/>
    <n v="4.8770000000000007"/>
    <n v="11.12707767556347"/>
    <n v="16.747686165671709"/>
    <n v="921"/>
    <n v="58.280286136046414"/>
    <n v="51.812355965622331"/>
    <n v="18.519376178460899"/>
  </r>
  <r>
    <s v="T3185"/>
    <x v="596"/>
    <x v="596"/>
    <n v="202436"/>
    <n v="2057925"/>
    <n v="4.5088760268884497E-2"/>
    <s v="2016-06-01"/>
    <s v="2023-03-15"/>
    <n v="6.75"/>
    <n v="13.95829336664902"/>
    <n v="19.50416744876275"/>
    <n v="17.777000000000001"/>
    <n v="7.5270000000000001"/>
    <n v="14.63839370701433"/>
    <n v="17.978848981941791"/>
    <n v="909"/>
    <n v="114.2309761045689"/>
    <n v="103.3571945130838"/>
    <n v="19.65305618075843"/>
  </r>
  <r>
    <s v="T3186"/>
    <x v="596"/>
    <x v="596"/>
    <n v="202448"/>
    <n v="2057852"/>
    <n v="4.6542751287471727E-2"/>
    <s v="2016-06-01"/>
    <s v="2023-03-12"/>
    <n v="6.75"/>
    <n v="13.10040632037116"/>
    <n v="18.02638565774182"/>
    <n v="16.927"/>
    <n v="9.2270000000000003"/>
    <n v="13.73502584705753"/>
    <n v="17.191956212681049"/>
    <n v="924"/>
    <n v="102.2689123642911"/>
    <n v="92.312593711528891"/>
    <n v="18.163993464386049"/>
  </r>
  <r>
    <s v="T3187"/>
    <x v="596"/>
    <x v="596"/>
    <n v="202449"/>
    <n v="2057790"/>
    <n v="4.7031278297233643E-2"/>
    <s v="2016-06-01"/>
    <s v="2023-03-15"/>
    <n v="6.75"/>
    <n v="13.45224787782573"/>
    <n v="18.296956026163191"/>
    <n v="17.527000000000001"/>
    <n v="9.8770000000000007"/>
    <n v="14.248645510288821"/>
    <n v="17.156101963224138"/>
    <n v="872"/>
    <n v="104.9696940205976"/>
    <n v="94.904630736772333"/>
    <n v="18.43662928262351"/>
  </r>
  <r>
    <s v="T3272"/>
    <x v="596"/>
    <x v="596"/>
    <n v="202306"/>
    <n v="2057992"/>
    <n v="4.4899368499980212E-2"/>
    <s v="2016-06-01"/>
    <s v="2023-03-12"/>
    <n v="6.75"/>
    <n v="10.95356116762013"/>
    <n v="16.373951891413061"/>
    <n v="15.927"/>
    <n v="6.0270000000000001"/>
    <n v="12.45311063404456"/>
    <n v="15.10252878627286"/>
    <n v="980"/>
    <n v="74.420972958814104"/>
    <n v="66.55583163314914"/>
    <n v="16.498945533990991"/>
  </r>
  <r>
    <s v="T3273"/>
    <x v="596"/>
    <x v="596"/>
    <n v="202305"/>
    <n v="2057922"/>
    <n v="4.6542751287471727E-2"/>
    <s v="2016-06-01"/>
    <s v="2023-03-12"/>
    <n v="6.75"/>
    <n v="14.22336239788682"/>
    <n v="17.235439927995749"/>
    <n v="16.327000000000002"/>
    <n v="6.6769999999999996"/>
    <n v="13.458633313284039"/>
    <n v="16.52010443056858"/>
    <n v="1053"/>
    <n v="106.4907450593343"/>
    <n v="95.940502092879726"/>
    <n v="17.367009901592841"/>
  </r>
  <r>
    <s v="T3274"/>
    <x v="596"/>
    <x v="596"/>
    <n v="202305"/>
    <n v="2057857"/>
    <n v="4.6574351581924113E-2"/>
    <s v="2016-06-01"/>
    <s v="2023-03-15"/>
    <n v="6.75"/>
    <n v="12.62629134692606"/>
    <n v="19.31107868941562"/>
    <n v="17.427"/>
    <n v="8.9770000000000003"/>
    <n v="14.336048170947629"/>
    <n v="17.624111148255022"/>
    <n v="837"/>
    <n v="101.2197003739866"/>
    <n v="91.52074808916386"/>
    <n v="19.458493442036509"/>
  </r>
  <r>
    <s v="T3275"/>
    <x v="596"/>
    <x v="596"/>
    <n v="202305"/>
    <n v="2057789"/>
    <n v="4.6317584907065078E-2"/>
    <s v="2016-06-01"/>
    <s v="2023-03-15"/>
    <n v="6.75"/>
    <n v="13.486889516682661"/>
    <n v="21.279524963658211"/>
    <n v="18.077000000000002"/>
    <n v="6.7770000000000001"/>
    <n v="15.038363343094391"/>
    <n v="19.143132438262139"/>
    <n v="820"/>
    <n v="117.78653934124399"/>
    <n v="106.81045458136801"/>
    <n v="21.441966221283401"/>
  </r>
  <r>
    <s v="T3285"/>
    <x v="596"/>
    <x v="596"/>
    <n v="202161"/>
    <n v="2057868"/>
    <n v="4.9833436346595587E-2"/>
    <s v="2016-06-01"/>
    <s v="2023-03-15"/>
    <n v="6.75"/>
    <n v="8.6064786272658385"/>
    <n v="22.81028839504474"/>
    <n v="22.527000000000001"/>
    <n v="7.577"/>
    <n v="17.23889523370724"/>
    <n v="20.308258909023341"/>
    <n v="441"/>
    <n v="80.001840673662599"/>
    <n v="72.780044984730978"/>
    <n v="22.984415023341771"/>
  </r>
  <r>
    <s v="T3303"/>
    <x v="596"/>
    <x v="596"/>
    <n v="202237"/>
    <n v="2057997"/>
    <n v="4.5051156152021862E-2"/>
    <s v="2016-06-01"/>
    <s v="2023-03-12"/>
    <n v="6.75"/>
    <n v="14.041578023593869"/>
    <n v="21.247147978600399"/>
    <n v="17.827000000000002"/>
    <n v="8.3769999999999989"/>
    <n v="14.696125173847349"/>
    <n v="19.357020701874859"/>
    <n v="866"/>
    <n v="123.9964704154733"/>
    <n v="112.437664309455"/>
    <n v="21.409342080418309"/>
  </r>
  <r>
    <s v="T3304"/>
    <x v="596"/>
    <x v="596"/>
    <n v="202235"/>
    <n v="2057924"/>
    <n v="4.6882535812343272E-2"/>
    <s v="2016-06-01"/>
    <s v="2023-03-12"/>
    <n v="6.75"/>
    <n v="15.19769210271685"/>
    <n v="19.969185309510539"/>
    <n v="17.477"/>
    <n v="6.8770000000000007"/>
    <n v="14.68876641397279"/>
    <n v="17.98728415684171"/>
    <n v="981"/>
    <n v="124.4538299109191"/>
    <n v="112.6261042906589"/>
    <n v="20.121623842840929"/>
  </r>
  <r>
    <s v="T3340"/>
    <x v="596"/>
    <x v="596"/>
    <n v="202347"/>
    <n v="2057888"/>
    <n v="4.3984355830875781E-2"/>
    <s v="2016-06-01"/>
    <s v="2023-04-26"/>
    <n v="6.833333333333333"/>
    <n v="10.585228520839729"/>
    <n v="16.885034962886522"/>
    <n v="16.177"/>
    <n v="4.827"/>
    <n v="12.85876559993776"/>
    <n v="16.307838456893091"/>
    <n v="887"/>
    <n v="77.972068238821734"/>
    <n v="70.013834461396712"/>
    <n v="16.97032552876578"/>
  </r>
  <r>
    <s v="T0266"/>
    <x v="597"/>
    <x v="597"/>
    <n v="202935"/>
    <n v="2057805"/>
    <n v="1.6835086035514639E-2"/>
    <s v="2016-06-01"/>
    <s v="2022-06-16"/>
    <n v="6"/>
    <n v="13.264651748176339"/>
    <n v="19.126048287560089"/>
    <n v="17.577000000000002"/>
    <n v="10.577"/>
    <n v="14.7959772392049"/>
    <n v="17.545879074605111"/>
    <n v="832"/>
    <n v="105.9672476490302"/>
    <n v="95.904156971225774"/>
    <n v="19.753074690369949"/>
  </r>
  <r>
    <s v="T0267"/>
    <x v="597"/>
    <x v="597"/>
    <n v="203149"/>
    <n v="2057512"/>
    <n v="1.8949687706573608E-2"/>
    <s v="2016-06-01"/>
    <s v="2022-06-16"/>
    <n v="6"/>
    <n v="14.07987499250312"/>
    <n v="22.351047987859349"/>
    <n v="20.677"/>
    <n v="8.577"/>
    <n v="17.05820848941805"/>
    <n v="19.924966352783869"/>
    <n v="686"/>
    <n v="128.46193855879491"/>
    <n v="116.9116924597874"/>
    <n v="23.083802449635609"/>
  </r>
  <r>
    <s v="T0268"/>
    <x v="597"/>
    <x v="597"/>
    <n v="202730"/>
    <n v="2057897"/>
    <n v="1.705773809701399E-2"/>
    <s v="2016-06-01"/>
    <s v="2022-06-16"/>
    <n v="6"/>
    <n v="17.75752121098791"/>
    <n v="17.444504357489159"/>
    <n v="17.227"/>
    <n v="6.9770000000000003"/>
    <n v="13.84228643337647"/>
    <n v="16.211127018028801"/>
    <n v="1290"/>
    <n v="130.4646590983339"/>
    <n v="117.53941681687461"/>
    <n v="18.01640319679052"/>
  </r>
  <r>
    <s v="T0269"/>
    <x v="597"/>
    <x v="597"/>
    <n v="203064"/>
    <n v="2057984"/>
    <n v="1.7463493740585902E-2"/>
    <s v="2016-06-01"/>
    <s v="2022-06-16"/>
    <n v="6"/>
    <n v="14.83986921801201"/>
    <n v="23.382791714312511"/>
    <n v="22.626999999999999"/>
    <n v="5.9770000000000003"/>
    <n v="16.97717055174958"/>
    <n v="20.588218091700181"/>
    <n v="802"/>
    <n v="139.7769747823944"/>
    <n v="127.098105963828"/>
    <n v="24.149370756456499"/>
  </r>
  <r>
    <s v="T0270"/>
    <x v="597"/>
    <x v="597"/>
    <n v="203187"/>
    <n v="2057767"/>
    <n v="1.9111096089604731E-2"/>
    <s v="2016-06-01"/>
    <s v="2022-06-16"/>
    <n v="6"/>
    <n v="11.94034661906519"/>
    <n v="18.31988120900817"/>
    <n v="17.477"/>
    <n v="8.527000000000001"/>
    <n v="14.560676757756211"/>
    <n v="17.29446335900802"/>
    <n v="785"/>
    <n v="93.912317563335918"/>
    <n v="84.897512730876159"/>
    <n v="18.92047831310833"/>
  </r>
  <r>
    <s v="T0281"/>
    <x v="597"/>
    <x v="597"/>
    <n v="203081"/>
    <n v="2058134"/>
    <n v="1.8469547589199341E-2"/>
    <s v="2016-06-01"/>
    <s v="2022-06-21"/>
    <n v="6"/>
    <n v="9.6415892889932522"/>
    <n v="19.278377952827491"/>
    <n v="15.677"/>
    <n v="8.4770000000000003"/>
    <n v="13.23260897470319"/>
    <n v="17.124037858778848"/>
    <n v="758"/>
    <n v="74.783673802355423"/>
    <n v="67.337084352513941"/>
    <n v="19.91039831573918"/>
  </r>
  <r>
    <s v="T2984"/>
    <x v="597"/>
    <x v="597"/>
    <n v="203162"/>
    <n v="2057567"/>
    <n v="4.4025623687097407E-2"/>
    <s v="2016-06-01"/>
    <s v="2023-04-27"/>
    <n v="6.833333333333333"/>
    <n v="5.9514662412048036"/>
    <n v="18.9297171873556"/>
    <n v="15.627000000000001"/>
    <n v="6.2270000000000003"/>
    <n v="12.317832881127989"/>
    <n v="16.310708233777561"/>
    <n v="568"/>
    <n v="43.687018865981898"/>
    <n v="39.084922440166693"/>
    <n v="19.02533595832011"/>
  </r>
  <r>
    <s v="T3001"/>
    <x v="597"/>
    <x v="597"/>
    <n v="203016"/>
    <n v="2057792"/>
    <n v="4.0567733705861982E-2"/>
    <s v="2016-06-01"/>
    <s v="2023-04-25"/>
    <n v="6.833333333333333"/>
    <n v="15.448728323911769"/>
    <n v="20.973406852629971"/>
    <n v="19.427"/>
    <n v="7.077"/>
    <n v="15.17818639713742"/>
    <n v="18.07091243198203"/>
    <n v="986"/>
    <n v="127.13473435276519"/>
    <n v="115.0850804585052"/>
    <n v="21.079348815013159"/>
  </r>
  <r>
    <s v="T3002"/>
    <x v="597"/>
    <x v="597"/>
    <n v="203017"/>
    <n v="2057711"/>
    <n v="4.0920842372604439E-2"/>
    <s v="2016-06-01"/>
    <s v="2023-04-25"/>
    <n v="6.833333333333333"/>
    <n v="12.09286504019645"/>
    <n v="21.416669235916231"/>
    <n v="23.177"/>
    <n v="7.4269999999999996"/>
    <n v="15.745217240075281"/>
    <n v="18.95770175163458"/>
    <n v="709"/>
    <n v="104.6346969418673"/>
    <n v="94.924745853189307"/>
    <n v="21.524850228279899"/>
  </r>
  <r>
    <s v="T3003"/>
    <x v="597"/>
    <x v="597"/>
    <n v="203016"/>
    <n v="2057639"/>
    <n v="4.1119879786410719E-2"/>
    <s v="2016-06-01"/>
    <s v="2023-04-25"/>
    <n v="6.833333333333333"/>
    <n v="16.990633793538169"/>
    <n v="20.693566358473269"/>
    <n v="19.227"/>
    <n v="6.7270000000000003"/>
    <n v="16.18199716410016"/>
    <n v="19.444911345822881"/>
    <n v="900"/>
    <n v="151.0719475756253"/>
    <n v="137.30132576023729"/>
    <n v="20.798094776013048"/>
  </r>
  <r>
    <s v="T3004"/>
    <x v="597"/>
    <x v="597"/>
    <n v="203013"/>
    <n v="2057499"/>
    <n v="4.1020610991107383E-2"/>
    <s v="2016-06-01"/>
    <s v="2023-04-25"/>
    <n v="6.833333333333333"/>
    <n v="11.989183136496051"/>
    <n v="20.663752085468339"/>
    <n v="19.777000000000001"/>
    <n v="6.5270000000000001"/>
    <n v="15.814857440724611"/>
    <n v="18.62764330672514"/>
    <n v="707"/>
    <n v="101.893174357731"/>
    <n v="92.40369081011535"/>
    <n v="20.768129903603281"/>
  </r>
  <r>
    <s v="T3005"/>
    <x v="597"/>
    <x v="597"/>
    <n v="203011"/>
    <n v="2057419"/>
    <n v="4.3901418292622237E-2"/>
    <s v="2016-06-01"/>
    <s v="2023-04-25"/>
    <n v="6.833333333333333"/>
    <n v="12.37808120402067"/>
    <n v="21.09525182983592"/>
    <n v="21.427"/>
    <n v="9.327"/>
    <n v="16.944966964904779"/>
    <n v="19.543386679011419"/>
    <n v="592"/>
    <n v="110.77075032648069"/>
    <n v="100.8097700699723"/>
    <n v="21.201809261898511"/>
  </r>
  <r>
    <s v="T3015"/>
    <x v="597"/>
    <x v="597"/>
    <n v="203088"/>
    <n v="2057511"/>
    <n v="4.6479125463382613E-2"/>
    <s v="2016-06-01"/>
    <s v="2023-04-25"/>
    <n v="6.833333333333333"/>
    <n v="13.05186066981863"/>
    <n v="26.177227757525461"/>
    <n v="20.126999999999999"/>
    <n v="8.577"/>
    <n v="16.28138816701895"/>
    <n v="23.20350955095266"/>
    <n v="688"/>
    <n v="138.7972482963597"/>
    <n v="126.4240067411657"/>
    <n v="26.309455530431901"/>
  </r>
  <r>
    <s v="T3016"/>
    <x v="597"/>
    <x v="597"/>
    <n v="203096"/>
    <n v="2057435"/>
    <n v="4.2954027295728947E-2"/>
    <s v="2016-06-01"/>
    <s v="2023-04-25"/>
    <n v="6.833333333333333"/>
    <n v="16.413578067228649"/>
    <n v="23.809162279939869"/>
    <n v="21.577000000000002"/>
    <n v="10.026999999999999"/>
    <n v="17.622633840497411"/>
    <n v="21.99382800355697"/>
    <n v="722"/>
    <n v="165.6755733413394"/>
    <n v="151.10794406544301"/>
    <n v="23.929428357471291"/>
  </r>
  <r>
    <s v="T3020"/>
    <x v="597"/>
    <x v="597"/>
    <n v="202874"/>
    <n v="2057775"/>
    <n v="4.2131724694001171E-2"/>
    <s v="2016-06-01"/>
    <s v="2023-04-25"/>
    <n v="6.833333333333333"/>
    <n v="14.13054955875735"/>
    <n v="21.16439835029373"/>
    <n v="17.876999999999999"/>
    <n v="6.1769999999999996"/>
    <n v="14.70591382748588"/>
    <n v="18.645215291419628"/>
    <n v="926"/>
    <n v="119.99372806390529"/>
    <n v="108.63087177664529"/>
    <n v="21.27130505885302"/>
  </r>
  <r>
    <s v="T3021"/>
    <x v="597"/>
    <x v="597"/>
    <n v="202877"/>
    <n v="2057704"/>
    <n v="4.066924209249366E-2"/>
    <s v="2016-06-01"/>
    <s v="2023-04-25"/>
    <n v="6.833333333333333"/>
    <n v="10.15067118788761"/>
    <n v="17.983664738720091"/>
    <n v="16.577000000000002"/>
    <n v="7.2270000000000003"/>
    <n v="14.23429421009619"/>
    <n v="17.12891102824193"/>
    <n v="688"/>
    <n v="79.008250421914681"/>
    <n v="71.36737145738195"/>
    <n v="18.07450476040319"/>
  </r>
  <r>
    <s v="T3040"/>
    <x v="597"/>
    <x v="597"/>
    <n v="202945"/>
    <n v="2057835"/>
    <n v="4.2225160129915409E-2"/>
    <s v="2016-06-01"/>
    <s v="2023-04-25"/>
    <n v="6.833333333333333"/>
    <n v="13.521967025994741"/>
    <n v="21.73600207804099"/>
    <n v="21.376999999999999"/>
    <n v="6.827"/>
    <n v="16.822432626880961"/>
    <n v="18.59688365258976"/>
    <n v="710"/>
    <n v="114.92776796075709"/>
    <n v="104.3994994135538"/>
    <n v="21.845796101047981"/>
  </r>
  <r>
    <s v="T3042"/>
    <x v="597"/>
    <x v="597"/>
    <n v="202950"/>
    <n v="2057699"/>
    <n v="4.0719810534671608E-2"/>
    <s v="2016-06-01"/>
    <s v="2023-04-25"/>
    <n v="6.833333333333333"/>
    <n v="10.44998643618074"/>
    <n v="16.94581480879118"/>
    <n v="16.677"/>
    <n v="6.827"/>
    <n v="13.854959412795809"/>
    <n v="15.860360050191369"/>
    <n v="761"/>
    <n v="75.07162833740513"/>
    <n v="67.595606105684084"/>
    <n v="17.031412388985942"/>
  </r>
  <r>
    <s v="T3043"/>
    <x v="597"/>
    <x v="597"/>
    <n v="202941"/>
    <n v="2057651"/>
    <n v="4.3392595465051163E-2"/>
    <s v="2016-06-01"/>
    <s v="2023-04-25"/>
    <n v="6.833333333333333"/>
    <n v="11.807855018875349"/>
    <n v="18.103306317735431"/>
    <n v="18.727"/>
    <n v="6.2770000000000001"/>
    <n v="14.55448732307836"/>
    <n v="16.60998462629048"/>
    <n v="807"/>
    <n v="89.053442736779047"/>
    <n v="80.379487525860029"/>
    <n v="18.194750679178519"/>
  </r>
  <r>
    <s v="T3044"/>
    <x v="597"/>
    <x v="597"/>
    <n v="202994"/>
    <n v="2057583"/>
    <n v="4.317495535039434E-2"/>
    <s v="2016-06-01"/>
    <s v="2023-04-25"/>
    <n v="6.833333333333333"/>
    <n v="9.1675732193498938"/>
    <n v="20.138296816570101"/>
    <n v="18.177"/>
    <n v="6.527000000000001"/>
    <n v="15.077465850421669"/>
    <n v="18.502401804151141"/>
    <n v="556"/>
    <n v="77.345424158912238"/>
    <n v="70.103355670628787"/>
    <n v="20.24002042775037"/>
  </r>
  <r>
    <s v="T3056"/>
    <x v="597"/>
    <x v="597"/>
    <n v="202801"/>
    <n v="2057849"/>
    <n v="3.9632064901962812E-2"/>
    <s v="2016-06-01"/>
    <s v="2023-04-24"/>
    <n v="6.833333333333333"/>
    <n v="14.927594866109979"/>
    <n v="20.157190298096449"/>
    <n v="17.027000000000001"/>
    <n v="6.8770000000000007"/>
    <n v="13.781478567185189"/>
    <n v="18.02517112035995"/>
    <n v="1135"/>
    <n v="122.1075805900356"/>
    <n v="110.1547110169877"/>
    <n v="20.25900934501222"/>
  </r>
  <r>
    <s v="T3057"/>
    <x v="597"/>
    <x v="597"/>
    <n v="202804"/>
    <n v="2057781"/>
    <n v="4.2131724694001171E-2"/>
    <s v="2016-06-01"/>
    <s v="2023-04-24"/>
    <n v="6.833333333333333"/>
    <n v="12.52299534527589"/>
    <n v="22.363292913045729"/>
    <n v="17.677"/>
    <n v="5.527000000000001"/>
    <n v="13.56403712575452"/>
    <n v="18.924457191971911"/>
    <n v="997"/>
    <n v="107.556040660817"/>
    <n v="97.03416155089397"/>
    <n v="22.476255540109861"/>
  </r>
  <r>
    <s v="T3058"/>
    <x v="597"/>
    <x v="597"/>
    <n v="202803"/>
    <n v="2057712"/>
    <n v="4.1848342800828837E-2"/>
    <s v="2016-06-01"/>
    <s v="2023-04-25"/>
    <n v="6.833333333333333"/>
    <n v="12.08098247680908"/>
    <n v="18.46242367866207"/>
    <n v="17.177"/>
    <n v="8.2270000000000003"/>
    <n v="14.35037767305969"/>
    <n v="17.33930468688029"/>
    <n v="789"/>
    <n v="95.282415683453493"/>
    <n v="86.151756251591578"/>
    <n v="18.55568203237689"/>
  </r>
  <r>
    <s v="T3090"/>
    <x v="597"/>
    <x v="597"/>
    <n v="202728"/>
    <n v="2057779"/>
    <n v="4.0820575146551019E-2"/>
    <s v="2016-06-01"/>
    <s v="2023-04-24"/>
    <n v="6.833333333333333"/>
    <n v="13.04478945634987"/>
    <n v="19.571535930916848"/>
    <n v="16.727"/>
    <n v="9.0770000000000017"/>
    <n v="12.612969326423389"/>
    <n v="16.961096673304091"/>
    <n v="1102"/>
    <n v="100.0173791118889"/>
    <n v="89.879586350618169"/>
    <n v="19.670396690065019"/>
  </r>
  <r>
    <s v="T3108"/>
    <x v="597"/>
    <x v="597"/>
    <n v="202591"/>
    <n v="2057779"/>
    <n v="4.8342032109787533E-2"/>
    <s v="2016-06-01"/>
    <s v="2023-04-26"/>
    <n v="6.833333333333333"/>
    <n v="11.468033565661919"/>
    <n v="19.353155598469371"/>
    <n v="17.727"/>
    <n v="11.227"/>
    <n v="14.33806750190354"/>
    <n v="17.50286574380798"/>
    <n v="745"/>
    <n v="91.326518902892531"/>
    <n v="82.597367374944781"/>
    <n v="19.450913263536162"/>
  </r>
  <r>
    <s v="T3109"/>
    <x v="597"/>
    <x v="597"/>
    <n v="202595"/>
    <n v="2057724"/>
    <n v="4.427041014984591E-2"/>
    <s v="2016-06-01"/>
    <s v="2023-04-26"/>
    <n v="6.833333333333333"/>
    <n v="11.625619421861479"/>
    <n v="17.788422887578971"/>
    <n v="15.526999999999999"/>
    <n v="5.4770000000000003"/>
    <n v="12.462735534384519"/>
    <n v="15.87828819307893"/>
    <n v="1039"/>
    <n v="83.170124788022676"/>
    <n v="74.49339304454773"/>
    <n v="17.878276693479641"/>
  </r>
  <r>
    <s v="T3129"/>
    <x v="597"/>
    <x v="597"/>
    <n v="202658"/>
    <n v="2057918"/>
    <n v="4.7772323162425662E-2"/>
    <s v="2016-06-01"/>
    <s v="2023-03-16"/>
    <n v="6.75"/>
    <n v="14.70873866083009"/>
    <n v="19.556836753934061"/>
    <n v="20.827000000000002"/>
    <n v="6.8770000000000007"/>
    <n v="15.60981442127132"/>
    <n v="17.72895655756896"/>
    <n v="837"/>
    <n v="118.9478208674421"/>
    <n v="107.8458018297716"/>
    <n v="19.706127546980671"/>
  </r>
  <r>
    <s v="T3130"/>
    <x v="597"/>
    <x v="597"/>
    <n v="202659"/>
    <n v="2057848"/>
    <n v="4.1511932636110888E-2"/>
    <s v="2016-06-01"/>
    <s v="2023-04-24"/>
    <n v="6.833333333333333"/>
    <n v="14.61267727294114"/>
    <n v="18.302795778878892"/>
    <n v="16.027000000000001"/>
    <n v="6.577"/>
    <n v="13.096990055959409"/>
    <n v="16.824267293440531"/>
    <n v="1180"/>
    <n v="111.23775957533699"/>
    <n v="100.0546950204633"/>
    <n v="18.39524781185273"/>
  </r>
  <r>
    <s v="T3131"/>
    <x v="597"/>
    <x v="597"/>
    <n v="202657"/>
    <n v="2057776"/>
    <n v="4.3776009318587931E-2"/>
    <s v="2016-06-01"/>
    <s v="2023-04-24"/>
    <n v="6.833333333333333"/>
    <n v="14.18393688885174"/>
    <n v="20.662529935327761"/>
    <n v="16.427"/>
    <n v="8.7270000000000003"/>
    <n v="13.553240300201599"/>
    <n v="18.648151585776318"/>
    <n v="1028"/>
    <n v="120.2382004071319"/>
    <n v="108.6498748974192"/>
    <n v="20.766901580074428"/>
  </r>
  <r>
    <s v="T3341"/>
    <x v="597"/>
    <x v="597"/>
    <n v="202915"/>
    <n v="2057787"/>
    <n v="4.1800665472055742E-2"/>
    <s v="2016-06-01"/>
    <s v="2023-04-25"/>
    <n v="6.833333333333333"/>
    <n v="9.1211391378203537"/>
    <n v="17.9400698556388"/>
    <n v="17.477"/>
    <n v="6.077"/>
    <n v="13.89884603797597"/>
    <n v="16.380181308782731"/>
    <n v="670"/>
    <n v="67.7108451901492"/>
    <n v="61.001717787794909"/>
    <n v="18.03068966858347"/>
  </r>
  <r>
    <s v="T0276"/>
    <x v="598"/>
    <x v="598"/>
    <n v="203463"/>
    <n v="2058059"/>
    <n v="1.530285514001312E-2"/>
    <s v="2016-06-14"/>
    <s v="2022-06-21"/>
    <n v="6"/>
    <n v="8.6901481709277029"/>
    <n v="16.17346535357499"/>
    <n v="14.577"/>
    <n v="8.077"/>
    <n v="12.012710435937731"/>
    <n v="14.239276688577579"/>
    <n v="850"/>
    <n v="55.398933746518757"/>
    <n v="49.302273490937118"/>
    <n v="16.703694580708021"/>
  </r>
  <r>
    <s v="T0280"/>
    <x v="598"/>
    <x v="598"/>
    <n v="203196"/>
    <n v="2058179"/>
    <n v="1.6585549656742801E-2"/>
    <s v="2016-06-14"/>
    <s v="2022-06-21"/>
    <n v="6"/>
    <n v="14.664481726158041"/>
    <n v="17.277441137409149"/>
    <n v="16.527000000000001"/>
    <n v="8.6270000000000007"/>
    <n v="13.87873825070127"/>
    <n v="15.705390971078771"/>
    <n v="1025"/>
    <n v="104.3947942351526"/>
    <n v="94.066478983032795"/>
    <n v="17.843862993260839"/>
  </r>
  <r>
    <s v="T0282"/>
    <x v="598"/>
    <x v="598"/>
    <n v="203940"/>
    <n v="2057819"/>
    <n v="1.9004939166413819E-2"/>
    <s v="2016-06-14"/>
    <s v="2022-06-21"/>
    <n v="6"/>
    <n v="20.54236093844899"/>
    <n v="21.958146421916378"/>
    <n v="19.376999999999999"/>
    <n v="6.9770000000000003"/>
    <n v="16.931403159845779"/>
    <n v="20.10110466694465"/>
    <n v="1000"/>
    <n v="189.10432999444319"/>
    <n v="172.12204140948339"/>
    <n v="22.67802003910586"/>
  </r>
  <r>
    <s v="T2991"/>
    <x v="598"/>
    <x v="598"/>
    <n v="203291"/>
    <n v="2058200"/>
    <n v="4.5529264171520117E-2"/>
    <s v="2016-06-14"/>
    <s v="2023-04-28"/>
    <n v="6.833333333333333"/>
    <n v="17.556228017733829"/>
    <n v="20.27930120902256"/>
    <n v="19.327000000000002"/>
    <n v="11.127000000000001"/>
    <n v="15.92813521048083"/>
    <n v="18.722431690466891"/>
    <n v="922"/>
    <n v="150.23797729284539"/>
    <n v="136.4876737999202"/>
    <n v="20.381737068915971"/>
  </r>
  <r>
    <s v="T2992"/>
    <x v="598"/>
    <x v="598"/>
    <n v="203298"/>
    <n v="2058133"/>
    <n v="4.2456495306107282E-2"/>
    <s v="2016-06-14"/>
    <s v="2023-04-28"/>
    <n v="6.833333333333333"/>
    <n v="13.507088925873781"/>
    <n v="18.968001242493219"/>
    <n v="14.727"/>
    <n v="8.4770000000000003"/>
    <n v="12.633906551973221"/>
    <n v="17.598266339943699"/>
    <n v="1107"/>
    <n v="107.63098093587961"/>
    <n v="96.881233497713708"/>
    <n v="19.06381339586612"/>
  </r>
  <r>
    <s v="T3191"/>
    <x v="598"/>
    <x v="598"/>
    <n v="203991"/>
    <n v="2057921"/>
    <n v="4.5051156152021862E-2"/>
    <s v="2016-06-14"/>
    <s v="2023-04-28"/>
    <n v="6.833333333333333"/>
    <n v="21.500627141353309"/>
    <n v="22.007133837372908"/>
    <n v="21.727"/>
    <n v="7.6269999999999998"/>
    <n v="17.567095418438701"/>
    <n v="20.97439980696733"/>
    <n v="954"/>
    <n v="206.84191098432979"/>
    <n v="188.54689258918921"/>
    <n v="22.11829741520949"/>
  </r>
  <r>
    <s v="T3192"/>
    <x v="598"/>
    <x v="598"/>
    <n v="204018"/>
    <n v="2057852"/>
    <n v="4.6185812232824988E-2"/>
    <s v="2016-06-14"/>
    <s v="2023-04-28"/>
    <n v="6.833333333333333"/>
    <n v="18.805974696671068"/>
    <n v="20.636732428760961"/>
    <n v="19.126999999999999"/>
    <n v="5.8770000000000007"/>
    <n v="16.094449881814601"/>
    <n v="19.491328292049499"/>
    <n v="996"/>
    <n v="167.6175981072644"/>
    <n v="152.34359002944609"/>
    <n v="20.740973763802121"/>
  </r>
  <r>
    <s v="T3193"/>
    <x v="598"/>
    <x v="598"/>
    <n v="203998"/>
    <n v="2057806"/>
    <n v="4.8615271769023E-2"/>
    <s v="2016-06-14"/>
    <s v="2023-04-28"/>
    <n v="6.833333333333333"/>
    <n v="21.426989560154642"/>
    <n v="21.176935036867171"/>
    <n v="22.027000000000001"/>
    <n v="12.577"/>
    <n v="18.052446799578998"/>
    <n v="19.723939395966681"/>
    <n v="884"/>
    <n v="193.86723509079451"/>
    <n v="176.74017552739389"/>
    <n v="21.283905071389039"/>
  </r>
  <r>
    <s v="T3194"/>
    <x v="598"/>
    <x v="598"/>
    <n v="203648"/>
    <n v="2058065"/>
    <n v="4.3131032239874627E-2"/>
    <s v="2016-06-14"/>
    <s v="2023-04-28"/>
    <n v="6.833333333333333"/>
    <n v="16.74172128498083"/>
    <n v="18.971753849743148"/>
    <n v="18.477"/>
    <n v="9.6269999999999989"/>
    <n v="14.7571904766182"/>
    <n v="17.826213599202319"/>
    <n v="1043"/>
    <n v="135.93453048757311"/>
    <n v="123.072849188939"/>
    <n v="19.067584958480762"/>
  </r>
  <r>
    <s v="T3200"/>
    <x v="598"/>
    <x v="598"/>
    <n v="203727"/>
    <n v="2058067"/>
    <n v="4.4745392516061432E-2"/>
    <s v="2016-06-14"/>
    <s v="2023-04-28"/>
    <n v="6.833333333333333"/>
    <n v="16.902579463748339"/>
    <n v="21.138766502059891"/>
    <n v="19.727"/>
    <n v="9.8769999999999989"/>
    <n v="16.414295237544781"/>
    <n v="19.342806739515989"/>
    <n v="849"/>
    <n v="149.59499998056069"/>
    <n v="136.04315600389589"/>
    <n v="21.245543737695659"/>
  </r>
  <r>
    <s v="T3201"/>
    <x v="598"/>
    <x v="598"/>
    <n v="203717"/>
    <n v="2058010"/>
    <n v="4.4589235704837762E-2"/>
    <s v="2016-06-14"/>
    <s v="2023-04-28"/>
    <n v="6.833333333333333"/>
    <n v="14.339735816305881"/>
    <n v="15.678408606339699"/>
    <n v="17.827000000000002"/>
    <n v="7.077"/>
    <n v="13.923464935062761"/>
    <n v="15.678408606339699"/>
    <n v="1009"/>
    <n v="101.88761775709921"/>
    <n v="91.789537805287381"/>
    <n v="15.75760419847559"/>
  </r>
  <r>
    <s v="T3210"/>
    <x v="598"/>
    <x v="598"/>
    <n v="203794"/>
    <n v="2057993"/>
    <n v="4.37339394584184E-2"/>
    <s v="2016-06-14"/>
    <s v="2023-04-28"/>
    <n v="6.833333333333333"/>
    <n v="12.69065115566681"/>
    <n v="19.265413860495268"/>
    <n v="17.577000000000002"/>
    <n v="8.8270000000000017"/>
    <n v="13.34132848010251"/>
    <n v="17.24453348300657"/>
    <n v="960"/>
    <n v="99.228461452593237"/>
    <n v="89.439308942546319"/>
    <n v="19.362728319936519"/>
  </r>
  <r>
    <s v="T3211"/>
    <x v="598"/>
    <x v="598"/>
    <n v="203798"/>
    <n v="2057929"/>
    <n v="4.4350928114540271E-2"/>
    <s v="2016-06-14"/>
    <s v="2023-04-28"/>
    <n v="6.833333333333333"/>
    <n v="13.84779467170063"/>
    <n v="18.550688390713301"/>
    <n v="17.327000000000002"/>
    <n v="8.1769999999999996"/>
    <n v="13.576368441148549"/>
    <n v="16.937232355105721"/>
    <n v="1015"/>
    <n v="106.3804295596715"/>
    <n v="95.915811989123469"/>
    <n v="18.644392591727481"/>
  </r>
  <r>
    <s v="T3219"/>
    <x v="598"/>
    <x v="598"/>
    <n v="203865"/>
    <n v="2057929"/>
    <n v="4.5846546604104553E-2"/>
    <s v="2016-06-14"/>
    <s v="2023-04-28"/>
    <n v="6.833333333333333"/>
    <n v="19.165314010716902"/>
    <n v="20.332596136236109"/>
    <n v="17.977"/>
    <n v="6.9770000000000003"/>
    <n v="15.86779063290388"/>
    <n v="19.636423923409762"/>
    <n v="1025"/>
    <n v="172.0859996745383"/>
    <n v="156.39951072447971"/>
    <n v="20.435301202234839"/>
  </r>
  <r>
    <s v="T3220"/>
    <x v="598"/>
    <x v="598"/>
    <n v="203862"/>
    <n v="2057842"/>
    <n v="4.6542751287471727E-2"/>
    <s v="2016-06-14"/>
    <s v="2023-04-28"/>
    <n v="6.833333333333333"/>
    <n v="13.762036977136001"/>
    <n v="17.290475864553439"/>
    <n v="16.577000000000002"/>
    <n v="6.2770000000000001"/>
    <n v="14.30211149241133"/>
    <n v="17.198655592436339"/>
    <n v="924"/>
    <n v="107.5844725875605"/>
    <n v="97.207421727912973"/>
    <n v="17.3778144145802"/>
  </r>
  <r>
    <s v="T3226"/>
    <x v="598"/>
    <x v="598"/>
    <n v="203947"/>
    <n v="2057923"/>
    <n v="4.6085505132481087E-2"/>
    <s v="2016-06-14"/>
    <s v="2023-04-28"/>
    <n v="6.833333333333333"/>
    <n v="20.619883794877019"/>
    <n v="22.982192107591739"/>
    <n v="22.327000000000002"/>
    <n v="10.727"/>
    <n v="18.136109633411031"/>
    <n v="21.3279932412525"/>
    <n v="846"/>
    <n v="201.90837673012959"/>
    <n v="184.22191145081169"/>
    <n v="23.09828095042274"/>
  </r>
  <r>
    <s v="T3227"/>
    <x v="598"/>
    <x v="598"/>
    <n v="203920"/>
    <n v="2057848"/>
    <n v="4.3564329093704751E-2"/>
    <s v="2016-06-14"/>
    <s v="2023-04-28"/>
    <n v="6.833333333333333"/>
    <n v="15.560608167097641"/>
    <n v="19.911967067429579"/>
    <n v="17.327000000000002"/>
    <n v="7.4770000000000003"/>
    <n v="14.743025700344971"/>
    <n v="19.07649297343049"/>
    <n v="987"/>
    <n v="135.32300065573011"/>
    <n v="122.6231396470686"/>
    <n v="20.012547430021851"/>
  </r>
  <r>
    <s v="T3228"/>
    <x v="598"/>
    <x v="598"/>
    <n v="203932"/>
    <n v="2057792"/>
    <n v="4.6852358513706428E-2"/>
    <s v="2016-06-14"/>
    <s v="2023-04-28"/>
    <n v="6.833333333333333"/>
    <n v="19.592520778753329"/>
    <n v="22.326080785084692"/>
    <n v="20.027000000000001"/>
    <n v="10.927"/>
    <n v="16.82438294811675"/>
    <n v="20.82843214138876"/>
    <n v="918"/>
    <n v="187.04879977934471"/>
    <n v="170.39436537629939"/>
    <n v="22.438855444314679"/>
  </r>
  <r>
    <s v="T3231"/>
    <x v="598"/>
    <x v="598"/>
    <n v="203378"/>
    <n v="2058129"/>
    <n v="4.1365857125467642E-2"/>
    <s v="2016-06-14"/>
    <s v="2023-04-28"/>
    <n v="6.833333333333333"/>
    <n v="13.430532815822261"/>
    <n v="19.225364439130828"/>
    <n v="17.177"/>
    <n v="5.8770000000000007"/>
    <n v="12.9968373500406"/>
    <n v="16.885190691124901"/>
    <n v="1136"/>
    <n v="102.4995697858602"/>
    <n v="92.097166619906943"/>
    <n v="19.322476598854092"/>
  </r>
  <r>
    <s v="T3236"/>
    <x v="598"/>
    <x v="598"/>
    <n v="203438"/>
    <n v="2058131"/>
    <n v="4.1169326372137063E-2"/>
    <s v="2016-06-14"/>
    <s v="2023-04-28"/>
    <n v="6.833333333333333"/>
    <n v="14.529207931894639"/>
    <n v="20.423298994050569"/>
    <n v="16.927"/>
    <n v="9.6270000000000007"/>
    <n v="13.85589042274583"/>
    <n v="18.598611221127239"/>
    <n v="1020"/>
    <n v="122.9072006534543"/>
    <n v="111.12330435022869"/>
    <n v="20.526462223037228"/>
  </r>
  <r>
    <s v="T3240"/>
    <x v="598"/>
    <x v="598"/>
    <n v="203512"/>
    <n v="2058132"/>
    <n v="4.4390984507174713E-2"/>
    <s v="2016-06-14"/>
    <s v="2023-04-28"/>
    <n v="6.833333333333333"/>
    <n v="12.983141172356641"/>
    <n v="19.488096340444081"/>
    <n v="18.777000000000001"/>
    <n v="5.6270000000000007"/>
    <n v="15.625177795840081"/>
    <n v="18.174944300757812"/>
    <n v="721"/>
    <n v="107.71931039175379"/>
    <n v="97.740662543900228"/>
    <n v="19.586535625197691"/>
  </r>
  <r>
    <s v="T3241"/>
    <x v="598"/>
    <x v="598"/>
    <n v="203513"/>
    <n v="2058064"/>
    <n v="4.2364348241755043E-2"/>
    <s v="2016-06-14"/>
    <s v="2023-04-28"/>
    <n v="6.833333333333333"/>
    <n v="14.23613942472914"/>
    <n v="19.69954304046011"/>
    <n v="17.277000000000001"/>
    <n v="8.7270000000000003"/>
    <n v="13.470883594068519"/>
    <n v="17.738587627464401"/>
    <n v="1062"/>
    <n v="114.6079095219779"/>
    <n v="103.39620631034801"/>
    <n v="19.799050395770699"/>
  </r>
  <r>
    <s v="T3248"/>
    <x v="598"/>
    <x v="598"/>
    <n v="203581"/>
    <n v="2058059"/>
    <n v="4.5636277090475207E-2"/>
    <s v="2016-06-14"/>
    <s v="2023-04-28"/>
    <n v="6.833333333333333"/>
    <n v="14.59830840752133"/>
    <n v="18.22839760837925"/>
    <n v="16.126999999999999"/>
    <n v="9.6769999999999996"/>
    <n v="13.83715284730515"/>
    <n v="17.733089053680061"/>
    <n v="1008"/>
    <n v="117.6740413583565"/>
    <n v="106.3289522325326"/>
    <n v="18.320473837448841"/>
  </r>
  <r>
    <s v="T3249"/>
    <x v="598"/>
    <x v="598"/>
    <n v="203581"/>
    <n v="2057996"/>
    <n v="4.7922649051146238E-2"/>
    <s v="2016-06-14"/>
    <s v="2023-04-28"/>
    <n v="6.833333333333333"/>
    <n v="14.45466566468539"/>
    <n v="19.57780588393334"/>
    <n v="16.327000000000002"/>
    <n v="9.0770000000000017"/>
    <n v="13.989642070165219"/>
    <n v="18.150427551834841"/>
    <n v="981"/>
    <n v="119.35253122201669"/>
    <n v="107.9294421639529"/>
    <n v="19.676698314193938"/>
  </r>
  <r>
    <s v="T3342"/>
    <x v="598"/>
    <x v="598"/>
    <n v="203554"/>
    <n v="2058114"/>
    <n v="4.9527751503838327E-2"/>
    <s v="2016-06-14"/>
    <s v="2023-04-28"/>
    <n v="6.833333333333333"/>
    <n v="10.8822217687072"/>
    <n v="20.212949530720628"/>
    <n v="17.477"/>
    <n v="6.6769999999999996"/>
    <n v="15.205911231919179"/>
    <n v="18.93334252789635"/>
    <n v="646"/>
    <n v="94.017285975213412"/>
    <n v="85.273819013860731"/>
    <n v="20.315050231569248"/>
  </r>
  <r>
    <s v="T3357"/>
    <x v="598"/>
    <x v="598"/>
    <n v="203777"/>
    <n v="2058054"/>
    <n v="4.2271684981188863E-2"/>
    <s v="2016-06-14"/>
    <s v="2023-04-28"/>
    <n v="6.833333333333333"/>
    <n v="16.541939169462701"/>
    <n v="21.566231645605701"/>
    <n v="20.177"/>
    <n v="8.077"/>
    <n v="15.27263988070613"/>
    <n v="18.890516350413801"/>
    <n v="1017"/>
    <n v="142.50512729129019"/>
    <n v="129.1759738621617"/>
    <n v="21.67516811538383"/>
  </r>
  <r>
    <s v="T0272"/>
    <x v="599"/>
    <x v="599"/>
    <n v="202702"/>
    <n v="2057987"/>
    <n v="1.6872710197550201E-2"/>
    <s v="2016-06-14"/>
    <s v="2022-06-16"/>
    <n v="6"/>
    <n v="12.26247315597448"/>
    <n v="20.059652424529681"/>
    <n v="16.427"/>
    <n v="6.827"/>
    <n v="13.97247064117496"/>
    <n v="18.351432193130471"/>
    <n v="889"/>
    <n v="102.2624632817467"/>
    <n v="92.376922854548241"/>
    <n v="20.717286009484599"/>
  </r>
  <r>
    <s v="T3037"/>
    <x v="599"/>
    <x v="599"/>
    <n v="202961"/>
    <n v="2058201"/>
    <n v="4.3478727166662699E-2"/>
    <s v="2016-06-14"/>
    <s v="2023-04-24"/>
    <n v="6.833333333333333"/>
    <n v="6.8171365975631559"/>
    <n v="16.76473848831667"/>
    <n v="12.427"/>
    <n v="8.527000000000001"/>
    <n v="10.68175046977197"/>
    <n v="15.519740253986379"/>
    <n v="782"/>
    <n v="47.238126688027741"/>
    <n v="41.923462222558634"/>
    <n v="16.849421406393489"/>
  </r>
  <r>
    <s v="T3038"/>
    <x v="599"/>
    <x v="599"/>
    <n v="202940"/>
    <n v="2058144"/>
    <n v="4.5565073979842628E-2"/>
    <s v="2016-06-14"/>
    <s v="2023-04-24"/>
    <n v="6.833333333333333"/>
    <n v="10.05924266224628"/>
    <n v="19.00051025541832"/>
    <n v="17.376999999999999"/>
    <n v="7.277000000000001"/>
    <n v="13.46503019989674"/>
    <n v="17.651802296617721"/>
    <n v="746"/>
    <n v="80.587260879997473"/>
    <n v="72.705126593326909"/>
    <n v="19.096486620006331"/>
  </r>
  <r>
    <s v="T3052"/>
    <x v="599"/>
    <x v="599"/>
    <n v="202807"/>
    <n v="2058201"/>
    <n v="4.3606931065562071E-2"/>
    <s v="2016-06-14"/>
    <s v="2023-04-24"/>
    <n v="6.833333333333333"/>
    <n v="10.239356253351559"/>
    <n v="17.523723383084921"/>
    <n v="15.877000000000001"/>
    <n v="4.9269999999999996"/>
    <n v="11.242812310207359"/>
    <n v="16.038939515517519"/>
    <n v="1147"/>
    <n v="73.480720481979418"/>
    <n v="65.354225822756945"/>
    <n v="17.61224012509583"/>
  </r>
  <r>
    <s v="T3053"/>
    <x v="599"/>
    <x v="599"/>
    <n v="202803"/>
    <n v="2058136"/>
    <n v="4.6822038494660212E-2"/>
    <s v="2016-06-14"/>
    <s v="2023-04-24"/>
    <n v="6.833333333333333"/>
    <n v="10.098913650358631"/>
    <n v="17.3263672801261"/>
    <n v="14.377000000000001"/>
    <n v="4.577"/>
    <n v="11.84977706297661"/>
    <n v="16.26441835637797"/>
    <n v="982"/>
    <n v="73.871268001746174"/>
    <n v="66.044651074686229"/>
    <n v="17.413887126735951"/>
  </r>
  <r>
    <s v="T3054"/>
    <x v="599"/>
    <x v="599"/>
    <n v="202809"/>
    <n v="2058061"/>
    <n v="4.4667586240670652E-2"/>
    <s v="2016-06-14"/>
    <s v="2023-03-17"/>
    <n v="6.75"/>
    <n v="11.715239888355651"/>
    <n v="21.709169314061899"/>
    <n v="16.577000000000002"/>
    <n v="5.3770000000000007"/>
    <n v="13.72375534936741"/>
    <n v="20.109538631533319"/>
    <n v="896"/>
    <n v="107.13989026946111"/>
    <n v="96.855210033248852"/>
    <n v="21.874890342674949"/>
  </r>
  <r>
    <s v="T3055"/>
    <x v="599"/>
    <x v="599"/>
    <n v="202803"/>
    <n v="2057994"/>
    <n v="4.527471835412606E-2"/>
    <s v="2016-06-14"/>
    <s v="2023-03-17"/>
    <n v="6.75"/>
    <n v="19.00402139511937"/>
    <n v="22.580251618322649"/>
    <n v="19.527000000000001"/>
    <n v="6.7270000000000003"/>
    <n v="14.81463980714261"/>
    <n v="19.62709006223989"/>
    <n v="1215"/>
    <n v="170.0975630597151"/>
    <n v="154.18632134080451"/>
    <n v="22.752622217602369"/>
  </r>
  <r>
    <s v="T3070"/>
    <x v="599"/>
    <x v="599"/>
    <n v="202860"/>
    <n v="2058214"/>
    <n v="4.5348136975826472E-2"/>
    <s v="2016-06-14"/>
    <s v="2023-04-24"/>
    <n v="6.833333333333333"/>
    <n v="11.373318476864791"/>
    <n v="17.784730496771559"/>
    <n v="14.477"/>
    <n v="5.6769999999999996"/>
    <n v="11.905417248264451"/>
    <n v="15.99895551847783"/>
    <n v="1103"/>
    <n v="81.802552762176575"/>
    <n v="73.106088056951123"/>
    <n v="17.87456565147594"/>
  </r>
  <r>
    <s v="T3071"/>
    <x v="599"/>
    <x v="599"/>
    <n v="202873"/>
    <n v="2058129"/>
    <n v="4.7643049030688493E-2"/>
    <s v="2016-06-14"/>
    <s v="2023-03-17"/>
    <n v="6.75"/>
    <n v="15.328086631005871"/>
    <n v="21.76502391938623"/>
    <n v="19.927"/>
    <n v="8.777000000000001"/>
    <n v="17.16898308932673"/>
    <n v="19.541629299833609"/>
    <n v="714"/>
    <n v="137.2032900763831"/>
    <n v="124.9055161064628"/>
    <n v="21.93117132463825"/>
  </r>
  <r>
    <s v="T3072"/>
    <x v="599"/>
    <x v="599"/>
    <n v="202871"/>
    <n v="2058060"/>
    <n v="4.4310736621287247E-2"/>
    <s v="2016-06-14"/>
    <s v="2023-03-17"/>
    <n v="6.75"/>
    <n v="12.263072081921139"/>
    <n v="18.141951128979031"/>
    <n v="18.777000000000001"/>
    <n v="11.526999999999999"/>
    <n v="15.76149376145465"/>
    <n v="15.93430112001327"/>
    <n v="654"/>
    <n v="89.068809385215062"/>
    <n v="80.700161029014168"/>
    <n v="18.280441126391999"/>
  </r>
  <r>
    <s v="T3073"/>
    <x v="599"/>
    <x v="599"/>
    <n v="202856"/>
    <n v="2058008"/>
    <n v="4.3901418292622237E-2"/>
    <s v="2016-06-14"/>
    <s v="2023-04-24"/>
    <n v="6.833333333333333"/>
    <n v="7.8520454158601796"/>
    <n v="18.96107463789895"/>
    <n v="16.027000000000001"/>
    <n v="6.2270000000000003"/>
    <n v="12.99928337307488"/>
    <n v="17.58184817906314"/>
    <n v="661"/>
    <n v="62.469775217518908"/>
    <n v="56.194172970151612"/>
    <n v="19.05685180324684"/>
  </r>
  <r>
    <s v="T3086"/>
    <x v="599"/>
    <x v="599"/>
    <n v="202735"/>
    <n v="2058206"/>
    <n v="4.7455972123663023E-2"/>
    <s v="2016-06-14"/>
    <s v="2023-03-16"/>
    <n v="6.75"/>
    <n v="11.372402900329391"/>
    <n v="20.351624387785328"/>
    <n v="16.477"/>
    <n v="7.327"/>
    <n v="14.117361689612"/>
    <n v="18.613492315336899"/>
    <n v="780"/>
    <n v="96.324768329018696"/>
    <n v="87.129522291679976"/>
    <n v="20.50698234177694"/>
  </r>
  <r>
    <s v="T3087"/>
    <x v="599"/>
    <x v="599"/>
    <n v="202736"/>
    <n v="2058140"/>
    <n v="4.2639236361341648E-2"/>
    <s v="2016-06-14"/>
    <s v="2023-03-16"/>
    <n v="6.75"/>
    <n v="9.9427280621075216"/>
    <n v="17.149278402979341"/>
    <n v="15.327"/>
    <n v="6.327"/>
    <n v="11.51783941782176"/>
    <n v="15.469020753560461"/>
    <n v="1032"/>
    <n v="68.913453543315711"/>
    <n v="61.379570435743901"/>
    <n v="17.280190646363629"/>
  </r>
  <r>
    <s v="T3088"/>
    <x v="599"/>
    <x v="599"/>
    <n v="202727"/>
    <n v="2058057"/>
    <n v="4.2864739210970448E-2"/>
    <s v="2016-06-14"/>
    <s v="2023-03-17"/>
    <n v="6.75"/>
    <n v="8.9622105029386763"/>
    <n v="16.690680687379949"/>
    <n v="13.727"/>
    <n v="7.4269999999999996"/>
    <n v="11.24915755230947"/>
    <n v="15.04416408049854"/>
    <n v="956"/>
    <n v="60.291529976069128"/>
    <n v="53.592045402680569"/>
    <n v="16.818092138815491"/>
  </r>
  <r>
    <s v="T3089"/>
    <x v="599"/>
    <x v="599"/>
    <n v="202733"/>
    <n v="2057990"/>
    <n v="4.317495535039434E-2"/>
    <s v="2016-06-14"/>
    <s v="2023-03-17"/>
    <n v="6.75"/>
    <n v="8.9868820280304327"/>
    <n v="19.836633495380759"/>
    <n v="19.376999999999999"/>
    <n v="6.1769999999999996"/>
    <n v="15.33203218973639"/>
    <n v="17.9237397370194"/>
    <n v="579"/>
    <n v="73.331495912450706"/>
    <n v="66.360463399225338"/>
    <n v="19.98806016949791"/>
  </r>
  <r>
    <s v="T3126"/>
    <x v="599"/>
    <x v="599"/>
    <n v="202669"/>
    <n v="2058146"/>
    <n v="4.317495535039434E-2"/>
    <s v="2016-06-14"/>
    <s v="2023-03-16"/>
    <n v="6.75"/>
    <n v="14.12466352758511"/>
    <n v="23.012671412674251"/>
    <n v="20.677"/>
    <n v="7.6769999999999996"/>
    <n v="13.41889483387887"/>
    <n v="18.337911668649031"/>
    <n v="1181"/>
    <n v="117.34046190045009"/>
    <n v="105.6726354071899"/>
    <n v="23.188342969815409"/>
  </r>
  <r>
    <s v="T3127"/>
    <x v="599"/>
    <x v="599"/>
    <n v="202663"/>
    <n v="2058062"/>
    <n v="4.268459725580457E-2"/>
    <s v="2016-06-14"/>
    <s v="2023-03-16"/>
    <n v="6.75"/>
    <n v="12.00489922093543"/>
    <n v="13.073211724614151"/>
    <n v="16.677"/>
    <n v="6.6769999999999996"/>
    <n v="12.605407888386811"/>
    <n v="12.338361608489549"/>
    <n v="1031"/>
    <n v="66.281375810890808"/>
    <n v="58.958034118205873"/>
    <n v="13.17300854608331"/>
  </r>
  <r>
    <s v="T3128"/>
    <x v="599"/>
    <x v="599"/>
    <n v="202653"/>
    <n v="2057994"/>
    <n v="4.2456495306107282E-2"/>
    <s v="2016-06-14"/>
    <s v="2023-03-16"/>
    <n v="6.75"/>
    <n v="9.3945221393812197"/>
    <n v="18.81681957780744"/>
    <n v="14.827"/>
    <n v="6.4269999999999996"/>
    <n v="11.85564967319506"/>
    <n v="16.765198125846261"/>
    <n v="942"/>
    <n v="70.834457263816873"/>
    <n v="63.329416761962683"/>
    <n v="18.96046131050333"/>
  </r>
  <r>
    <s v="T3358"/>
    <x v="599"/>
    <x v="599"/>
    <n v="202785"/>
    <n v="2058106"/>
    <n v="4.3042791999220308E-2"/>
    <s v="2016-06-14"/>
    <s v="2023-04-24"/>
    <n v="6.833333333333333"/>
    <n v="9.3571067880914267"/>
    <n v="16.975976922186739"/>
    <n v="13.977"/>
    <n v="4.1269999999999998"/>
    <n v="11.46865092805176"/>
    <n v="15.85507378119814"/>
    <n v="1022"/>
    <n v="66.41097358640782"/>
    <n v="59.094659369844592"/>
    <n v="17.061726858815781"/>
  </r>
  <r>
    <s v="T0274"/>
    <x v="600"/>
    <x v="600"/>
    <n v="203650"/>
    <n v="2057517"/>
    <n v="1.7614642992907471E-2"/>
    <s v="2016-06-14"/>
    <s v="2022-06-20"/>
    <n v="6"/>
    <n v="7.8527590798139411"/>
    <n v="16.287083011755001"/>
    <n v="12.227"/>
    <n v="5.6270000000000007"/>
    <n v="9.5651974475419923"/>
    <n v="13.944696074848871"/>
    <n v="1192"/>
    <n v="48.007763986125013"/>
    <n v="41.805630347001603"/>
    <n v="16.82103706852525"/>
  </r>
  <r>
    <s v="T0279"/>
    <x v="600"/>
    <x v="600"/>
    <n v="203329"/>
    <n v="2058063"/>
    <n v="1.6797256743268561E-2"/>
    <s v="2016-06-14"/>
    <s v="2022-06-21"/>
    <n v="6"/>
    <n v="10.50735014041175"/>
    <n v="15.64714076911117"/>
    <n v="13.927"/>
    <n v="8.3770000000000007"/>
    <n v="10.81998265437263"/>
    <n v="14.235151763497949"/>
    <n v="1191"/>
    <n v="66.585675506995756"/>
    <n v="58.91614197517486"/>
    <n v="16.160115025120788"/>
  </r>
  <r>
    <s v="T2993"/>
    <x v="600"/>
    <x v="600"/>
    <n v="203312"/>
    <n v="2057993"/>
    <n v="4.2271684981188863E-2"/>
    <s v="2016-06-14"/>
    <s v="2023-04-29"/>
    <n v="6.833333333333333"/>
    <n v="15.313845282080459"/>
    <n v="19.317440491305341"/>
    <n v="17.527000000000001"/>
    <n v="6.8770000000000007"/>
    <n v="14.649077870517891"/>
    <n v="18.80848543173996"/>
    <n v="970"/>
    <n v="131.2778973697007"/>
    <n v="118.932726959029"/>
    <n v="19.41501775036722"/>
  </r>
  <r>
    <s v="T2994"/>
    <x v="600"/>
    <x v="600"/>
    <n v="203324"/>
    <n v="2057937"/>
    <n v="4.2954027295728947E-2"/>
    <s v="2016-06-14"/>
    <s v="2023-04-29"/>
    <n v="6.833333333333333"/>
    <n v="12.9640015271405"/>
    <n v="18.630876217792309"/>
    <n v="17.977"/>
    <n v="6.5270000000000001"/>
    <n v="13.825940378952501"/>
    <n v="18.031977625209709"/>
    <n v="931"/>
    <n v="106.2130177417514"/>
    <n v="95.929715985972791"/>
    <n v="18.72498546772486"/>
  </r>
  <r>
    <s v="T3209"/>
    <x v="600"/>
    <x v="600"/>
    <n v="203722"/>
    <n v="2057421"/>
    <n v="4.7746759068821212E-2"/>
    <s v="2016-06-14"/>
    <s v="2023-05-21"/>
    <n v="6.916666666666667"/>
    <n v="13.35851612388517"/>
    <n v="21.92286080107522"/>
    <n v="21.327000000000002"/>
    <n v="6.527000000000001"/>
    <n v="14.940834927690201"/>
    <n v="19.521005837974581"/>
    <n v="838"/>
    <n v="118.94728721901009"/>
    <n v="107.84440709063951"/>
    <n v="21.977821993986201"/>
  </r>
  <r>
    <s v="T3233"/>
    <x v="600"/>
    <x v="600"/>
    <n v="203380"/>
    <n v="2058003"/>
    <n v="4.9070281923763032E-2"/>
    <s v="2016-06-14"/>
    <s v="2023-04-29"/>
    <n v="6.833333333333333"/>
    <n v="15.057481956976901"/>
    <n v="22.330390149539859"/>
    <n v="20.527000000000001"/>
    <n v="8.1769999999999996"/>
    <n v="15.662623316918051"/>
    <n v="19.539460676148231"/>
    <n v="856"/>
    <n v="134.40822796657011"/>
    <n v="122.0450015271656"/>
    <n v="22.443186576455481"/>
  </r>
  <r>
    <s v="T3234"/>
    <x v="600"/>
    <x v="600"/>
    <n v="203377"/>
    <n v="2057916"/>
    <n v="4.6085505132481087E-2"/>
    <s v="2016-06-14"/>
    <s v="2023-04-29"/>
    <n v="6.833333333333333"/>
    <n v="17.432494517018888"/>
    <n v="20.199380216178781"/>
    <n v="19.126999999999999"/>
    <n v="7.7270000000000003"/>
    <n v="15.80730473541179"/>
    <n v="19.289914326815911"/>
    <n v="998"/>
    <n v="153.57514274502719"/>
    <n v="139.4082417424124"/>
    <n v="20.30141237500078"/>
  </r>
  <r>
    <s v="T3235"/>
    <x v="600"/>
    <x v="600"/>
    <n v="203370"/>
    <n v="2057856"/>
    <n v="4.4390984507174713E-2"/>
    <s v="2016-06-14"/>
    <s v="2023-04-29"/>
    <n v="6.833333333333333"/>
    <n v="12.538875959337309"/>
    <n v="18.346232986509019"/>
    <n v="16.876999999999999"/>
    <n v="6.6270000000000007"/>
    <n v="14.39365748772072"/>
    <n v="17.669165230477109"/>
    <n v="811"/>
    <n v="100.8283787101015"/>
    <n v="91.213586554419862"/>
    <n v="18.43890443176285"/>
  </r>
  <r>
    <s v="T3237"/>
    <x v="600"/>
    <x v="600"/>
    <n v="203453"/>
    <n v="2058007"/>
    <n v="4.5600744989047683E-2"/>
    <s v="2016-06-14"/>
    <s v="2023-04-29"/>
    <n v="6.833333333333333"/>
    <n v="10.660864010405509"/>
    <n v="15.88222488828116"/>
    <n v="15.127000000000001"/>
    <n v="5.327"/>
    <n v="12.254672294050421"/>
    <n v="15.66955876078668"/>
    <n v="1031"/>
    <n v="75.056909440878215"/>
    <n v="67.039240741096734"/>
    <n v="15.962450007809821"/>
  </r>
  <r>
    <s v="T3238"/>
    <x v="600"/>
    <x v="600"/>
    <n v="203442"/>
    <n v="2057929"/>
    <n v="4.6882535812343272E-2"/>
    <s v="2016-06-14"/>
    <s v="2023-04-29"/>
    <n v="6.833333333333333"/>
    <n v="15.66900315216912"/>
    <n v="21.487789558887631"/>
    <n v="18.327000000000002"/>
    <n v="10.177"/>
    <n v="15.46469783828222"/>
    <n v="19.465162074005189"/>
    <n v="896"/>
    <n v="139.31524587301141"/>
    <n v="126.4831429160827"/>
    <n v="21.596329797921801"/>
  </r>
  <r>
    <s v="T3239"/>
    <x v="600"/>
    <x v="600"/>
    <n v="203435"/>
    <n v="2057855"/>
    <n v="4.9716708691000637E-2"/>
    <s v="2016-06-14"/>
    <s v="2023-04-29"/>
    <n v="6.833333333333333"/>
    <n v="16.08434666419825"/>
    <n v="20.697270814450182"/>
    <n v="21.927"/>
    <n v="5.1270000000000007"/>
    <n v="17.759860719731101"/>
    <n v="20.01578016343711"/>
    <n v="724"/>
    <n v="147.565077802263"/>
    <n v="134.4260757317829"/>
    <n v="20.801817944130448"/>
  </r>
  <r>
    <s v="T3242"/>
    <x v="600"/>
    <x v="600"/>
    <n v="203536"/>
    <n v="2057910"/>
    <n v="4.6414933305817627E-2"/>
    <s v="2016-06-14"/>
    <s v="2023-04-29"/>
    <n v="6.833333333333333"/>
    <n v="11.14710509340761"/>
    <n v="19.259382431918631"/>
    <n v="15.927"/>
    <n v="5.577"/>
    <n v="12.148417661439799"/>
    <n v="17.248263253395098"/>
    <n v="1056"/>
    <n v="86.688712381668964"/>
    <n v="77.699979317100144"/>
    <n v="19.356666425094492"/>
  </r>
  <r>
    <s v="T3243"/>
    <x v="600"/>
    <x v="600"/>
    <n v="203489"/>
    <n v="2057879"/>
    <n v="4.2639236361341648E-2"/>
    <s v="2016-06-14"/>
    <s v="2023-04-29"/>
    <n v="6.833333333333333"/>
    <n v="12.679687695529861"/>
    <n v="18.154696254520641"/>
    <n v="17.327000000000002"/>
    <n v="4.6270000000000007"/>
    <n v="13.41128277707975"/>
    <n v="17.259402413531351"/>
    <n v="985"/>
    <n v="99.171269654833168"/>
    <n v="89.336962550377507"/>
    <n v="18.246400199482419"/>
  </r>
  <r>
    <s v="T3244"/>
    <x v="600"/>
    <x v="600"/>
    <n v="203512"/>
    <n v="2057777"/>
    <n v="4.7401219314971828E-2"/>
    <s v="2016-06-14"/>
    <s v="2023-04-29"/>
    <n v="6.833333333333333"/>
    <n v="15.631817299075911"/>
    <n v="22.022184992936449"/>
    <n v="18.527000000000001"/>
    <n v="6.9269999999999996"/>
    <n v="14.950156145845661"/>
    <n v="19.6338824712461"/>
    <n v="949"/>
    <n v="140.07875697707371"/>
    <n v="127.0784453754993"/>
    <n v="22.133424597952001"/>
  </r>
  <r>
    <s v="T3245"/>
    <x v="600"/>
    <x v="600"/>
    <n v="203505"/>
    <n v="2057721"/>
    <n v="4.3776009318587931E-2"/>
    <s v="2016-06-14"/>
    <s v="2023-04-29"/>
    <n v="6.833333333333333"/>
    <n v="17.42162363721275"/>
    <n v="24.15133114385587"/>
    <n v="20.177"/>
    <n v="6.2270000000000003"/>
    <n v="15.581320420106319"/>
    <n v="20.81576745019256"/>
    <n v="1005"/>
    <n v="165.7844656140075"/>
    <n v="150.637134986691"/>
    <n v="24.273325602530349"/>
  </r>
  <r>
    <s v="T3251"/>
    <x v="600"/>
    <x v="600"/>
    <n v="203572"/>
    <n v="2057844"/>
    <n v="4.4025623687097407E-2"/>
    <s v="2016-06-14"/>
    <s v="2023-04-29"/>
    <n v="6.833333333333333"/>
    <n v="11.13885544411842"/>
    <n v="18.06575411732203"/>
    <n v="16.626999999999999"/>
    <n v="7.0270000000000001"/>
    <n v="12.18591764603347"/>
    <n v="15.746264486401349"/>
    <n v="1022"/>
    <n v="78.944727590970956"/>
    <n v="70.636568088052911"/>
    <n v="18.15700879313933"/>
  </r>
  <r>
    <s v="T3252"/>
    <x v="600"/>
    <x v="600"/>
    <n v="203582"/>
    <n v="2057795"/>
    <n v="4.0770254937244857E-2"/>
    <s v="2016-06-14"/>
    <s v="2023-04-29"/>
    <n v="6.833333333333333"/>
    <n v="7.6054558873515354"/>
    <n v="15.87857973105868"/>
    <n v="14.026999999999999"/>
    <n v="6.0270000000000001"/>
    <n v="10.770277165818371"/>
    <n v="14.302342868076551"/>
    <n v="957"/>
    <n v="48.214256590399962"/>
    <n v="42.470534495928177"/>
    <n v="15.9587864379798"/>
  </r>
  <r>
    <s v="T3253"/>
    <x v="600"/>
    <x v="600"/>
    <n v="203570"/>
    <n v="2057703"/>
    <n v="4.5949797434133861E-2"/>
    <s v="2016-06-14"/>
    <s v="2023-04-29"/>
    <n v="6.833333333333333"/>
    <n v="8.3654594946290679"/>
    <n v="19.692199245850151"/>
    <n v="16.376999999999999"/>
    <n v="6.8770000000000007"/>
    <n v="11.894612735385911"/>
    <n v="16.613690085633209"/>
    <n v="805"/>
    <n v="62.565693133622723"/>
    <n v="55.991016946186122"/>
    <n v="19.79166950580386"/>
  </r>
  <r>
    <s v="T3256"/>
    <x v="600"/>
    <x v="600"/>
    <n v="203589"/>
    <n v="2057501"/>
    <n v="4.5983934574734063E-2"/>
    <s v="2016-06-14"/>
    <s v="2023-05-22"/>
    <n v="6.916666666666667"/>
    <n v="15.148704416823129"/>
    <n v="21.850241369377329"/>
    <n v="18.827000000000002"/>
    <n v="8.277000000000001"/>
    <n v="15.28751127714297"/>
    <n v="19.77021598021328"/>
    <n v="892"/>
    <n v="136.77245586760881"/>
    <n v="124.1501615204064"/>
    <n v="21.905020503448871"/>
  </r>
  <r>
    <s v="T0273"/>
    <x v="601"/>
    <x v="601"/>
    <n v="203767"/>
    <n v="2057613"/>
    <n v="1.7463493740585902E-2"/>
    <s v="2016-06-14"/>
    <s v="2022-06-18"/>
    <n v="6"/>
    <n v="17.001125874832969"/>
    <n v="21.760384256030889"/>
    <n v="17.077000000000002"/>
    <n v="9.9770000000000003"/>
    <n v="14.15083881603133"/>
    <n v="18.82616466510115"/>
    <n v="1145"/>
    <n v="145.7233017566879"/>
    <n v="131.8814719017366"/>
    <n v="22.473774458684201"/>
  </r>
  <r>
    <s v="T0275"/>
    <x v="601"/>
    <x v="601"/>
    <n v="204003"/>
    <n v="2057647"/>
    <n v="1.8689496364622291E-2"/>
    <s v="2016-06-14"/>
    <s v="2022-06-21"/>
    <n v="6"/>
    <n v="15.74979985375338"/>
    <n v="21.00613048546608"/>
    <n v="20.126999999999999"/>
    <n v="7.2270000000000003"/>
    <n v="16.199495181272081"/>
    <n v="18.813857256269419"/>
    <n v="910"/>
    <n v="135.25742075955949"/>
    <n v="122.7188010009607"/>
    <n v="21.694793309967221"/>
  </r>
  <r>
    <s v="T0277"/>
    <x v="601"/>
    <x v="601"/>
    <n v="203670"/>
    <n v="2057933"/>
    <n v="1.9048098476767968E-2"/>
    <s v="2016-06-14"/>
    <s v="2022-06-18"/>
    <n v="6"/>
    <n v="13.23958697704029"/>
    <n v="18.225306691120991"/>
    <n v="16.077000000000002"/>
    <n v="9.527000000000001"/>
    <n v="13.684575240806041"/>
    <n v="16.783487448677029"/>
    <n v="945"/>
    <n v="100.8224901177306"/>
    <n v="90.93815193068167"/>
    <n v="18.822803273939559"/>
  </r>
  <r>
    <s v="T0278"/>
    <x v="601"/>
    <x v="601"/>
    <n v="204026"/>
    <n v="2057493"/>
    <n v="1.9161993468694731E-2"/>
    <s v="2016-06-14"/>
    <s v="2022-06-18"/>
    <n v="6"/>
    <n v="11.62156727178013"/>
    <n v="17.932494085151159"/>
    <n v="16.327000000000002"/>
    <n v="6.1270000000000007"/>
    <n v="12.96698632775432"/>
    <n v="15.971239336661069"/>
    <n v="992"/>
    <n v="83.750813802887976"/>
    <n v="75.123878277925172"/>
    <n v="18.520391129567528"/>
  </r>
  <r>
    <s v="T3195"/>
    <x v="601"/>
    <x v="601"/>
    <n v="203657"/>
    <n v="2057852"/>
    <n v="4.3218746942512452E-2"/>
    <s v="2016-06-14"/>
    <s v="2023-05-01"/>
    <n v="6.833333333333333"/>
    <n v="14.78048452354348"/>
    <n v="20.06942109242091"/>
    <n v="16.677"/>
    <n v="10.327"/>
    <n v="13.80058442693892"/>
    <n v="18.41766362545852"/>
    <n v="1018"/>
    <n v="123.8386548945525"/>
    <n v="111.9852650908108"/>
    <n v="20.170796794964861"/>
  </r>
  <r>
    <s v="T3196"/>
    <x v="601"/>
    <x v="601"/>
    <n v="203661"/>
    <n v="2057787"/>
    <n v="4.3859748863232427E-2"/>
    <s v="2016-06-14"/>
    <s v="2023-05-01"/>
    <n v="6.833333333333333"/>
    <n v="12.937762569895749"/>
    <n v="18.07686357954336"/>
    <n v="16.477"/>
    <n v="7.3770000000000007"/>
    <n v="13.43585996456901"/>
    <n v="17.33954848398669"/>
    <n v="958"/>
    <n v="101.78002563996171"/>
    <n v="91.794464905548551"/>
    <n v="18.168174372053439"/>
  </r>
  <r>
    <s v="T3197"/>
    <x v="601"/>
    <x v="601"/>
    <n v="203661"/>
    <n v="2057696"/>
    <n v="4.838569242137003E-2"/>
    <s v="2016-06-14"/>
    <s v="2023-05-01"/>
    <n v="6.833333333333333"/>
    <n v="10.31604979611615"/>
    <n v="18.989453900622649"/>
    <n v="16.376999999999999"/>
    <n v="7.9770000000000003"/>
    <n v="13.10261602778148"/>
    <n v="17.269654121809101"/>
    <n v="827"/>
    <n v="80.675208275535979"/>
    <n v="72.623894687760696"/>
    <n v="19.08537441677688"/>
  </r>
  <r>
    <s v="T3198"/>
    <x v="601"/>
    <x v="601"/>
    <n v="203656"/>
    <n v="2057646"/>
    <n v="4.3901418292622237E-2"/>
    <s v="2016-06-14"/>
    <s v="2023-05-01"/>
    <n v="6.833333333333333"/>
    <n v="10.695324346794379"/>
    <n v="18.540894279585999"/>
    <n v="21.876999999999999"/>
    <n v="4.4770000000000003"/>
    <n v="14.338603997225199"/>
    <n v="16.912660415681941"/>
    <n v="774"/>
    <n v="82.062172247573784"/>
    <n v="74.006319087448617"/>
    <n v="18.634549008077201"/>
  </r>
  <r>
    <s v="T3199"/>
    <x v="601"/>
    <x v="601"/>
    <n v="203678"/>
    <n v="2057551"/>
    <n v="4.570692413747339E-2"/>
    <s v="2016-06-14"/>
    <s v="2023-05-22"/>
    <n v="6.916666666666667"/>
    <n v="11.134805655889931"/>
    <n v="19.955568980688732"/>
    <n v="15.977"/>
    <n v="8.9770000000000003"/>
    <n v="12.510900170022261"/>
    <n v="17.16958097486982"/>
    <n v="963"/>
    <n v="86.399140564924267"/>
    <n v="77.620802853374727"/>
    <n v="20.005598120879331"/>
  </r>
  <r>
    <s v="T3202"/>
    <x v="601"/>
    <x v="601"/>
    <n v="203724"/>
    <n v="2057912"/>
    <n v="4.2909448608160698E-2"/>
    <s v="2016-06-14"/>
    <s v="2023-05-01"/>
    <n v="6.833333333333333"/>
    <n v="13.52932231679835"/>
    <n v="22.452743544381601"/>
    <n v="17.027000000000001"/>
    <n v="7.7270000000000003"/>
    <n v="13.574852507556701"/>
    <n v="19.01388439964072"/>
    <n v="1025"/>
    <n v="116.87901744702251"/>
    <n v="105.5617032597216"/>
    <n v="22.566158009122208"/>
  </r>
  <r>
    <s v="T3203"/>
    <x v="601"/>
    <x v="601"/>
    <n v="203716"/>
    <n v="2057851"/>
    <n v="4.7289981665077328E-2"/>
    <s v="2016-06-14"/>
    <s v="2023-05-01"/>
    <n v="6.833333333333333"/>
    <n v="20.035507992358468"/>
    <n v="24.612609610724629"/>
    <n v="23.876999999999999"/>
    <n v="9.3770000000000007"/>
    <n v="18.559994547555039"/>
    <n v="21.54959513065069"/>
    <n v="825"/>
    <n v="198.23874670851359"/>
    <n v="180.88616809226119"/>
    <n v="24.736934103157029"/>
  </r>
  <r>
    <s v="T3204"/>
    <x v="601"/>
    <x v="601"/>
    <n v="203725"/>
    <n v="2057782"/>
    <n v="4.131691307528771E-2"/>
    <s v="2016-06-14"/>
    <s v="2023-05-01"/>
    <n v="6.833333333333333"/>
    <n v="23.740612685273319"/>
    <n v="21.127822039429059"/>
    <n v="20.827000000000002"/>
    <n v="9.827"/>
    <n v="15.148711523160181"/>
    <n v="18.872125933308929"/>
    <n v="1404"/>
    <n v="204.44733381107679"/>
    <n v="185.43648094890551"/>
    <n v="21.234543991826559"/>
  </r>
  <r>
    <s v="T3205"/>
    <x v="601"/>
    <x v="601"/>
    <n v="203728"/>
    <n v="2057718"/>
    <n v="4.3086977744750753E-2"/>
    <s v="2016-06-14"/>
    <s v="2023-05-07"/>
    <n v="6.833333333333333"/>
    <n v="11.90716723013211"/>
    <n v="18.725496233637131"/>
    <n v="19.177"/>
    <n v="8.8770000000000007"/>
    <n v="13.9513895949346"/>
    <n v="17.027541826349239"/>
    <n v="859"/>
    <n v="92.002451190121619"/>
    <n v="82.990018696510816"/>
    <n v="18.820083433109769"/>
  </r>
  <r>
    <s v="T3206"/>
    <x v="601"/>
    <x v="601"/>
    <n v="203721"/>
    <n v="2057632"/>
    <n v="4.7089773064463339E-2"/>
    <s v="2016-06-14"/>
    <s v="2023-05-01"/>
    <n v="6.833333333333333"/>
    <n v="11.210341014272201"/>
    <n v="20.99221617682241"/>
    <n v="21.727"/>
    <n v="5.1270000000000007"/>
    <n v="14.57758268050406"/>
    <n v="18.597455143017179"/>
    <n v="786"/>
    <n v="94.82909093409333"/>
    <n v="85.740011977331193"/>
    <n v="21.098253149841209"/>
  </r>
  <r>
    <s v="T3207"/>
    <x v="601"/>
    <x v="601"/>
    <n v="203727"/>
    <n v="2057569"/>
    <n v="4.581185020748519E-2"/>
    <s v="2016-06-14"/>
    <s v="2023-05-01"/>
    <n v="6.833333333333333"/>
    <n v="16.351404031838101"/>
    <n v="22.364773988781842"/>
    <n v="19.077000000000002"/>
    <n v="8.9269999999999996"/>
    <n v="16.029707862666211"/>
    <n v="20.603200500966761"/>
    <n v="873"/>
    <n v="154.15124872507741"/>
    <n v="140.19064026417811"/>
    <n v="22.477744097132678"/>
  </r>
  <r>
    <s v="T3208"/>
    <x v="601"/>
    <x v="601"/>
    <n v="203744"/>
    <n v="2057518"/>
    <n v="4.317495535039434E-2"/>
    <s v="2016-06-14"/>
    <s v="2023-05-07"/>
    <n v="6.833333333333333"/>
    <n v="16.716323880479841"/>
    <n v="21.061924956491321"/>
    <n v="18.677"/>
    <n v="9.4269999999999996"/>
    <n v="14.92048726393106"/>
    <n v="18.550629162263188"/>
    <n v="1019"/>
    <n v="141.39406980202929"/>
    <n v="128.14906963475991"/>
    <n v="21.16831404611975"/>
  </r>
  <r>
    <s v="T3212"/>
    <x v="601"/>
    <x v="601"/>
    <n v="203804"/>
    <n v="2057826"/>
    <n v="4.4784091259567629E-2"/>
    <s v="2016-06-14"/>
    <s v="2023-05-07"/>
    <n v="6.833333333333333"/>
    <n v="14.204337039172531"/>
    <n v="21.150163945449862"/>
    <n v="18.876999999999999"/>
    <n v="7.2270000000000003"/>
    <n v="14.059844052777761"/>
    <n v="18.605841278664979"/>
    <n v="1005"/>
    <n v="120.1894013769496"/>
    <n v="108.65156396857201"/>
    <n v="21.256998752443849"/>
  </r>
  <r>
    <s v="T3213"/>
    <x v="601"/>
    <x v="601"/>
    <n v="203790"/>
    <n v="2057780"/>
    <n v="4.5457228594276783E-2"/>
    <s v="2016-06-14"/>
    <s v="2023-05-07"/>
    <n v="6.833333333333333"/>
    <n v="11.93258703551888"/>
    <n v="19.083796285944111"/>
    <n v="18.477"/>
    <n v="8.077"/>
    <n v="13.578948252004521"/>
    <n v="17.85613887662689"/>
    <n v="902"/>
    <n v="96.686592170244239"/>
    <n v="87.216319234224869"/>
    <n v="19.180193349256712"/>
  </r>
  <r>
    <s v="T3214"/>
    <x v="601"/>
    <x v="601"/>
    <n v="203796"/>
    <n v="2057704"/>
    <n v="4.4975536332359442E-2"/>
    <s v="2016-06-14"/>
    <s v="2023-05-07"/>
    <n v="6.833333333333333"/>
    <n v="18.718609545166931"/>
    <n v="21.355165480582819"/>
    <n v="20.077000000000002"/>
    <n v="9.6270000000000007"/>
    <n v="16.823516589387228"/>
    <n v="20.174430502987029"/>
    <n v="889"/>
    <n v="173.00181428426649"/>
    <n v="157.51644832477049"/>
    <n v="21.46303580198207"/>
  </r>
  <r>
    <s v="T3215"/>
    <x v="601"/>
    <x v="601"/>
    <n v="203793"/>
    <n v="2057644"/>
    <n v="4.2225160129915409E-2"/>
    <s v="2016-06-14"/>
    <s v="2023-05-07"/>
    <n v="6.833333333333333"/>
    <n v="15.223744769673401"/>
    <n v="18.955520627105521"/>
    <n v="17.327000000000002"/>
    <n v="7.4770000000000003"/>
    <n v="14.03099803447917"/>
    <n v="17.528094694048189"/>
    <n v="1042"/>
    <n v="121.2899704833752"/>
    <n v="109.5900402092652"/>
    <n v="19.051269737745539"/>
  </r>
  <r>
    <s v="T3216"/>
    <x v="601"/>
    <x v="601"/>
    <n v="203786"/>
    <n v="2057561"/>
    <n v="4.6414933305817627E-2"/>
    <s v="2016-06-14"/>
    <s v="2023-05-01"/>
    <n v="6.833333333333333"/>
    <n v="14.320690957571911"/>
    <n v="22.61324538749118"/>
    <n v="21.977"/>
    <n v="11.377000000000001"/>
    <n v="16.360864009488541"/>
    <n v="20.149144613740631"/>
    <n v="733"/>
    <n v="132.06699813451871"/>
    <n v="120.1377186439652"/>
    <n v="22.727470587480699"/>
  </r>
  <r>
    <s v="T3217"/>
    <x v="601"/>
    <x v="601"/>
    <n v="203795"/>
    <n v="2057497"/>
    <n v="4.9380335201984461E-2"/>
    <s v="2016-06-14"/>
    <s v="2023-05-01"/>
    <n v="6.833333333333333"/>
    <n v="16.65628263106024"/>
    <n v="23.438421998597939"/>
    <n v="20.777000000000001"/>
    <n v="11.227"/>
    <n v="16.97022972827239"/>
    <n v="20.997757810654111"/>
    <n v="790"/>
    <n v="160.30199942848839"/>
    <n v="146.02250008555691"/>
    <n v="23.556815373558159"/>
  </r>
  <r>
    <s v="T3218"/>
    <x v="601"/>
    <x v="601"/>
    <n v="203793"/>
    <n v="2057448"/>
    <n v="4.5949797434133861E-2"/>
    <s v="2016-06-14"/>
    <s v="2023-04-30"/>
    <n v="6.833333333333333"/>
    <n v="22.135639119795581"/>
    <n v="26.118754655951161"/>
    <n v="21.677"/>
    <n v="7.077"/>
    <n v="18.267268876255589"/>
    <n v="23.791998114396272"/>
    <n v="914"/>
    <n v="242.0210703394861"/>
    <n v="221.02304992263271"/>
    <n v="26.250687066488911"/>
  </r>
  <r>
    <s v="T3221"/>
    <x v="601"/>
    <x v="601"/>
    <n v="203864"/>
    <n v="2057709"/>
    <n v="4.5013414801524598E-2"/>
    <s v="2016-06-14"/>
    <s v="2023-05-07"/>
    <n v="6.833333333333333"/>
    <n v="18.382079698145979"/>
    <n v="24.897812364580851"/>
    <n v="22.876999999999999"/>
    <n v="5.8770000000000007"/>
    <n v="17.709757812458559"/>
    <n v="21.60955801088538"/>
    <n v="889"/>
    <n v="182.08522077565431"/>
    <n v="165.8824016275876"/>
    <n v="25.023577487981459"/>
  </r>
  <r>
    <s v="T3222"/>
    <x v="601"/>
    <x v="601"/>
    <n v="203862"/>
    <n v="2057644"/>
    <n v="4.7616758500125152E-2"/>
    <s v="2016-06-14"/>
    <s v="2023-05-07"/>
    <n v="6.833333333333333"/>
    <n v="16.959028660087728"/>
    <n v="24.049798797782589"/>
    <n v="23.477"/>
    <n v="8.9269999999999996"/>
    <n v="19.263237048474469"/>
    <n v="22.28927183116031"/>
    <n v="630"/>
    <n v="173.77099906369489"/>
    <n v="158.74732688330499"/>
    <n v="24.171280390995399"/>
  </r>
  <r>
    <s v="T3223"/>
    <x v="601"/>
    <x v="601"/>
    <n v="203870"/>
    <n v="2057567"/>
    <n v="4.6051788527255139E-2"/>
    <s v="2016-06-14"/>
    <s v="2023-05-07"/>
    <n v="6.833333333333333"/>
    <n v="19.157731337408539"/>
    <n v="21.83305255033445"/>
    <n v="23.027000000000001"/>
    <n v="8.1270000000000007"/>
    <n v="18.321990193182408"/>
    <n v="21.457370154007151"/>
    <n v="803"/>
    <n v="188.70032078874189"/>
    <n v="172.14554901348509"/>
    <n v="21.943336799729419"/>
  </r>
  <r>
    <s v="T3224"/>
    <x v="601"/>
    <x v="601"/>
    <n v="203857"/>
    <n v="2057510"/>
    <n v="4.4861079368786583E-2"/>
    <s v="2016-06-14"/>
    <s v="2023-05-07"/>
    <n v="6.833333333333333"/>
    <n v="17.779222585989292"/>
    <n v="20.829482736189629"/>
    <n v="23.077000000000002"/>
    <n v="5.9269999999999996"/>
    <n v="16.573429483260998"/>
    <n v="19.6962762772303"/>
    <n v="936"/>
    <n v="160.16768868675689"/>
    <n v="145.60375195828809"/>
    <n v="20.934697701598171"/>
  </r>
  <r>
    <s v="T3225"/>
    <x v="601"/>
    <x v="601"/>
    <n v="203845"/>
    <n v="2057400"/>
    <n v="4.6017931640294808E-2"/>
    <s v="2016-06-14"/>
    <s v="2023-04-30"/>
    <n v="6.833333333333333"/>
    <n v="19.618306220056471"/>
    <n v="24.806039964532658"/>
    <n v="20.827000000000002"/>
    <n v="12.227"/>
    <n v="16.845229244905511"/>
    <n v="22.587684853012071"/>
    <n v="913"/>
    <n v="203.3084816731872"/>
    <n v="185.3773305111531"/>
    <n v="24.93134152241803"/>
  </r>
  <r>
    <s v="T3229"/>
    <x v="601"/>
    <x v="601"/>
    <n v="203942"/>
    <n v="2057644"/>
    <n v="4.5457228594276783E-2"/>
    <s v="2016-06-14"/>
    <s v="2023-05-07"/>
    <n v="6.833333333333333"/>
    <n v="14.43073846767377"/>
    <n v="18.66926007762283"/>
    <n v="20.327000000000002"/>
    <n v="5.1769999999999996"/>
    <n v="15.944790926983799"/>
    <n v="18.025103281071519"/>
    <n v="836"/>
    <n v="118.64730227594301"/>
    <n v="107.57179840187111"/>
    <n v="18.763563214102419"/>
  </r>
  <r>
    <s v="T3230"/>
    <x v="601"/>
    <x v="601"/>
    <n v="203938"/>
    <n v="2057494"/>
    <n v="4.7897959246795928E-2"/>
    <s v="2016-06-14"/>
    <s v="2023-05-07"/>
    <n v="6.833333333333333"/>
    <n v="14.150097686613201"/>
    <n v="21.823076828622419"/>
    <n v="22.327000000000002"/>
    <n v="9.1769999999999996"/>
    <n v="19.02612975632962"/>
    <n v="20.831206265380889"/>
    <n v="543"/>
    <n v="135.38566173154589"/>
    <n v="123.57595744216979"/>
    <n v="21.933310688133581"/>
  </r>
  <r>
    <s v="T3250"/>
    <x v="601"/>
    <x v="601"/>
    <n v="203591"/>
    <n v="2057925"/>
    <n v="4.4822653582965187E-2"/>
    <s v="2016-06-14"/>
    <s v="2023-05-01"/>
    <n v="6.833333333333333"/>
    <n v="13.084371371340509"/>
    <n v="18.730489889871219"/>
    <n v="17.077000000000002"/>
    <n v="8.4770000000000003"/>
    <n v="13.395202670393189"/>
    <n v="17.232164446816249"/>
    <n v="982"/>
    <n v="102.2515791716049"/>
    <n v="92.180236322070854"/>
    <n v="18.825102313559668"/>
  </r>
  <r>
    <s v="T3338"/>
    <x v="601"/>
    <x v="601"/>
    <n v="204042"/>
    <n v="2057578"/>
    <n v="4.9070281923763032E-2"/>
    <s v="2016-06-14"/>
    <s v="2023-05-07"/>
    <n v="6.833333333333333"/>
    <n v="15.95178862167506"/>
    <n v="22.571826937265421"/>
    <n v="21.427"/>
    <n v="8.277000000000001"/>
    <n v="15.62844267324839"/>
    <n v="19.811943259898769"/>
    <n v="937"/>
    <n v="144.3351366078401"/>
    <n v="131.02193027147209"/>
    <n v="22.685842922227241"/>
  </r>
  <r>
    <s v="T3343"/>
    <x v="601"/>
    <x v="601"/>
    <n v="203828"/>
    <n v="2057694"/>
    <n v="4.7373626280317709E-2"/>
    <s v="2016-06-14"/>
    <s v="2023-05-07"/>
    <n v="6.833333333333333"/>
    <n v="20.252218261801971"/>
    <n v="23.285131619161518"/>
    <n v="21.177"/>
    <n v="11.026999999999999"/>
    <n v="17.522105158903269"/>
    <n v="21.74830231285738"/>
    <n v="887"/>
    <n v="202.12612896102411"/>
    <n v="184.3411910721519"/>
    <n v="23.40275068579281"/>
  </r>
  <r>
    <s v="T0283"/>
    <x v="602"/>
    <x v="602"/>
    <n v="201111"/>
    <n v="2056897"/>
    <n v="1.877529215414642E-2"/>
    <s v="2016-06-07"/>
    <s v="2022-06-18"/>
    <n v="6"/>
    <n v="8.522029467271043"/>
    <n v="19.142920100372478"/>
    <n v="16.327000000000002"/>
    <n v="10.327"/>
    <n v="14.04417242559561"/>
    <n v="17.597110635727109"/>
    <n v="586"/>
    <n v="68.163076347432579"/>
    <n v="61.587353165477722"/>
    <n v="19.770499626960842"/>
  </r>
  <r>
    <s v="T0284"/>
    <x v="603"/>
    <x v="603"/>
    <n v="200731"/>
    <n v="2057223"/>
    <n v="1.801158618658066E-2"/>
    <s v="2016-06-07"/>
    <s v="2022-06-08"/>
    <n v="6"/>
    <n v="11.643481040013061"/>
    <n v="19.001738063438101"/>
    <n v="18.677"/>
    <n v="9.277000000000001"/>
    <n v="14.24873781720405"/>
    <n v="16.43191527755787"/>
    <n v="833"/>
    <n v="86.766173750113381"/>
    <n v="78.220448940403713"/>
    <n v="19.62468909262703"/>
  </r>
  <r>
    <s v="T0285"/>
    <x v="604"/>
    <x v="604"/>
    <n v="200931"/>
    <n v="2056975"/>
    <n v="1.696587015563129E-2"/>
    <s v="2016-06-07"/>
    <s v="2022-06-15"/>
    <n v="6"/>
    <n v="13.7626306562595"/>
    <n v="18.451907256476971"/>
    <n v="16.577000000000002"/>
    <n v="9.6270000000000007"/>
    <n v="14.45093522282837"/>
    <n v="17.39523097859211"/>
    <n v="884"/>
    <n v="108.9351276548923"/>
    <n v="98.531275181428313"/>
    <n v="19.056832688958231"/>
  </r>
  <r>
    <s v="T0411"/>
    <x v="605"/>
    <x v="605"/>
    <n v="203548"/>
    <n v="2057034"/>
    <n v="1.9324106997073438E-2"/>
    <s v="2017-07-10"/>
    <s v="2022-08-31"/>
    <n v="5.083333333333333"/>
    <n v="11.371102229282799"/>
    <n v="19.503340117563528"/>
    <n v="20.277000000000001"/>
    <n v="7.577"/>
    <n v="17.562012439547001"/>
    <n v="18.443450301298281"/>
    <n v="517"/>
    <n v="96.022796324130894"/>
    <n v="87.379749086992248"/>
    <n v="20.85517370743084"/>
  </r>
  <r>
    <s v="T4672"/>
    <x v="605"/>
    <x v="605"/>
    <n v="203583"/>
    <n v="2057149"/>
    <n v="4.2774928832891947E-2"/>
    <s v="2017-07-10"/>
    <s v="2023-04-27"/>
    <n v="5.75"/>
    <n v="14.63404065927589"/>
    <n v="17.625162543516261"/>
    <n v="22.626999999999999"/>
    <n v="7.7270000000000003"/>
    <n v="16.042353936776461"/>
    <n v="16.95953499016143"/>
    <n v="795"/>
    <n v="113.2124430721878"/>
    <n v="102.64991567606531"/>
    <n v="18.36602006681705"/>
  </r>
  <r>
    <s v="T4704"/>
    <x v="605"/>
    <x v="605"/>
    <n v="203435"/>
    <n v="2057073"/>
    <n v="4.4745392516061432E-2"/>
    <s v="2017-07-10"/>
    <s v="2023-04-27"/>
    <n v="5.75"/>
    <n v="14.89266545789242"/>
    <n v="16.45414854929464"/>
    <n v="22.177"/>
    <n v="10.427"/>
    <n v="17.64527362859798"/>
    <n v="14.795176389559019"/>
    <n v="670"/>
    <n v="100.5911655568342"/>
    <n v="91.278288251676344"/>
    <n v="17.14578357462597"/>
  </r>
  <r>
    <s v="T4710"/>
    <x v="605"/>
    <x v="605"/>
    <n v="203511"/>
    <n v="2057147"/>
    <n v="4.5671670175888281E-2"/>
    <s v="2017-07-10"/>
    <s v="2023-04-27"/>
    <n v="5.75"/>
    <n v="11.423402501585359"/>
    <n v="15.8084814503666"/>
    <n v="24.977"/>
    <n v="10.026999999999999"/>
    <n v="18.845300907951021"/>
    <n v="15.31407389974806"/>
    <n v="460"/>
    <n v="80.031919758217853"/>
    <n v="72.770802242760581"/>
    <n v="16.47297645207502"/>
  </r>
  <r>
    <s v="T0412"/>
    <x v="606"/>
    <x v="606"/>
    <n v="203808"/>
    <n v="2057408"/>
    <n v="1.713029749339888E-2"/>
    <s v="2017-07-10"/>
    <s v="2022-08-31"/>
    <n v="5.083333333333333"/>
    <n v="15.661180558793291"/>
    <n v="17.290476403006409"/>
    <n v="19.077000000000002"/>
    <n v="9.277000000000001"/>
    <n v="15.703381454689859"/>
    <n v="16.553954916457169"/>
    <n v="876"/>
    <n v="118.1564712872313"/>
    <n v="107.039839889858"/>
    <n v="18.488929931760861"/>
  </r>
  <r>
    <s v="T4678"/>
    <x v="606"/>
    <x v="606"/>
    <n v="203740"/>
    <n v="2057348"/>
    <n v="4.5600744989047683E-2"/>
    <s v="2017-07-10"/>
    <s v="2023-05-21"/>
    <n v="5.833333333333333"/>
    <n v="13.46000099230934"/>
    <n v="18.657460571429429"/>
    <n v="20.177"/>
    <n v="9.6270000000000007"/>
    <n v="16.243770244118341"/>
    <n v="17.578487709479571"/>
    <n v="680"/>
    <n v="108.1101570230876"/>
    <n v="98.183296530222776"/>
    <n v="19.383179949777482"/>
  </r>
  <r>
    <s v="T4680"/>
    <x v="606"/>
    <x v="606"/>
    <n v="203741"/>
    <n v="2057223"/>
    <n v="4.5311496678314772E-2"/>
    <s v="2017-07-10"/>
    <s v="2023-05-21"/>
    <n v="5.833333333333333"/>
    <n v="6.7444474121007403"/>
    <n v="16.792166394731531"/>
    <n v="21.577000000000002"/>
    <n v="10.127000000000001"/>
    <n v="16.976939014945831"/>
    <n v="15.06362131575229"/>
    <n v="353"/>
    <n v="46.279751329472248"/>
    <n v="41.905139233005251"/>
    <n v="17.44533141204171"/>
  </r>
  <r>
    <s v="T4682"/>
    <x v="606"/>
    <x v="606"/>
    <n v="203789"/>
    <n v="2057282"/>
    <n v="4.3349331276494922E-2"/>
    <s v="2017-07-10"/>
    <s v="2023-05-21"/>
    <n v="5.833333333333333"/>
    <n v="10.276029743249181"/>
    <n v="20.44633806273578"/>
    <n v="19.977"/>
    <n v="8.8770000000000007"/>
    <n v="16.54641486522257"/>
    <n v="18.78904417556949"/>
    <n v="531"/>
    <n v="88.276414833042679"/>
    <n v="80.2201355069881"/>
    <n v="21.241639421759139"/>
  </r>
  <r>
    <s v="T4683"/>
    <x v="606"/>
    <x v="606"/>
    <n v="203792"/>
    <n v="2057214"/>
    <n v="4.9406410605697323E-2"/>
    <s v="2017-07-10"/>
    <s v="2023-04-27"/>
    <n v="5.75"/>
    <n v="5.1419880849733381"/>
    <n v="16.565122066196579"/>
    <n v="23.626999999999999"/>
    <n v="10.377000000000001"/>
    <n v="19.14178797807077"/>
    <n v="16.266723275625331"/>
    <n v="202"/>
    <n v="38.305855012581183"/>
    <n v="34.866063344527511"/>
    <n v="17.261421761410009"/>
  </r>
  <r>
    <s v="T4684"/>
    <x v="606"/>
    <x v="606"/>
    <n v="203863"/>
    <n v="2057287"/>
    <n v="4.3859748863232427E-2"/>
    <s v="2017-07-10"/>
    <s v="2023-04-27"/>
    <n v="5.75"/>
    <n v="13.78228865405848"/>
    <n v="19.249527454427181"/>
    <n v="23.626999999999999"/>
    <n v="10.026999999999999"/>
    <n v="17.901795793741851"/>
    <n v="18.665603457898719"/>
    <n v="616"/>
    <n v="117.8301052629555"/>
    <n v="107.26329383842661"/>
    <n v="20.05866366519329"/>
  </r>
  <r>
    <s v="T4718"/>
    <x v="606"/>
    <x v="606"/>
    <n v="203843"/>
    <n v="2057249"/>
    <n v="4.4899368499980212E-2"/>
    <s v="2017-07-10"/>
    <s v="2023-04-27"/>
    <n v="5.75"/>
    <n v="11.628835050346019"/>
    <n v="19.047090851569319"/>
    <n v="26.177"/>
    <n v="8.277000000000001"/>
    <n v="18.269630638051591"/>
    <n v="17.315809441011421"/>
    <n v="535"/>
    <n v="92.108264408436725"/>
    <n v="83.740720143650606"/>
    <n v="19.84771782562067"/>
  </r>
  <r>
    <s v="T0413"/>
    <x v="607"/>
    <x v="607"/>
    <n v="203252"/>
    <n v="2057884"/>
    <n v="1.845610114600367E-2"/>
    <s v="2017-07-02"/>
    <s v="2022-08-29"/>
    <n v="5.083333333333333"/>
    <n v="9.7200536227301768"/>
    <n v="12.505274377424129"/>
    <n v="18.777000000000001"/>
    <n v="7.7770000000000001"/>
    <n v="14.26643234488383"/>
    <n v="12.505274377424129"/>
    <n v="704"/>
    <n v="54.719218152276412"/>
    <n v="48.968817014745973"/>
    <n v="13.37205154748872"/>
  </r>
  <r>
    <s v="T0362"/>
    <x v="608"/>
    <x v="608"/>
    <n v="203328"/>
    <n v="2057192"/>
    <n v="1.7308035632495711E-2"/>
    <s v="2017-06-20"/>
    <s v="2022-08-31"/>
    <n v="5.166666666666667"/>
    <n v="13.72386360324634"/>
    <n v="19.60885821698518"/>
    <n v="19.427"/>
    <n v="12.927"/>
    <n v="16.953733752771839"/>
    <n v="18.860133672210921"/>
    <n v="636"/>
    <n v="118.5160718156839"/>
    <n v="107.85477745634741"/>
    <n v="20.89659138992684"/>
  </r>
  <r>
    <s v="T0414"/>
    <x v="608"/>
    <x v="608"/>
    <n v="203223"/>
    <n v="2056943"/>
    <n v="1.9100741841726079E-2"/>
    <s v="2017-06-20"/>
    <s v="2022-08-30"/>
    <n v="5.166666666666667"/>
    <n v="7.8679824647736467"/>
    <n v="20.559590247246231"/>
    <n v="17.427"/>
    <n v="6.4770000000000003"/>
    <n v="15.26745190861109"/>
    <n v="19.289657121257111"/>
    <n v="471"/>
    <n v="69.265897718651019"/>
    <n v="62.833986928644308"/>
    <n v="21.909758935830759"/>
  </r>
  <r>
    <s v="T0415"/>
    <x v="608"/>
    <x v="608"/>
    <n v="202911"/>
    <n v="2057118"/>
    <n v="1.8304488852382689E-2"/>
    <s v="2017-06-20"/>
    <s v="2022-08-30"/>
    <n v="5.166666666666667"/>
    <n v="20.800116553563221"/>
    <n v="19.848877448069899"/>
    <n v="18.977"/>
    <n v="9.027000000000001"/>
    <n v="15.11536561828424"/>
    <n v="17.799335492417239"/>
    <n v="1257"/>
    <n v="168.71929845085941"/>
    <n v="152.83308913743241"/>
    <n v="21.152372922038548"/>
  </r>
  <r>
    <s v="T0416"/>
    <x v="608"/>
    <x v="608"/>
    <n v="203073"/>
    <n v="2057079"/>
    <n v="1.7614642992907471E-2"/>
    <s v="2017-06-20"/>
    <s v="2022-08-30"/>
    <n v="5.166666666666667"/>
    <n v="17.10296031209128"/>
    <n v="18.541355142134361"/>
    <n v="17.827000000000002"/>
    <n v="5.5270000000000001"/>
    <n v="15.78255169941326"/>
    <n v="17.814290118550559"/>
    <n v="965"/>
    <n v="139.00575934609341"/>
    <n v="126.0586131808026"/>
    <n v="19.758984329087081"/>
  </r>
  <r>
    <s v="T0417"/>
    <x v="608"/>
    <x v="608"/>
    <n v="203038"/>
    <n v="2056849"/>
    <n v="1.685392378651979E-2"/>
    <s v="2017-06-20"/>
    <s v="2022-08-30"/>
    <n v="5.166666666666667"/>
    <n v="11.3949423495019"/>
    <n v="17.01452873044574"/>
    <n v="14.627000000000001"/>
    <n v="3.677"/>
    <n v="12.093281391297269"/>
    <n v="15.627427587174919"/>
    <n v="1127"/>
    <n v="79.943269865765004"/>
    <n v="71.436250025613688"/>
    <n v="18.131889712187409"/>
  </r>
  <r>
    <s v="T0418"/>
    <x v="608"/>
    <x v="608"/>
    <n v="203119"/>
    <n v="2056711"/>
    <n v="1.7564740994617311E-2"/>
    <s v="2017-06-20"/>
    <s v="2022-08-30"/>
    <n v="5.166666666666667"/>
    <n v="18.22553513706465"/>
    <n v="20.60871186538964"/>
    <n v="19.427"/>
    <n v="8.3769999999999989"/>
    <n v="16.763382230319898"/>
    <n v="19.355755018054289"/>
    <n v="911"/>
    <n v="161.4242090379604"/>
    <n v="146.8118126900543"/>
    <n v="21.962106419370912"/>
  </r>
  <r>
    <s v="T4601"/>
    <x v="608"/>
    <x v="608"/>
    <n v="203155"/>
    <n v="2057209"/>
    <n v="4.3478727166662699E-2"/>
    <s v="2017-06-20"/>
    <s v="2023-04-25"/>
    <n v="5.833333333333333"/>
    <n v="17.51023904303015"/>
    <n v="21.587937251431569"/>
    <n v="22.277000000000001"/>
    <n v="7.9269999999999996"/>
    <n v="16.820569174414029"/>
    <n v="19.563304373338831"/>
    <n v="874"/>
    <n v="156.77619214932369"/>
    <n v="142.60609563813901"/>
    <n v="22.427643402327391"/>
  </r>
  <r>
    <s v="T4605"/>
    <x v="608"/>
    <x v="608"/>
    <n v="203144"/>
    <n v="2056932"/>
    <n v="4.4745392516061432E-2"/>
    <s v="2017-06-20"/>
    <s v="2023-05-08"/>
    <n v="5.833333333333333"/>
    <n v="9.1837070531199672"/>
    <n v="21.618764443920519"/>
    <n v="19.626999999999999"/>
    <n v="6.9269999999999996"/>
    <n v="14.67015025392568"/>
    <n v="18.69261822548037"/>
    <n v="648"/>
    <n v="78.080550764025475"/>
    <n v="70.594445075639257"/>
    <n v="22.45966968034482"/>
  </r>
  <r>
    <s v="T4606"/>
    <x v="608"/>
    <x v="608"/>
    <n v="203162"/>
    <n v="2056846"/>
    <n v="4.570692413747339E-2"/>
    <s v="2017-06-20"/>
    <s v="2023-05-07"/>
    <n v="5.833333333333333"/>
    <n v="12.24553904408539"/>
    <n v="16.961644208559079"/>
    <n v="19.577000000000002"/>
    <n v="5.4770000000000003"/>
    <n v="14.311039192428341"/>
    <n v="16.945953197628221"/>
    <n v="875"/>
    <n v="94.172247647503625"/>
    <n v="84.955001614171394"/>
    <n v="17.621401405615462"/>
  </r>
  <r>
    <s v="T4607"/>
    <x v="608"/>
    <x v="608"/>
    <n v="203157"/>
    <n v="2056783"/>
    <n v="4.8770988603262858E-2"/>
    <s v="2017-06-20"/>
    <s v="2023-05-07"/>
    <n v="5.833333333333333"/>
    <n v="16.85176970380995"/>
    <n v="19.389253905352071"/>
    <n v="20.827000000000002"/>
    <n v="4.5270000000000001"/>
    <n v="15.96817276865816"/>
    <n v="17.706007933103109"/>
    <n v="943"/>
    <n v="136.13620996626861"/>
    <n v="123.4603655361726"/>
    <n v="20.143437854285182"/>
  </r>
  <r>
    <s v="T4608"/>
    <x v="608"/>
    <x v="608"/>
    <n v="203152"/>
    <n v="2056724"/>
    <n v="4.3901418292622237E-2"/>
    <s v="2017-06-20"/>
    <s v="2023-05-07"/>
    <n v="5.833333333333333"/>
    <n v="17.640232739415161"/>
    <n v="19.181139752132289"/>
    <n v="19.227"/>
    <n v="7.6270000000000007"/>
    <n v="15.626695009020739"/>
    <n v="18.234796178640071"/>
    <n v="979"/>
    <n v="146.84791907032519"/>
    <n v="133.2511200275604"/>
    <n v="19.92722868334733"/>
  </r>
  <r>
    <s v="T4618"/>
    <x v="608"/>
    <x v="608"/>
    <n v="203232"/>
    <n v="2056857"/>
    <n v="4.7823014703861431E-2"/>
    <s v="2017-06-20"/>
    <s v="2023-05-07"/>
    <n v="5.833333333333333"/>
    <n v="15.19397839036194"/>
    <n v="20.43405953109848"/>
    <n v="18.827000000000002"/>
    <n v="6.5270000000000001"/>
    <n v="15.95209874964546"/>
    <n v="19.33443449098333"/>
    <n v="836"/>
    <n v="134.2455445834583"/>
    <n v="121.9344829271958"/>
    <n v="21.22888329198824"/>
  </r>
  <r>
    <s v="T4619"/>
    <x v="608"/>
    <x v="608"/>
    <n v="203227"/>
    <n v="2056781"/>
    <n v="4.8114905956598272E-2"/>
    <s v="2017-06-20"/>
    <s v="2023-05-07"/>
    <n v="5.833333333333333"/>
    <n v="12.67418296547276"/>
    <n v="20.556425781846372"/>
    <n v="21.626999999999999"/>
    <n v="6.827"/>
    <n v="17.427050200634479"/>
    <n v="19.123200849390741"/>
    <n v="603"/>
    <n v="110.96037361105461"/>
    <n v="100.9632514436729"/>
    <n v="21.356009223673599"/>
  </r>
  <r>
    <s v="T4627"/>
    <x v="608"/>
    <x v="608"/>
    <n v="203293"/>
    <n v="2057290"/>
    <n v="4.2456495306107282E-2"/>
    <s v="2017-06-20"/>
    <s v="2023-04-27"/>
    <n v="5.833333333333333"/>
    <n v="16.291588725397951"/>
    <n v="20.31652466757318"/>
    <n v="17.977"/>
    <n v="9.1769999999999996"/>
    <n v="15.141575419544751"/>
    <n v="18.893493466519342"/>
    <n v="942"/>
    <n v="140.50877243173841"/>
    <n v="127.48893628228861"/>
    <n v="21.106776674029081"/>
  </r>
  <r>
    <s v="T4628"/>
    <x v="608"/>
    <x v="608"/>
    <n v="203287"/>
    <n v="2057211"/>
    <n v="4.1365857125467642E-2"/>
    <s v="2017-06-20"/>
    <s v="2023-04-27"/>
    <n v="5.833333333333333"/>
    <n v="13.927443337315371"/>
    <n v="21.358542370219212"/>
    <n v="17.827000000000002"/>
    <n v="6.5270000000000001"/>
    <n v="14.83580189457706"/>
    <n v="18.275933475769818"/>
    <n v="919"/>
    <n v="115.8703737580945"/>
    <n v="104.84806340673281"/>
    <n v="22.189325746766819"/>
  </r>
  <r>
    <s v="T4631"/>
    <x v="608"/>
    <x v="608"/>
    <n v="203306"/>
    <n v="2056949"/>
    <n v="4.7772323162425662E-2"/>
    <s v="2017-06-20"/>
    <s v="2023-05-08"/>
    <n v="5.833333333333333"/>
    <n v="6.3050480271565386"/>
    <n v="16.521373202131379"/>
    <n v="13.727"/>
    <n v="4.327"/>
    <n v="11.04259337511728"/>
    <n v="15.673545630622471"/>
    <n v="712"/>
    <n v="44.165890534538057"/>
    <n v="39.236016284732138"/>
    <n v="17.164005174676841"/>
  </r>
  <r>
    <s v="T4632"/>
    <x v="608"/>
    <x v="608"/>
    <n v="203291"/>
    <n v="2056865"/>
    <n v="4.903730818054839E-2"/>
    <s v="2017-06-20"/>
    <s v="2023-05-08"/>
    <n v="5.833333333333333"/>
    <n v="12.426519721724249"/>
    <n v="17.518172476335209"/>
    <n v="22.126999999999999"/>
    <n v="5.6270000000000007"/>
    <n v="17.636011259400949"/>
    <n v="16.892039716469451"/>
    <n v="612"/>
    <n v="95.891652392455384"/>
    <n v="87.068989009613944"/>
    <n v="18.19957695743528"/>
  </r>
  <r>
    <s v="T4638"/>
    <x v="608"/>
    <x v="608"/>
    <n v="203008"/>
    <n v="2056990"/>
    <n v="4.9150099582536619E-2"/>
    <s v="2017-06-20"/>
    <s v="2023-05-08"/>
    <n v="5.833333333333333"/>
    <n v="5.6485619388559156"/>
    <n v="18.31265510458902"/>
    <n v="16.677"/>
    <n v="3.2269999999999999"/>
    <n v="12.416642401070041"/>
    <n v="16.426195467470819"/>
    <n v="570"/>
    <n v="41.694944218285087"/>
    <n v="37.257938038421301"/>
    <n v="19.024962582207682"/>
  </r>
  <r>
    <s v="T4639"/>
    <x v="608"/>
    <x v="608"/>
    <n v="203020"/>
    <n v="2056931"/>
    <n v="4.5777014260025187E-2"/>
    <s v="2017-06-20"/>
    <s v="2023-05-08"/>
    <n v="5.833333333333333"/>
    <n v="11.8724434420203"/>
    <n v="20.70628559854158"/>
    <n v="18.077000000000002"/>
    <n v="6.9770000000000003"/>
    <n v="14.36188635274752"/>
    <n v="18.77447328884605"/>
    <n v="830"/>
    <n v="101.4087770063116"/>
    <n v="91.709487685344001"/>
    <n v="21.511698138739131"/>
  </r>
  <r>
    <s v="T4641"/>
    <x v="608"/>
    <x v="608"/>
    <n v="203087"/>
    <n v="2057287"/>
    <n v="4.1943314881600829E-2"/>
    <s v="2017-06-20"/>
    <s v="2023-04-25"/>
    <n v="5.833333333333333"/>
    <n v="20.33516200161419"/>
    <n v="22.2248092431029"/>
    <n v="18.177"/>
    <n v="6.077"/>
    <n v="14.787910467689681"/>
    <n v="20.00080561448463"/>
    <n v="1287"/>
    <n v="185.56365180202971"/>
    <n v="168.28187102862239"/>
    <n v="23.08928780844996"/>
  </r>
  <r>
    <s v="T4645"/>
    <x v="608"/>
    <x v="608"/>
    <n v="203085"/>
    <n v="2056923"/>
    <n v="4.2178506653481308E-2"/>
    <s v="2017-06-20"/>
    <s v="2023-05-08"/>
    <n v="5.833333333333333"/>
    <n v="8.5235269195802701"/>
    <n v="22.81450933175827"/>
    <n v="22.626999999999999"/>
    <n v="9.4770000000000003"/>
    <n v="18.157714719195951"/>
    <n v="20.959664994877361"/>
    <n v="379"/>
    <n v="81.938227475208265"/>
    <n v="74.688358048236054"/>
    <n v="23.701925465704889"/>
  </r>
  <r>
    <s v="T4646"/>
    <x v="608"/>
    <x v="608"/>
    <n v="203080"/>
    <n v="2056860"/>
    <n v="4.3131032239874627E-2"/>
    <s v="2017-06-20"/>
    <s v="2023-05-08"/>
    <n v="5.833333333333333"/>
    <n v="18.542125584448652"/>
    <n v="19.58748712218982"/>
    <n v="19.527000000000001"/>
    <n v="8.7270000000000003"/>
    <n v="15.67988130676472"/>
    <n v="18.195711224980801"/>
    <n v="1020"/>
    <n v="154.04157593465641"/>
    <n v="139.79342107471669"/>
    <n v="20.34938174998733"/>
  </r>
  <r>
    <s v="T4647"/>
    <x v="608"/>
    <x v="608"/>
    <n v="203100"/>
    <n v="2056774"/>
    <n v="4.3478727166662699E-2"/>
    <s v="2017-06-20"/>
    <s v="2023-05-08"/>
    <n v="5.833333333333333"/>
    <n v="8.2471249636444295"/>
    <n v="20.887580933680031"/>
    <n v="16.027000000000001"/>
    <n v="5.8770000000000007"/>
    <n v="13.664123152243199"/>
    <n v="18.628601539627919"/>
    <n v="621"/>
    <n v="69.782896229947767"/>
    <n v="63.008201729531613"/>
    <n v="21.700045319835422"/>
  </r>
  <r>
    <s v="T4650"/>
    <x v="608"/>
    <x v="608"/>
    <n v="202856"/>
    <n v="2057210"/>
    <n v="4.1752860811206362E-2"/>
    <s v="2017-06-20"/>
    <s v="2023-05-09"/>
    <n v="5.833333333333333"/>
    <n v="8.1695535121060576"/>
    <n v="16.878141290315551"/>
    <n v="14.026999999999999"/>
    <n v="4.9269999999999996"/>
    <n v="11.10128341070037"/>
    <n v="14.87188571131675"/>
    <n v="982"/>
    <n v="54.052431160718967"/>
    <n v="47.795452630891447"/>
    <n v="17.53465047375904"/>
  </r>
  <r>
    <s v="T4659"/>
    <x v="608"/>
    <x v="608"/>
    <n v="202942"/>
    <n v="2056920"/>
    <n v="4.5013414801524598E-2"/>
    <s v="2017-06-20"/>
    <s v="2023-05-08"/>
    <n v="5.833333333333333"/>
    <n v="15.44204768300078"/>
    <n v="21.5595708109357"/>
    <n v="18.527000000000001"/>
    <n v="6.9770000000000003"/>
    <n v="14.842219202028611"/>
    <n v="19.205938688985729"/>
    <n v="1022"/>
    <n v="135.12062947852041"/>
    <n v="122.3665201076721"/>
    <n v="22.398173592191061"/>
  </r>
  <r>
    <s v="T4685"/>
    <x v="608"/>
    <x v="608"/>
    <n v="203297"/>
    <n v="2056804"/>
    <n v="4.7031278297233643E-2"/>
    <s v="2017-06-20"/>
    <s v="2023-05-08"/>
    <n v="5.833333333333333"/>
    <n v="17.174022368073729"/>
    <n v="20.63195487722513"/>
    <n v="21.327000000000002"/>
    <n v="5.8770000000000007"/>
    <n v="16.06985858802588"/>
    <n v="18.89025860974867"/>
    <n v="1021"/>
    <n v="148.03032961753331"/>
    <n v="134.25706403069199"/>
    <n v="21.4344761748198"/>
  </r>
  <r>
    <s v="T4689"/>
    <x v="608"/>
    <x v="608"/>
    <n v="203362"/>
    <n v="2057282"/>
    <n v="4.3606931065562071E-2"/>
    <s v="2017-06-20"/>
    <s v="2023-04-27"/>
    <n v="5.833333333333333"/>
    <n v="12.71073573055733"/>
    <n v="22.893297936442529"/>
    <n v="20.077000000000002"/>
    <n v="7.2270000000000003"/>
    <n v="16.325707172838481"/>
    <n v="20.295439968287479"/>
    <n v="688"/>
    <n v="117.9945147843609"/>
    <n v="107.2688734869558"/>
    <n v="23.783778711313531"/>
  </r>
  <r>
    <s v="T4690"/>
    <x v="608"/>
    <x v="608"/>
    <n v="203370"/>
    <n v="2057212"/>
    <n v="4.0104846939352692E-2"/>
    <s v="2017-06-20"/>
    <s v="2023-04-27"/>
    <n v="5.833333333333333"/>
    <n v="12.943347451227339"/>
    <n v="24.59352562596445"/>
    <n v="18.977"/>
    <n v="7.077"/>
    <n v="16.23503172612693"/>
    <n v="22.127699859415308"/>
    <n v="673"/>
    <n v="131.21045859585271"/>
    <n v="119.46843977736479"/>
    <n v="25.55014016953168"/>
  </r>
  <r>
    <s v="T4691"/>
    <x v="608"/>
    <x v="608"/>
    <n v="203363"/>
    <n v="2057147"/>
    <n v="4.131691307528771E-2"/>
    <s v="2017-06-20"/>
    <s v="2023-04-27"/>
    <n v="5.833333333333333"/>
    <n v="14.4591708524631"/>
    <n v="23.841061927178909"/>
    <n v="20.477"/>
    <n v="9.527000000000001"/>
    <n v="15.83815389590805"/>
    <n v="20.53661334266895"/>
    <n v="823"/>
    <n v="135.74873388739209"/>
    <n v="123.34591553985911"/>
    <n v="24.768407884830001"/>
  </r>
  <r>
    <s v="T4695"/>
    <x v="608"/>
    <x v="608"/>
    <n v="203360"/>
    <n v="2056808"/>
    <n v="4.5742038867840902E-2"/>
    <s v="2017-06-20"/>
    <s v="2023-05-08"/>
    <n v="5.833333333333333"/>
    <n v="12.85191161664001"/>
    <n v="19.4634333776531"/>
    <n v="17.126999999999999"/>
    <n v="6.4269999999999996"/>
    <n v="13.472376848947221"/>
    <n v="17.33985848280183"/>
    <n v="1006"/>
    <n v="100.98085253946731"/>
    <n v="90.961743038449384"/>
    <n v="20.22050268605507"/>
  </r>
  <r>
    <s v="T4721"/>
    <x v="608"/>
    <x v="608"/>
    <n v="202974"/>
    <n v="2056920"/>
    <n v="4.6185812232824988E-2"/>
    <s v="2017-06-20"/>
    <s v="2023-05-08"/>
    <n v="5.833333333333333"/>
    <n v="12.906929491568061"/>
    <n v="21.859020554257022"/>
    <n v="19.376999999999999"/>
    <n v="6.1270000000000007"/>
    <n v="16.09024768623707"/>
    <n v="19.944587545815409"/>
    <n v="715"/>
    <n v="117.6798377749339"/>
    <n v="106.9256230405819"/>
    <n v="22.709271034337071"/>
  </r>
  <r>
    <s v="T0419"/>
    <x v="609"/>
    <x v="609"/>
    <n v="202793"/>
    <n v="2057256"/>
    <n v="1.703946820730726E-2"/>
    <s v="2017-06-20"/>
    <s v="2022-08-30"/>
    <n v="5.166666666666667"/>
    <n v="18.16229822191287"/>
    <n v="18.09380517343039"/>
    <n v="16.626999999999999"/>
    <n v="10.526999999999999"/>
    <n v="14.24248760376685"/>
    <n v="16.96245773332118"/>
    <n v="1174"/>
    <n v="140.10000616073191"/>
    <n v="126.6458397819025"/>
    <n v="19.282043309926639"/>
  </r>
  <r>
    <s v="T4649"/>
    <x v="609"/>
    <x v="609"/>
    <n v="202871"/>
    <n v="2057274"/>
    <n v="4.2548125051462653E-2"/>
    <s v="2017-06-20"/>
    <s v="2023-05-09"/>
    <n v="5.833333333333333"/>
    <n v="17.657324156400961"/>
    <n v="20.128209182052139"/>
    <n v="18.177"/>
    <n v="6.4269999999999996"/>
    <n v="14.29244351231825"/>
    <n v="17.49572235815657"/>
    <n v="1222"/>
    <n v="140.38243543063379"/>
    <n v="126.8083883276893"/>
    <n v="20.91113627971016"/>
  </r>
  <r>
    <s v="T4655"/>
    <x v="609"/>
    <x v="609"/>
    <n v="202932"/>
    <n v="2057295"/>
    <n v="4.3305935038357772E-2"/>
    <s v="2017-06-20"/>
    <s v="2023-05-09"/>
    <n v="5.833333333333333"/>
    <n v="13.50799955744826"/>
    <n v="17.803816331759041"/>
    <n v="14.977"/>
    <n v="7.1270000000000007"/>
    <n v="12.477196839181939"/>
    <n v="16.173236277242761"/>
    <n v="1178"/>
    <n v="98.552092726986842"/>
    <n v="88.378584480062869"/>
    <n v="18.496331503962729"/>
  </r>
  <r>
    <s v="T4662"/>
    <x v="609"/>
    <x v="609"/>
    <n v="202798"/>
    <n v="2057212"/>
    <n v="4.4861079368786583E-2"/>
    <s v="2017-06-20"/>
    <s v="2023-05-09"/>
    <n v="5.833333333333333"/>
    <n v="12.84203272137591"/>
    <n v="17.707627993125129"/>
    <n v="16.927"/>
    <n v="6.327"/>
    <n v="13.13361500439472"/>
    <n v="16.923996674750452"/>
    <n v="1048"/>
    <n v="98.328721375148717"/>
    <n v="88.43482149962388"/>
    <n v="18.396401726827559"/>
  </r>
  <r>
    <s v="T4669"/>
    <x v="609"/>
    <x v="609"/>
    <n v="202682"/>
    <n v="2057226"/>
    <n v="4.3776009318587931E-2"/>
    <s v="2017-06-20"/>
    <s v="2023-05-09"/>
    <n v="5.833333333333333"/>
    <n v="18.065516279450161"/>
    <n v="19.156263895422519"/>
    <n v="18.577000000000002"/>
    <n v="4.827"/>
    <n v="15.93494700974348"/>
    <n v="18.052643607554529"/>
    <n v="982"/>
    <n v="148.91088095193749"/>
    <n v="135.14514226277859"/>
    <n v="19.901385230259791"/>
  </r>
  <r>
    <s v="T4670"/>
    <x v="609"/>
    <x v="609"/>
    <n v="202729"/>
    <n v="2057211"/>
    <n v="4.4549856637333213E-2"/>
    <s v="2017-06-20"/>
    <s v="2023-05-09"/>
    <n v="5.833333333333333"/>
    <n v="17.439152825907311"/>
    <n v="19.988275761144301"/>
    <n v="17.977"/>
    <n v="6.1270000000000007"/>
    <n v="15.184510162795821"/>
    <n v="18.616483023491401"/>
    <n v="1033"/>
    <n v="148.1111776313507"/>
    <n v="134.30742621845889"/>
    <n v="20.765759867520501"/>
  </r>
  <r>
    <s v="T4722"/>
    <x v="609"/>
    <x v="609"/>
    <n v="202761"/>
    <n v="2057239"/>
    <n v="4.3262406882832179E-2"/>
    <s v="2017-06-20"/>
    <s v="2023-05-09"/>
    <n v="5.833333333333333"/>
    <n v="15.66701393548181"/>
    <n v="20.418016884665882"/>
    <n v="18.126999999999999"/>
    <n v="7.4770000000000003"/>
    <n v="15.178719954744331"/>
    <n v="18.902027282682511"/>
    <n v="948"/>
    <n v="135.08775238271269"/>
    <n v="122.485783943614"/>
    <n v="21.21221663462169"/>
  </r>
  <r>
    <s v="T0420"/>
    <x v="610"/>
    <x v="610"/>
    <n v="202505"/>
    <n v="2056236"/>
    <n v="1.9742825934971609E-2"/>
    <s v="2017-06-20"/>
    <s v="2022-09-01"/>
    <n v="5.166666666666667"/>
    <n v="7.2440465986858591"/>
    <n v="15.278092592219521"/>
    <n v="12.977"/>
    <n v="5.4770000000000003"/>
    <n v="10.09478748537787"/>
    <n v="13.504033761860221"/>
    <n v="1064"/>
    <n v="42.890031445358183"/>
    <n v="37.35192487671646"/>
    <n v="16.28142009005586"/>
  </r>
  <r>
    <s v="T0421"/>
    <x v="611"/>
    <x v="611"/>
    <n v="202258"/>
    <n v="2056594"/>
    <n v="1.8469547589199341E-2"/>
    <s v="2017-06-20"/>
    <s v="2022-09-01"/>
    <n v="5.166666666666667"/>
    <n v="5.770521579243348"/>
    <n v="15.135187806162421"/>
    <n v="12.677"/>
    <n v="5.0270000000000001"/>
    <n v="9.685943517313941"/>
    <n v="12.623488733912779"/>
    <n v="920"/>
    <n v="31.641378425378392"/>
    <n v="27.282250942771942"/>
    <n v="16.1291306049234"/>
  </r>
  <r>
    <s v="T0422"/>
    <x v="611"/>
    <x v="611"/>
    <n v="202312"/>
    <n v="2056682"/>
    <n v="1.877529215414642E-2"/>
    <s v="2017-06-20"/>
    <s v="2022-09-01"/>
    <n v="5.166666666666667"/>
    <n v="3.6911918053374149"/>
    <n v="16.136541345286069"/>
    <n v="13.377000000000001"/>
    <n v="3.2770000000000001"/>
    <n v="9.6970487398395449"/>
    <n v="13.02391967684096"/>
    <n v="746"/>
    <n v="20.566946053893862"/>
    <n v="17.61194054826862"/>
    <n v="17.196244024398219"/>
  </r>
  <r>
    <s v="T4723"/>
    <x v="611"/>
    <x v="611"/>
    <n v="202260"/>
    <n v="2056725"/>
    <n v="4.9481023573504333E-2"/>
    <s v="2017-06-20"/>
    <s v="2023-04-30"/>
    <n v="5.833333333333333"/>
    <n v="3.5088932764623659"/>
    <n v="14.14927353183009"/>
    <n v="10.977"/>
    <n v="5.6270000000000007"/>
    <n v="8.8651307527312451"/>
    <n v="12.55781401818547"/>
    <n v="647"/>
    <n v="18.932418406606029"/>
    <n v="16.130768568337281"/>
    <n v="14.69963792639944"/>
  </r>
  <r>
    <s v="T0423"/>
    <x v="612"/>
    <x v="612"/>
    <n v="201350"/>
    <n v="2057083"/>
    <n v="1.9568613221709288E-2"/>
    <s v="2017-06-20"/>
    <s v="2022-09-18"/>
    <n v="5.166666666666667"/>
    <n v="13.18869965933864"/>
    <n v="18.781782286589021"/>
    <n v="16.376999999999999"/>
    <n v="6.5270000000000001"/>
    <n v="12.95812634295063"/>
    <n v="17.717146058837901"/>
    <n v="1073"/>
    <n v="105.8386525943349"/>
    <n v="95.299014957062241"/>
    <n v="20.015200562644431"/>
  </r>
  <r>
    <s v="T0425"/>
    <x v="613"/>
    <x v="613"/>
    <n v="202969"/>
    <n v="2056134"/>
    <n v="1.9015815915123861E-2"/>
    <s v="2017-06-15"/>
    <s v="2022-08-31"/>
    <n v="5.166666666666667"/>
    <n v="10.26377865946243"/>
    <n v="18.69744033144212"/>
    <n v="16.477"/>
    <n v="8.027000000000001"/>
    <n v="14.85146856617602"/>
    <n v="17.93644570085516"/>
    <n v="631"/>
    <n v="83.881105795593285"/>
    <n v="75.970251546613426"/>
    <n v="19.92531978762787"/>
  </r>
  <r>
    <s v="T0271"/>
    <x v="614"/>
    <x v="614"/>
    <n v="203437"/>
    <n v="2057745"/>
    <n v="1.7463493740585902E-2"/>
    <s v="2017-06-20"/>
    <s v="2022-08-31"/>
    <n v="5.166666666666667"/>
    <n v="10.64775135343975"/>
    <n v="20.73153245544415"/>
    <n v="18.727"/>
    <n v="11.877000000000001"/>
    <n v="16.572646025925611"/>
    <n v="19.527635558535401"/>
    <n v="515"/>
    <n v="95.194723058247263"/>
    <n v="86.621505704819782"/>
    <n v="22.092992759423879"/>
  </r>
  <r>
    <s v="T0363"/>
    <x v="614"/>
    <x v="614"/>
    <n v="203291"/>
    <n v="2057541"/>
    <n v="1.9324106997073438E-2"/>
    <s v="2017-06-20"/>
    <s v="2022-08-31"/>
    <n v="5.166666666666667"/>
    <n v="9.1085776117354715"/>
    <n v="19.881807765116449"/>
    <n v="18.677"/>
    <n v="6.6769999999999996"/>
    <n v="15.20048386913134"/>
    <n v="17.99343990603181"/>
    <n v="569"/>
    <n v="74.659560586956943"/>
    <n v="67.603161878736827"/>
    <n v="21.187465805675519"/>
  </r>
  <r>
    <s v="T0364"/>
    <x v="614"/>
    <x v="614"/>
    <n v="203265"/>
    <n v="2057703"/>
    <n v="1.7745350399989819E-2"/>
    <s v="2017-06-20"/>
    <s v="2022-08-31"/>
    <n v="5.166666666666667"/>
    <n v="5.2593976870986294"/>
    <n v="13.840258477899271"/>
    <n v="12.776999999999999"/>
    <n v="7.327"/>
    <n v="10.819434519791971"/>
    <n v="13.09601436789659"/>
    <n v="620"/>
    <n v="30.496661526259281"/>
    <n v="26.833756004221531"/>
    <n v="14.74916198298148"/>
  </r>
  <r>
    <s v="T4620"/>
    <x v="614"/>
    <x v="614"/>
    <n v="203306"/>
    <n v="2057776"/>
    <n v="4.6185812232824988E-2"/>
    <s v="2017-06-20"/>
    <s v="2023-04-29"/>
    <n v="5.833333333333333"/>
    <n v="2.2106019662049952"/>
    <n v="15.432386069872029"/>
    <n v="13.327"/>
    <n v="6.8770000000000007"/>
    <n v="10.22317667121421"/>
    <n v="13.80472855094027"/>
    <n v="303"/>
    <n v="13.446095871145181"/>
    <n v="11.771028098564569"/>
    <n v="16.032659702083521"/>
  </r>
  <r>
    <s v="T4621"/>
    <x v="614"/>
    <x v="614"/>
    <n v="203310"/>
    <n v="2057703"/>
    <n v="4.2456495306107282E-2"/>
    <s v="2017-06-20"/>
    <s v="2023-04-29"/>
    <n v="5.833333333333333"/>
    <n v="4.302464749126262"/>
    <n v="17.427635063520281"/>
    <n v="15.927"/>
    <n v="6.0270000000000001"/>
    <n v="12.653342677755459"/>
    <n v="15.82597606994077"/>
    <n v="400"/>
    <n v="30.639017070269709"/>
    <n v="27.40707869065621"/>
    <n v="18.105517910221408"/>
  </r>
  <r>
    <s v="T4622"/>
    <x v="614"/>
    <x v="614"/>
    <n v="203308"/>
    <n v="2057641"/>
    <n v="4.4107756945185497E-2"/>
    <s v="2017-06-20"/>
    <s v="2023-05-11"/>
    <n v="5.833333333333333"/>
    <n v="6.135995750983219"/>
    <n v="18.194611130299219"/>
    <n v="17.227"/>
    <n v="5.6769999999999996"/>
    <n v="12.428153029192661"/>
    <n v="16.082788126715069"/>
    <n v="612"/>
    <n v="44.33165354478988"/>
    <n v="39.589296899983928"/>
    <n v="18.902327050598959"/>
  </r>
  <r>
    <s v="T4623"/>
    <x v="614"/>
    <x v="614"/>
    <n v="203300"/>
    <n v="2057570"/>
    <n v="4.8252944928570497E-2"/>
    <s v="2017-06-20"/>
    <s v="2023-05-11"/>
    <n v="5.833333333333333"/>
    <n v="4.7921351473440792"/>
    <n v="17.031489521399411"/>
    <n v="16.376999999999999"/>
    <n v="6.2270000000000003"/>
    <n v="14.08817449243373"/>
    <n v="16.32221276614646"/>
    <n v="352"/>
    <n v="35.444798073837831"/>
    <n v="31.92939832242466"/>
    <n v="17.693963492092859"/>
  </r>
  <r>
    <s v="T4624"/>
    <x v="614"/>
    <x v="614"/>
    <n v="203295"/>
    <n v="2057491"/>
    <n v="4.7373626280317709E-2"/>
    <s v="2017-06-20"/>
    <s v="2023-05-11"/>
    <n v="5.833333333333333"/>
    <n v="8.2252313573829969"/>
    <n v="19.834959779171498"/>
    <n v="16.927"/>
    <n v="7.827"/>
    <n v="14.079896376946669"/>
    <n v="17.63287526253589"/>
    <n v="612"/>
    <n v="65.817690459552054"/>
    <n v="59.374655575216117"/>
    <n v="20.606480352691651"/>
  </r>
  <r>
    <s v="T4625"/>
    <x v="614"/>
    <x v="614"/>
    <n v="203277"/>
    <n v="2057426"/>
    <n v="4.4107756945185497E-2"/>
    <s v="2017-06-20"/>
    <s v="2023-05-11"/>
    <n v="5.833333333333333"/>
    <n v="4.0646541060772083"/>
    <n v="16.656967239948809"/>
    <n v="16.626999999999999"/>
    <n v="3.927"/>
    <n v="12.950991415412039"/>
    <n v="16.0585699145444"/>
    <n v="385"/>
    <n v="29.36725965943781"/>
    <n v="26.266187426777879"/>
    <n v="17.304873414760749"/>
  </r>
  <r>
    <s v="T4686"/>
    <x v="614"/>
    <x v="614"/>
    <n v="203357"/>
    <n v="2057699"/>
    <n v="4.5742038867840902E-2"/>
    <s v="2017-06-20"/>
    <s v="2023-04-29"/>
    <n v="5.833333333333333"/>
    <n v="9.265171245446469"/>
    <n v="21.073420701184901"/>
    <n v="19.177"/>
    <n v="6.3770000000000007"/>
    <n v="14.33142338495327"/>
    <n v="18.301481001645691"/>
    <n v="678"/>
    <n v="77.038166238594656"/>
    <n v="69.57491793844072"/>
    <n v="21.89311369811664"/>
  </r>
  <r>
    <s v="T4687"/>
    <x v="614"/>
    <x v="614"/>
    <n v="203368"/>
    <n v="2057636"/>
    <n v="4.4549856637333213E-2"/>
    <s v="2017-06-20"/>
    <s v="2023-04-29"/>
    <n v="5.833333333333333"/>
    <n v="6.2111388340688096"/>
    <n v="17.964203769403849"/>
    <n v="14.276999999999999"/>
    <n v="6.777000000000001"/>
    <n v="11.337638090061301"/>
    <n v="15.736363172298789"/>
    <n v="673"/>
    <n v="43.752928935224809"/>
    <n v="38.9329284496756"/>
    <n v="18.662957532925841"/>
  </r>
  <r>
    <s v="T4696"/>
    <x v="614"/>
    <x v="614"/>
    <n v="203442"/>
    <n v="2057706"/>
    <n v="4.7947192874796582E-2"/>
    <s v="2017-06-20"/>
    <s v="2023-04-27"/>
    <n v="5.833333333333333"/>
    <n v="16.349428969078971"/>
    <n v="19.418322259507129"/>
    <n v="17.977"/>
    <n v="4.9269999999999996"/>
    <n v="14.43661056881859"/>
    <n v="17.926845880331729"/>
    <n v="1105"/>
    <n v="133.31220388937589"/>
    <n v="120.5330505978694"/>
    <n v="20.17363688042137"/>
  </r>
  <r>
    <s v="T4697"/>
    <x v="614"/>
    <x v="614"/>
    <n v="203439"/>
    <n v="2057649"/>
    <n v="4.6447100127561147E-2"/>
    <s v="2017-06-20"/>
    <s v="2023-04-27"/>
    <n v="5.833333333333333"/>
    <n v="16.565171368825229"/>
    <n v="20.735601191080679"/>
    <n v="19.876999999999999"/>
    <n v="6.7270000000000003"/>
    <n v="15.193253465704229"/>
    <n v="18.787723059628082"/>
    <n v="1033"/>
    <n v="141.88180202308789"/>
    <n v="128.5693336063303"/>
    <n v="21.542154020092561"/>
  </r>
  <r>
    <s v="T4698"/>
    <x v="614"/>
    <x v="614"/>
    <n v="203437"/>
    <n v="2057597"/>
    <n v="4.4975536332359442E-2"/>
    <s v="2017-06-20"/>
    <s v="2023-04-27"/>
    <n v="5.833333333333333"/>
    <n v="5.4757701833022843"/>
    <n v="19.738626431552859"/>
    <n v="13.276999999999999"/>
    <n v="4.7770000000000001"/>
    <n v="11.130514106147141"/>
    <n v="17.814076166797879"/>
    <n v="623"/>
    <n v="43.779990209747943"/>
    <n v="39.060295013519351"/>
    <n v="20.50639992615622"/>
  </r>
  <r>
    <s v="T4699"/>
    <x v="614"/>
    <x v="614"/>
    <n v="203434"/>
    <n v="2057502"/>
    <n v="4.3349331276494922E-2"/>
    <s v="2017-06-20"/>
    <s v="2023-04-27"/>
    <n v="5.833333333333333"/>
    <n v="17.418910607715141"/>
    <n v="20.573597641395079"/>
    <n v="20.827000000000002"/>
    <n v="6.9269999999999996"/>
    <n v="16.132000365881929"/>
    <n v="19.095107688883211"/>
    <n v="992"/>
    <n v="151.8950101601049"/>
    <n v="137.8735928183379"/>
    <n v="21.373849017166961"/>
  </r>
  <r>
    <s v="T4700"/>
    <x v="614"/>
    <x v="614"/>
    <n v="203429"/>
    <n v="2057435"/>
    <n v="4.6382625096137782E-2"/>
    <s v="2017-06-20"/>
    <s v="2023-04-27"/>
    <n v="5.833333333333333"/>
    <n v="15.83945582196638"/>
    <n v="23.436229358922311"/>
    <n v="21.577000000000002"/>
    <n v="5.827"/>
    <n v="17.68210200698773"/>
    <n v="21.65845504691324"/>
    <n v="755"/>
    <n v="157.28374813243269"/>
    <n v="143.3140650003748"/>
    <n v="24.347828541247491"/>
  </r>
  <r>
    <s v="T4728"/>
    <x v="614"/>
    <x v="614"/>
    <n v="203386"/>
    <n v="2057602"/>
    <n v="4.0820575146551019E-2"/>
    <s v="2017-06-20"/>
    <s v="2023-04-29"/>
    <n v="5.833333333333333"/>
    <n v="6.4327858535735958"/>
    <n v="18.870357148510081"/>
    <n v="16.327000000000002"/>
    <n v="5.7770000000000001"/>
    <n v="12.161160302886699"/>
    <n v="16.182006461171881"/>
    <n v="637"/>
    <n v="46.782896391862053"/>
    <n v="41.796556271776893"/>
    <n v="19.604357566551599"/>
  </r>
  <r>
    <s v="T0365"/>
    <x v="615"/>
    <x v="615"/>
    <n v="203554"/>
    <n v="2057234"/>
    <n v="1.9230797395556269E-2"/>
    <s v="2017-06-20"/>
    <s v="2022-08-31"/>
    <n v="5.166666666666667"/>
    <n v="18.5910591657758"/>
    <n v="20.996075517956111"/>
    <n v="19.376999999999999"/>
    <n v="9.9770000000000003"/>
    <n v="15.68415338817071"/>
    <n v="18.727370972774871"/>
    <n v="1040"/>
    <n v="158.99030824727561"/>
    <n v="144.3104554965704"/>
    <n v="22.374908627302609"/>
  </r>
  <r>
    <s v="T4677"/>
    <x v="615"/>
    <x v="615"/>
    <n v="203650"/>
    <n v="2057209"/>
    <n v="4.369173637708474E-2"/>
    <s v="2017-06-20"/>
    <s v="2023-04-27"/>
    <n v="5.833333333333333"/>
    <n v="19.083030859262511"/>
    <n v="19.99386391046621"/>
    <n v="20.777000000000001"/>
    <n v="6.527000000000001"/>
    <n v="16.767923421192961"/>
    <n v="18.37239948230016"/>
    <n v="984"/>
    <n v="160.2500619802303"/>
    <n v="145.5829974745559"/>
    <n v="20.771565379126869"/>
  </r>
  <r>
    <s v="T4701"/>
    <x v="615"/>
    <x v="615"/>
    <n v="203437"/>
    <n v="2057351"/>
    <n v="4.5671670175888281E-2"/>
    <s v="2017-06-20"/>
    <s v="2023-04-27"/>
    <n v="5.833333333333333"/>
    <n v="19.39228999335376"/>
    <n v="21.802237997212298"/>
    <n v="20.927"/>
    <n v="8.7270000000000003"/>
    <n v="16.536284777037359"/>
    <n v="20.18105966434209"/>
    <n v="985"/>
    <n v="179.14010001342501"/>
    <n v="162.97560073780909"/>
    <n v="22.650279805761642"/>
  </r>
  <r>
    <s v="T4702"/>
    <x v="615"/>
    <x v="615"/>
    <n v="203438"/>
    <n v="2057283"/>
    <n v="4.7089773064463339E-2"/>
    <s v="2017-06-20"/>
    <s v="2023-04-27"/>
    <n v="5.833333333333333"/>
    <n v="15.727023505686301"/>
    <n v="23.956402881068041"/>
    <n v="19.777000000000001"/>
    <n v="7.2270000000000003"/>
    <n v="15.375378343174759"/>
    <n v="20.337561569315731"/>
    <n v="934"/>
    <n v="146.1098847545604"/>
    <n v="132.66234183199549"/>
    <n v="24.88823525663404"/>
  </r>
  <r>
    <s v="T4709"/>
    <x v="615"/>
    <x v="615"/>
    <n v="203505"/>
    <n v="2057211"/>
    <n v="4.8770988603262858E-2"/>
    <s v="2017-06-20"/>
    <s v="2023-04-27"/>
    <n v="5.833333333333333"/>
    <n v="17.991068987108068"/>
    <n v="22.30772892121605"/>
    <n v="20.227"/>
    <n v="7.3770000000000007"/>
    <n v="16.271860199048369"/>
    <n v="20.20436623450367"/>
    <n v="943"/>
    <n v="166.32324237466111"/>
    <n v="151.25806244067951"/>
    <n v="23.175432813880441"/>
  </r>
  <r>
    <s v="T0366"/>
    <x v="616"/>
    <x v="616"/>
    <n v="203007"/>
    <n v="2056505"/>
    <n v="1.827619646323958E-2"/>
    <s v="2017-06-15"/>
    <s v="2022-08-31"/>
    <n v="5.166666666666667"/>
    <n v="17.95454033320469"/>
    <n v="20.660593244938291"/>
    <n v="17.977"/>
    <n v="4.577"/>
    <n v="14.746648902619009"/>
    <n v="18.44990241662828"/>
    <n v="1204"/>
    <n v="150.77699455983009"/>
    <n v="136.4172710192465"/>
    <n v="22.017394900585739"/>
  </r>
  <r>
    <s v="T4724"/>
    <x v="616"/>
    <x v="616"/>
    <n v="203059"/>
    <n v="2056543"/>
    <n v="4.4148622096859817E-2"/>
    <s v="2017-06-15"/>
    <s v="2023-05-10"/>
    <n v="5.833333333333333"/>
    <n v="14.62463451112505"/>
    <n v="21.335353813791411"/>
    <n v="18.427"/>
    <n v="6.6769999999999996"/>
    <n v="13.937991855689249"/>
    <n v="18.669508600063011"/>
    <n v="1042"/>
    <n v="124.16030265219111"/>
    <n v="112.233379286326"/>
    <n v="22.165235224892481"/>
  </r>
  <r>
    <s v="T0367"/>
    <x v="617"/>
    <x v="617"/>
    <n v="202976"/>
    <n v="2056421"/>
    <n v="1.7981082859896452E-2"/>
    <s v="2017-06-15"/>
    <s v="2022-08-31"/>
    <n v="5.166666666666667"/>
    <n v="15.24473614632857"/>
    <n v="20.830170258491691"/>
    <n v="18.527000000000001"/>
    <n v="6.6769999999999996"/>
    <n v="13.76128620477593"/>
    <n v="17.501265383076049"/>
    <n v="1168"/>
    <n v="120.98022927612151"/>
    <n v="109.05120420248559"/>
    <n v="22.19810820485554"/>
  </r>
  <r>
    <s v="T4725"/>
    <x v="617"/>
    <x v="617"/>
    <n v="203056"/>
    <n v="2056404"/>
    <n v="4.4066757433634141E-2"/>
    <s v="2017-06-15"/>
    <s v="2023-05-10"/>
    <n v="5.833333333333333"/>
    <n v="13.930227102345521"/>
    <n v="20.925972767025371"/>
    <n v="18.177"/>
    <n v="7.4269999999999996"/>
    <n v="14.35477151696147"/>
    <n v="18.52216010561299"/>
    <n v="930"/>
    <n v="117.4567552972334"/>
    <n v="106.2851553823965"/>
    <n v="21.73993048059916"/>
  </r>
  <r>
    <s v="T0368"/>
    <x v="618"/>
    <x v="618"/>
    <n v="203009"/>
    <n v="2056241"/>
    <n v="1.7497456163319061E-2"/>
    <s v="2017-06-15"/>
    <s v="2022-08-31"/>
    <n v="5.166666666666667"/>
    <n v="11.56345816377971"/>
    <n v="18.831360828697541"/>
    <n v="17.376999999999999"/>
    <n v="6.8770000000000007"/>
    <n v="15.04846311578336"/>
    <n v="17.369328056678579"/>
    <n v="800"/>
    <n v="91.256937470135668"/>
    <n v="82.421616287362099"/>
    <n v="20.06803497679979"/>
  </r>
  <r>
    <s v="T0369"/>
    <x v="619"/>
    <x v="619"/>
    <n v="202837"/>
    <n v="2057860"/>
    <n v="1.9644857518465259E-2"/>
    <s v="2017-06-12"/>
    <s v="2022-08-29"/>
    <n v="5.166666666666667"/>
    <n v="12.80578427162493"/>
    <n v="20.521474762734641"/>
    <n v="21.427"/>
    <n v="5.8770000000000007"/>
    <n v="16.804726532675762"/>
    <n v="18.640490303222929"/>
    <n v="713"/>
    <n v="109.0076015110952"/>
    <n v="98.94353207755357"/>
    <n v="21.86914036963714"/>
  </r>
  <r>
    <s v="T4648"/>
    <x v="619"/>
    <x v="619"/>
    <n v="202876"/>
    <n v="2057855"/>
    <n v="4.4549856637333213E-2"/>
    <s v="2017-06-12"/>
    <s v="2023-04-25"/>
    <n v="5.833333333333333"/>
    <n v="7.358656519028405"/>
    <n v="18.103828909039809"/>
    <n v="16.177"/>
    <n v="5.327"/>
    <n v="12.09519852490428"/>
    <n v="15.200592791582631"/>
    <n v="763"/>
    <n v="50.088733334329731"/>
    <n v="44.586325912163609"/>
    <n v="18.808013672624771"/>
  </r>
  <r>
    <s v="T4661"/>
    <x v="619"/>
    <x v="619"/>
    <n v="202807"/>
    <n v="2057925"/>
    <n v="4.2225160129915409E-2"/>
    <s v="2017-06-12"/>
    <s v="2023-04-24"/>
    <n v="5.833333333333333"/>
    <n v="4.2557317432713386"/>
    <n v="18.3455229302538"/>
    <n v="16.577000000000002"/>
    <n v="9.1769999999999996"/>
    <n v="14.216920854079291"/>
    <n v="16.53869681957865"/>
    <n v="284"/>
    <n v="31.970640815794749"/>
    <n v="28.867485099693361"/>
    <n v="19.05910886792428"/>
  </r>
  <r>
    <s v="T4668"/>
    <x v="619"/>
    <x v="619"/>
    <n v="202876"/>
    <n v="2057915"/>
    <n v="4.3392595465051163E-2"/>
    <s v="2017-06-12"/>
    <s v="2023-04-25"/>
    <n v="5.833333333333333"/>
    <n v="6.1417069911548818"/>
    <n v="16.732825227588901"/>
    <n v="14.227"/>
    <n v="6.527000000000001"/>
    <n v="10.30324085605902"/>
    <n v="14.54695670475617"/>
    <n v="830"/>
    <n v="39.499324011307777"/>
    <n v="34.701193041001929"/>
    <n v="17.383682051092929"/>
  </r>
  <r>
    <s v="T0370"/>
    <x v="620"/>
    <x v="620"/>
    <n v="202231"/>
    <n v="2057546"/>
    <n v="1.7680427555996501E-2"/>
    <s v="2017-06-12"/>
    <s v="2022-08-30"/>
    <n v="5.166666666666667"/>
    <n v="10.678975315483379"/>
    <n v="16.910729431373511"/>
    <n v="15.077"/>
    <n v="10.276999999999999"/>
    <n v="12.90474302266079"/>
    <n v="15.61805002839348"/>
    <n v="848"/>
    <n v="75.354517905933847"/>
    <n v="67.680606675426574"/>
    <n v="18.021273810166441"/>
  </r>
  <r>
    <s v="T3174"/>
    <x v="620"/>
    <x v="620"/>
    <n v="202370"/>
    <n v="2057504"/>
    <n v="4.4148622096859817E-2"/>
    <s v="2017-06-12"/>
    <s v="2023-04-30"/>
    <n v="5.833333333333333"/>
    <n v="11.873227838201529"/>
    <n v="21.359387387239849"/>
    <n v="21.126999999999999"/>
    <n v="8.1270000000000007"/>
    <n v="13.99972695847692"/>
    <n v="18.21694443054221"/>
    <n v="861"/>
    <n v="98.276298255582901"/>
    <n v="88.763252355020384"/>
    <n v="22.190203632420602"/>
  </r>
  <r>
    <s v="T4714"/>
    <x v="620"/>
    <x v="620"/>
    <n v="202298"/>
    <n v="2057505"/>
    <n v="4.131691307528771E-2"/>
    <s v="2017-06-12"/>
    <s v="2023-04-30"/>
    <n v="5.833333333333333"/>
    <n v="6.4715491039114914"/>
    <n v="19.308008650557419"/>
    <n v="16.626999999999999"/>
    <n v="9.027000000000001"/>
    <n v="14.21392401880027"/>
    <n v="17.93099704051647"/>
    <n v="436"/>
    <n v="52.785403626664952"/>
    <n v="47.729532349039957"/>
    <n v="20.0590324022291"/>
  </r>
  <r>
    <s v="T4715"/>
    <x v="620"/>
    <x v="620"/>
    <n v="202168"/>
    <n v="2057571"/>
    <n v="4.6284853125795923E-2"/>
    <s v="2017-06-12"/>
    <s v="2023-04-30"/>
    <n v="5.833333333333333"/>
    <n v="8.7795394240297799"/>
    <n v="16.988381463254811"/>
    <n v="17.376999999999999"/>
    <n v="5.4269999999999996"/>
    <n v="12.89516022242187"/>
    <n v="15.773225626889561"/>
    <n v="821"/>
    <n v="62.297710280367617"/>
    <n v="55.712455876771379"/>
    <n v="17.649178659499839"/>
  </r>
  <r>
    <s v="T4716"/>
    <x v="620"/>
    <x v="620"/>
    <n v="202238"/>
    <n v="2057566"/>
    <n v="4.7746759068821212E-2"/>
    <s v="2017-06-12"/>
    <s v="2023-04-30"/>
    <n v="5.833333333333333"/>
    <n v="7.3789383355628484"/>
    <n v="17.427157475055282"/>
    <n v="14.526999999999999"/>
    <n v="8.1769999999999996"/>
    <n v="12.628592441617609"/>
    <n v="16.55987986807839"/>
    <n v="607"/>
    <n v="55.241054016963531"/>
    <n v="49.64481063445276"/>
    <n v="18.105021744994438"/>
  </r>
  <r>
    <s v="T0371"/>
    <x v="621"/>
    <x v="621"/>
    <n v="201426"/>
    <n v="2057085"/>
    <n v="1.8116617124248641E-2"/>
    <s v="2017-06-20"/>
    <s v="2022-08-31"/>
    <n v="5.166666666666667"/>
    <n v="14.311937773155019"/>
    <n v="17.978902914767769"/>
    <n v="15.677"/>
    <n v="6.2270000000000003"/>
    <n v="13.167136491107341"/>
    <n v="16.076245623410308"/>
    <n v="1159"/>
    <n v="103.978660070272"/>
    <n v="93.412932787612263"/>
    <n v="19.159595305943789"/>
  </r>
  <r>
    <s v="T0372"/>
    <x v="622"/>
    <x v="622"/>
    <n v="201377"/>
    <n v="2057008"/>
    <n v="1.7745350399989819E-2"/>
    <s v="2017-06-20"/>
    <s v="2022-08-31"/>
    <n v="5.166666666666667"/>
    <n v="8.6090691654110181"/>
    <n v="17.612218589259982"/>
    <n v="14.877000000000001"/>
    <n v="8.4770000000000003"/>
    <n v="11.765636883840759"/>
    <n v="15.121411095670711"/>
    <n v="845"/>
    <n v="58.393918024462302"/>
    <n v="52.0687106183642"/>
    <n v="18.768830456994561"/>
  </r>
  <r>
    <s v="T0424"/>
    <x v="622"/>
    <x v="622"/>
    <n v="201358"/>
    <n v="2056898"/>
    <n v="1.8613736320433422E-2"/>
    <s v="2017-06-20"/>
    <s v="2022-09-18"/>
    <n v="5.166666666666667"/>
    <n v="13.253443992752031"/>
    <n v="19.3478824996618"/>
    <n v="17.227"/>
    <n v="6.3770000000000007"/>
    <n v="13.93679630827762"/>
    <n v="17.16161567134349"/>
    <n v="1021"/>
    <n v="103.0783903667497"/>
    <n v="92.862807651375249"/>
    <n v="20.618477138334359"/>
  </r>
  <r>
    <s v="T0373"/>
    <x v="623"/>
    <x v="623"/>
    <n v="202855"/>
    <n v="2056611"/>
    <n v="1.8738864945518331E-2"/>
    <s v="2017-06-10"/>
    <s v="2022-08-31"/>
    <n v="5.166666666666667"/>
    <n v="6.4108195661002059"/>
    <n v="15.863857125022969"/>
    <n v="13.577"/>
    <n v="5.1270000000000007"/>
    <n v="10.74685505104245"/>
    <n v="14.14969840480134"/>
    <n v="800"/>
    <n v="40.200826481354753"/>
    <n v="35.405926887072013"/>
    <n v="16.905652360862039"/>
  </r>
  <r>
    <s v="T4653"/>
    <x v="623"/>
    <x v="623"/>
    <n v="202862"/>
    <n v="2056571"/>
    <n v="4.8674777914116243E-2"/>
    <s v="2017-06-10"/>
    <s v="2023-05-09"/>
    <n v="5.833333333333333"/>
    <n v="4.5292138966164304"/>
    <n v="16.432826570375489"/>
    <n v="16.177"/>
    <n v="4.6769999999999996"/>
    <n v="11.691964261907099"/>
    <n v="14.999454765752221"/>
    <n v="534"/>
    <n v="30.258262357430059"/>
    <n v="26.786958917277779"/>
    <n v="17.07201434394721"/>
  </r>
  <r>
    <s v="T4665"/>
    <x v="623"/>
    <x v="623"/>
    <n v="202808"/>
    <n v="2056576"/>
    <n v="4.9118621341460583E-2"/>
    <s v="2017-06-10"/>
    <s v="2023-05-09"/>
    <n v="5.833333333333333"/>
    <n v="9.3661835650025189"/>
    <n v="17.106028453492691"/>
    <n v="16.227"/>
    <n v="6.1769999999999996"/>
    <n v="12.723429657972501"/>
    <n v="16.2690130577319"/>
    <n v="814"/>
    <n v="68.755058728427045"/>
    <n v="61.672093773232142"/>
    <n v="17.77140176556512"/>
  </r>
  <r>
    <s v="T4666"/>
    <x v="623"/>
    <x v="623"/>
    <n v="202799"/>
    <n v="2056497"/>
    <n v="4.7616758500125152E-2"/>
    <s v="2017-06-10"/>
    <s v="2023-05-09"/>
    <n v="5.833333333333333"/>
    <n v="10.171800654785921"/>
    <n v="17.63146461139976"/>
    <n v="16.177"/>
    <n v="7.327"/>
    <n v="13.146943074400699"/>
    <n v="15.585507428935269"/>
    <n v="798"/>
    <n v="71.645521108364292"/>
    <n v="64.366651314044816"/>
    <n v="18.31727581749416"/>
  </r>
  <r>
    <s v="T4667"/>
    <x v="623"/>
    <x v="623"/>
    <n v="202803"/>
    <n v="2056435"/>
    <n v="4.7483131730913543E-2"/>
    <s v="2017-06-10"/>
    <s v="2023-05-09"/>
    <n v="5.833333333333333"/>
    <n v="6.1054390963824936"/>
    <n v="16.157367651391311"/>
    <n v="13.327"/>
    <n v="7.077"/>
    <n v="11.19216039783843"/>
    <n v="14.93196241267621"/>
    <n v="653"/>
    <n v="40.752697715863277"/>
    <n v="36.211555721392671"/>
    <n v="16.785840897405532"/>
  </r>
  <r>
    <s v="T4731"/>
    <x v="623"/>
    <x v="623"/>
    <n v="202846"/>
    <n v="2056515"/>
    <n v="4.875204336301342E-2"/>
    <s v="2017-06-10"/>
    <s v="2023-05-09"/>
    <n v="5.833333333333333"/>
    <n v="2.328192253099338"/>
    <n v="15.567092914605899"/>
    <n v="13.427"/>
    <n v="6.1270000000000007"/>
    <n v="10.36865076300171"/>
    <n v="13.835260145465471"/>
    <n v="328"/>
    <n v="14.173638310422801"/>
    <n v="12.390472682815529"/>
    <n v="16.172606239928101"/>
  </r>
  <r>
    <s v="T4626"/>
    <x v="624"/>
    <x v="624"/>
    <n v="203298"/>
    <n v="2057354"/>
    <n v="4.4745392516061432E-2"/>
    <s v="2017-06-20"/>
    <s v="2023-04-27"/>
    <n v="5.833333333333333"/>
    <n v="6.1112242409838213"/>
    <n v="19.033037000604789"/>
    <n v="15.026999999999999"/>
    <n v="5.2770000000000001"/>
    <n v="12.744757646822981"/>
    <n v="17.63994045247934"/>
    <n v="559"/>
    <n v="48.681609689080069"/>
    <n v="43.702591948293303"/>
    <n v="19.77336517802599"/>
  </r>
  <r>
    <s v="T4688"/>
    <x v="624"/>
    <x v="624"/>
    <n v="203383"/>
    <n v="2057362"/>
    <n v="4.1169326372137063E-2"/>
    <s v="2017-06-20"/>
    <s v="2023-04-25"/>
    <n v="5.833333333333333"/>
    <n v="7.9628966965066157"/>
    <n v="18.103828909039809"/>
    <n v="16.177"/>
    <n v="5.327"/>
    <n v="12.09519852490428"/>
    <n v="15.200592791582631"/>
    <n v="826"/>
    <n v="54.201661426751443"/>
    <n v="48.247435710209217"/>
    <n v="18.808013672624771"/>
  </r>
  <r>
    <s v="T4730"/>
    <x v="624"/>
    <x v="624"/>
    <n v="203341"/>
    <n v="2057353"/>
    <n v="4.6017931640294808E-2"/>
    <s v="2017-06-20"/>
    <s v="2023-04-27"/>
    <n v="5.833333333333333"/>
    <n v="6.0291289078991621"/>
    <n v="15.878800601791671"/>
    <n v="14.227"/>
    <n v="4.6769999999999996"/>
    <n v="10.760476880262321"/>
    <n v="14.342887582597569"/>
    <n v="739"/>
    <n v="38.379537335524788"/>
    <n v="33.852985404854351"/>
    <n v="16.496438423269431"/>
  </r>
  <r>
    <s v="T4741"/>
    <x v="625"/>
    <x v="625"/>
    <n v="203015"/>
    <n v="2056651"/>
    <n v="4.6511009215727282E-2"/>
    <s v="2018-06-11"/>
    <s v="2023-05-12"/>
    <n v="4.916666666666667"/>
    <n v="13.926596399488201"/>
    <n v="18.704677417794731"/>
    <n v="17.927"/>
    <n v="5.7770000000000001"/>
    <n v="13.734369064590791"/>
    <n v="17.595958949912831"/>
    <n v="1118"/>
    <n v="111.0129298115353"/>
    <n v="99.973333837682091"/>
    <n v="20.141574546913571"/>
  </r>
  <r>
    <s v="T4742"/>
    <x v="625"/>
    <x v="625"/>
    <n v="203011"/>
    <n v="2056580"/>
    <n v="4.6542751287471727E-2"/>
    <s v="2018-06-11"/>
    <s v="2023-05-12"/>
    <n v="4.916666666666667"/>
    <n v="9.3045762705896617"/>
    <n v="17.783087057838941"/>
    <n v="15.427"/>
    <n v="5.6769999999999996"/>
    <n v="12.041679218344351"/>
    <n v="16.094541731693951"/>
    <n v="924"/>
    <n v="67.284937032273575"/>
    <n v="60.097636983162083"/>
    <n v="19.149187427790771"/>
  </r>
  <r>
    <s v="T4743"/>
    <x v="625"/>
    <x v="625"/>
    <n v="203018"/>
    <n v="2056443"/>
    <n v="4.7176439168192683E-2"/>
    <s v="2018-06-11"/>
    <s v="2023-05-15"/>
    <n v="4.916666666666667"/>
    <n v="13.439325577699851"/>
    <n v="18.614715864000502"/>
    <n v="18.977"/>
    <n v="6.077"/>
    <n v="13.58330594799112"/>
    <n v="17.183289832456399"/>
    <n v="1039"/>
    <n v="104.6508246142603"/>
    <n v="94.274708405588569"/>
    <n v="20.044702128232942"/>
  </r>
  <r>
    <s v="T4744"/>
    <x v="625"/>
    <x v="625"/>
    <n v="203068"/>
    <n v="2056647"/>
    <n v="4.694246188112268E-2"/>
    <s v="2018-06-11"/>
    <s v="2023-05-12"/>
    <n v="4.916666666666667"/>
    <n v="17.146731084246952"/>
    <n v="19.4288127664618"/>
    <n v="16.427"/>
    <n v="6.9770000000000003"/>
    <n v="13.971231743299899"/>
    <n v="18.166130325636441"/>
    <n v="1172"/>
    <n v="141.68675418253559"/>
    <n v="128.11122338164071"/>
    <n v="20.921338120561579"/>
  </r>
  <r>
    <s v="T4745"/>
    <x v="625"/>
    <x v="625"/>
    <n v="203095"/>
    <n v="2056581"/>
    <n v="4.7848141997277542E-2"/>
    <s v="2018-06-11"/>
    <s v="2023-05-12"/>
    <n v="4.916666666666667"/>
    <n v="13.060574657666031"/>
    <n v="19.91204479137636"/>
    <n v="17.876999999999999"/>
    <n v="6.9269999999999996"/>
    <n v="14.784183247719239"/>
    <n v="18.507994387699249"/>
    <n v="815"/>
    <n v="110.1704807252258"/>
    <n v="99.807983377804959"/>
    <n v="21.44169212805776"/>
  </r>
  <r>
    <s v="T4746"/>
    <x v="625"/>
    <x v="625"/>
    <n v="203089"/>
    <n v="2056518"/>
    <n v="4.5565073979842628E-2"/>
    <s v="2018-06-11"/>
    <s v="2023-05-12"/>
    <n v="4.916666666666667"/>
    <n v="12.83552255341786"/>
    <n v="19.411087879405208"/>
    <n v="18.677"/>
    <n v="6.9770000000000003"/>
    <n v="14.08718582216229"/>
    <n v="17.083744099462539"/>
    <n v="922"/>
    <n v="99.518982388229375"/>
    <n v="89.784601766914037"/>
    <n v="20.90225160407099"/>
  </r>
  <r>
    <s v="T4747"/>
    <x v="625"/>
    <x v="625"/>
    <n v="203086"/>
    <n v="2056434"/>
    <n v="4.8934803569650437E-2"/>
    <s v="2018-06-11"/>
    <s v="2023-05-12"/>
    <n v="4.916666666666667"/>
    <n v="14.653904249052189"/>
    <n v="18.542429729879458"/>
    <n v="18.027000000000001"/>
    <n v="5.2270000000000003"/>
    <n v="13.98255947102826"/>
    <n v="18.07051603514703"/>
    <n v="1042"/>
    <n v="120.3440954108262"/>
    <n v="108.7186890685669"/>
    <n v="19.966862958565031"/>
  </r>
  <r>
    <s v="T4748"/>
    <x v="625"/>
    <x v="625"/>
    <n v="203086"/>
    <n v="2056366"/>
    <n v="4.8863485192802793E-2"/>
    <s v="2018-06-11"/>
    <s v="2023-05-12"/>
    <n v="4.916666666666667"/>
    <n v="10.26681908699004"/>
    <n v="15.654774746093841"/>
    <n v="15.377000000000001"/>
    <n v="5.4770000000000003"/>
    <n v="12.10450791540929"/>
    <n v="14.7164249258984"/>
    <n v="1023"/>
    <n v="67.675632709647502"/>
    <n v="60.257163156950163"/>
    <n v="16.857377730749661"/>
  </r>
  <r>
    <s v="T4749"/>
    <x v="625"/>
    <x v="625"/>
    <n v="202955"/>
    <n v="2056637"/>
    <n v="4.6284853125795923E-2"/>
    <s v="2018-06-11"/>
    <s v="2023-05-12"/>
    <n v="4.916666666666667"/>
    <n v="9.1968836526687756"/>
    <n v="17.726240378667001"/>
    <n v="17.177"/>
    <n v="3.827"/>
    <n v="12.96347037168656"/>
    <n v="16.775176052068321"/>
    <n v="799"/>
    <n v="69.67072415218901"/>
    <n v="62.545422775810039"/>
    <n v="19.087973775145969"/>
  </r>
  <r>
    <s v="T4750"/>
    <x v="625"/>
    <x v="625"/>
    <n v="202946"/>
    <n v="2056590"/>
    <n v="4.8808433331835703E-2"/>
    <s v="2018-06-11"/>
    <s v="2023-05-12"/>
    <n v="4.916666666666667"/>
    <n v="11.32968306880001"/>
    <n v="18.327084498054269"/>
    <n v="16.227"/>
    <n v="6.3770000000000007"/>
    <n v="12.664487959570559"/>
    <n v="16.55084964890484"/>
    <n v="983"/>
    <n v="84.652641146448985"/>
    <n v="75.970665715906563"/>
    <n v="19.73497486216819"/>
  </r>
  <r>
    <s v="T4751"/>
    <x v="625"/>
    <x v="625"/>
    <n v="202946"/>
    <n v="2056504"/>
    <n v="4.7772323162425662E-2"/>
    <s v="2018-06-11"/>
    <s v="2023-05-14"/>
    <n v="4.916666666666667"/>
    <n v="10.899954073005199"/>
    <n v="19.143845413265019"/>
    <n v="16.427"/>
    <n v="4.7770000000000001"/>
    <n v="12.756136363578889"/>
    <n v="17.224976578689471"/>
    <n v="984"/>
    <n v="84.760926078040271"/>
    <n v="76.069580538574513"/>
    <n v="20.61447951724832"/>
  </r>
  <r>
    <s v="T4752"/>
    <x v="625"/>
    <x v="625"/>
    <n v="202942"/>
    <n v="2056445"/>
    <n v="4.7176439168192683E-2"/>
    <s v="2018-06-11"/>
    <s v="2023-05-15"/>
    <n v="4.916666666666667"/>
    <n v="12.643052645576461"/>
    <n v="19.009164072697232"/>
    <n v="17.827000000000002"/>
    <n v="6.577"/>
    <n v="13.54227509835707"/>
    <n v="17.12465719903761"/>
    <n v="1017"/>
    <n v="98.013506374449321"/>
    <n v="88.205453015740645"/>
    <n v="20.469451928665389"/>
  </r>
  <r>
    <s v="T4874"/>
    <x v="625"/>
    <x v="625"/>
    <n v="202922"/>
    <n v="2056475"/>
    <n v="4.7947192874796582E-2"/>
    <s v="2018-06-11"/>
    <s v="2023-05-14"/>
    <n v="4.916666666666667"/>
    <n v="13.41987408477754"/>
    <n v="18.443550645888529"/>
    <n v="15.627000000000001"/>
    <n v="5.827"/>
    <n v="12.900693739507339"/>
    <n v="17.176376763133881"/>
    <n v="1147"/>
    <n v="104.2024111943407"/>
    <n v="93.643277744449477"/>
    <n v="19.860387963201621"/>
  </r>
  <r>
    <s v="T0246"/>
    <x v="626"/>
    <x v="626"/>
    <n v="200944"/>
    <n v="2057085"/>
    <n v="1.801158618658066E-2"/>
    <s v="2018-06-02"/>
    <s v="2022-06-15"/>
    <n v="4"/>
    <n v="10.25780517993365"/>
    <n v="18.731659307701989"/>
    <n v="17.527000000000001"/>
    <n v="5.6769999999999996"/>
    <n v="14.074044336733539"/>
    <n v="16.941460631918801"/>
    <n v="777"/>
    <n v="78.762482554242567"/>
    <n v="70.96213105756533"/>
    <n v="21.06423854645891"/>
  </r>
  <r>
    <s v="T4732"/>
    <x v="627"/>
    <x v="627"/>
    <n v="203157"/>
    <n v="2056642"/>
    <n v="4.4589235704837762E-2"/>
    <s v="2018-06-11"/>
    <s v="2023-05-15"/>
    <n v="4.916666666666667"/>
    <n v="14.241836465961191"/>
    <n v="19.13305314250853"/>
    <n v="16.277000000000001"/>
    <n v="5.1270000000000007"/>
    <n v="12.865346599030699"/>
    <n v="17.321884891906549"/>
    <n v="1256"/>
    <n v="111.4563501858012"/>
    <n v="100.10380070688031"/>
    <n v="20.602858182054081"/>
  </r>
  <r>
    <s v="T4733"/>
    <x v="627"/>
    <x v="627"/>
    <n v="203155"/>
    <n v="2056582"/>
    <n v="4.4937520859910728E-2"/>
    <s v="2018-06-11"/>
    <s v="2023-05-15"/>
    <n v="4.916666666666667"/>
    <n v="15.85435496321722"/>
    <n v="20.656714142053961"/>
    <n v="18.527000000000001"/>
    <n v="5.777000000000001"/>
    <n v="14.26342365697492"/>
    <n v="17.858906583872461"/>
    <n v="1135"/>
    <n v="128.63058196011059"/>
    <n v="116.16248831787701"/>
    <n v="22.24356712993325"/>
  </r>
  <r>
    <s v="T4734"/>
    <x v="627"/>
    <x v="627"/>
    <n v="203150"/>
    <n v="2056512"/>
    <n v="4.6511009215727282E-2"/>
    <s v="2018-06-11"/>
    <s v="2023-05-15"/>
    <n v="4.916666666666667"/>
    <n v="14.871709881942691"/>
    <n v="21.516415399853479"/>
    <n v="17.477"/>
    <n v="6.3770000000000007"/>
    <n v="14.26779504102849"/>
    <n v="18.484982799429041"/>
    <n v="1011"/>
    <n v="125.0990607996378"/>
    <n v="113.16114857289161"/>
    <n v="23.169310813466168"/>
  </r>
  <r>
    <s v="T4735"/>
    <x v="627"/>
    <x v="627"/>
    <n v="203149"/>
    <n v="2056451"/>
    <n v="4.7537016937560329E-2"/>
    <s v="2018-06-11"/>
    <s v="2023-05-15"/>
    <n v="4.916666666666667"/>
    <n v="15.33101623930424"/>
    <n v="18.815685861696569"/>
    <n v="18.027000000000001"/>
    <n v="9.027000000000001"/>
    <n v="14.30360616068196"/>
    <n v="17.181852263646729"/>
    <n v="1010"/>
    <n v="119.775496699955"/>
    <n v="108.2605098490417"/>
    <n v="20.26111068208683"/>
  </r>
  <r>
    <s v="T4736"/>
    <x v="627"/>
    <x v="627"/>
    <n v="203236"/>
    <n v="2056708"/>
    <n v="4.0567733705861982E-2"/>
    <s v="2018-06-11"/>
    <s v="2023-05-15"/>
    <n v="4.916666666666667"/>
    <n v="12.904008293482359"/>
    <n v="20.977409445414409"/>
    <n v="18.577000000000002"/>
    <n v="7.6769999999999996"/>
    <n v="14.016693901073809"/>
    <n v="18.279542725736398"/>
    <n v="937"/>
    <n v="107.17976202335549"/>
    <n v="96.808905537287075"/>
    <n v="22.58889831181904"/>
  </r>
  <r>
    <s v="T4737"/>
    <x v="627"/>
    <x v="627"/>
    <n v="203235"/>
    <n v="2056660"/>
    <n v="4.7483131730913543E-2"/>
    <s v="2018-06-11"/>
    <s v="2023-05-15"/>
    <n v="4.916666666666667"/>
    <n v="7.0895306978850474"/>
    <n v="18.247735682488859"/>
    <n v="14.327"/>
    <n v="5.8770000000000007"/>
    <n v="10.56113639795036"/>
    <n v="15.16013164456368"/>
    <n v="948"/>
    <n v="47.633235764389923"/>
    <n v="41.953384789705673"/>
    <n v="19.649530454428788"/>
  </r>
  <r>
    <s v="T4738"/>
    <x v="627"/>
    <x v="627"/>
    <n v="203217"/>
    <n v="2056601"/>
    <n v="4.8161505966892393E-2"/>
    <s v="2018-06-11"/>
    <s v="2023-05-15"/>
    <n v="4.916666666666667"/>
    <n v="11.750931732773809"/>
    <n v="20.905694782577349"/>
    <n v="18.177"/>
    <n v="5.9269999999999996"/>
    <n v="15.346485171964391"/>
    <n v="19.05821053054423"/>
    <n v="706"/>
    <n v="102.18359442622911"/>
    <n v="92.673146258368419"/>
    <n v="22.51167451397556"/>
  </r>
  <r>
    <s v="T4739"/>
    <x v="627"/>
    <x v="627"/>
    <n v="203223"/>
    <n v="2056504"/>
    <n v="4.7118805327092401E-2"/>
    <s v="2018-06-11"/>
    <s v="2023-05-15"/>
    <n v="4.916666666666667"/>
    <n v="12.351214676013971"/>
    <n v="20.479605737180389"/>
    <n v="20.227"/>
    <n v="5.827"/>
    <n v="14.33269742401823"/>
    <n v="17.230351015081379"/>
    <n v="891"/>
    <n v="96.593215116190621"/>
    <n v="87.151657672861234"/>
    <n v="22.05285322132276"/>
  </r>
  <r>
    <s v="T4740"/>
    <x v="627"/>
    <x v="627"/>
    <n v="203219"/>
    <n v="2056440"/>
    <n v="4.875204336301342E-2"/>
    <s v="2018-06-11"/>
    <s v="2023-05-15"/>
    <n v="4.916666666666667"/>
    <n v="14.6782404240858"/>
    <n v="19.515941688173079"/>
    <n v="16.727"/>
    <n v="5.4269999999999996"/>
    <n v="13.69125332078281"/>
    <n v="17.86242802519681"/>
    <n v="1067"/>
    <n v="119.0756817314095"/>
    <n v="107.501467390307"/>
    <n v="21.01516030378567"/>
  </r>
  <r>
    <s v="T4767"/>
    <x v="627"/>
    <x v="627"/>
    <n v="203316"/>
    <n v="2056594"/>
    <n v="4.7373626280317709E-2"/>
    <s v="2018-06-11"/>
    <s v="2023-05-22"/>
    <n v="4.916666666666667"/>
    <n v="9.8085386868665925"/>
    <n v="17.37625659550007"/>
    <n v="14.627000000000001"/>
    <n v="5.2770000000000001"/>
    <n v="11.59540332066844"/>
    <n v="14.813839873288559"/>
    <n v="1055"/>
    <n v="64.917894596408175"/>
    <n v="57.652858874633438"/>
    <n v="18.711104166469301"/>
  </r>
  <r>
    <s v="T4768"/>
    <x v="627"/>
    <x v="627"/>
    <n v="203285"/>
    <n v="2056513"/>
    <n v="4.8694316832295421E-2"/>
    <s v="2018-06-11"/>
    <s v="2023-05-15"/>
    <n v="4.916666666666667"/>
    <n v="11.67889683191456"/>
    <n v="18.388067702375789"/>
    <n v="17.027000000000001"/>
    <n v="5.527000000000001"/>
    <n v="13.146952016981929"/>
    <n v="16.082272931519391"/>
    <n v="1006"/>
    <n v="84.742347354999467"/>
    <n v="76.007246881823534"/>
    <n v="19.800642808667131"/>
  </r>
  <r>
    <s v="T4769"/>
    <x v="627"/>
    <x v="627"/>
    <n v="203361"/>
    <n v="2056633"/>
    <n v="4.37339394584184E-2"/>
    <s v="2018-06-11"/>
    <s v="2023-05-22"/>
    <n v="4.916666666666667"/>
    <n v="14.854902994847601"/>
    <n v="19.624243871843731"/>
    <n v="18.277000000000001"/>
    <n v="6.2270000000000003"/>
    <n v="14.26736330709765"/>
    <n v="17.470622216774149"/>
    <n v="1006"/>
    <n v="117.9803102674929"/>
    <n v="106.6147807831922"/>
    <n v="21.131782283265569"/>
  </r>
  <r>
    <s v="T4770"/>
    <x v="627"/>
    <x v="627"/>
    <n v="203371"/>
    <n v="2056585"/>
    <n v="4.2909448608160698E-2"/>
    <s v="2018-06-11"/>
    <s v="2023-05-22"/>
    <n v="4.916666666666667"/>
    <n v="18.3351770806598"/>
    <n v="18.2999938783591"/>
    <n v="17.427"/>
    <n v="8.327"/>
    <n v="13.894535322261479"/>
    <n v="16.84652279579635"/>
    <n v="1282"/>
    <n v="140.22448196568249"/>
    <n v="126.54279547807769"/>
    <n v="19.70580313555006"/>
  </r>
  <r>
    <s v="T4871"/>
    <x v="627"/>
    <x v="627"/>
    <n v="203178"/>
    <n v="2056710"/>
    <n v="4.2084814393980922E-2"/>
    <s v="2018-06-11"/>
    <s v="2023-05-15"/>
    <n v="4.916666666666667"/>
    <n v="9.5761034332644162"/>
    <n v="15.018040726060111"/>
    <n v="16.027000000000001"/>
    <n v="7.1769999999999996"/>
    <n v="12.683299173492699"/>
    <n v="13.355387119273161"/>
    <n v="855"/>
    <n v="57.30959225627285"/>
    <n v="51.049811291240907"/>
    <n v="16.171729673603039"/>
  </r>
  <r>
    <s v="T4887"/>
    <x v="627"/>
    <x v="627"/>
    <n v="203343"/>
    <n v="2056543"/>
    <n v="4.8342032109787533E-2"/>
    <s v="2018-06-11"/>
    <s v="2023-05-15"/>
    <n v="4.916666666666667"/>
    <n v="12.972473537804721"/>
    <n v="16.41048470164457"/>
    <n v="15.677"/>
    <n v="5.4269999999999996"/>
    <n v="12.5139602611881"/>
    <n v="16.355581417633481"/>
    <n v="1138"/>
    <n v="95.725927039430985"/>
    <n v="85.856594916820526"/>
    <n v="17.67114147901345"/>
  </r>
  <r>
    <s v="T0289"/>
    <x v="628"/>
    <x v="628"/>
    <n v="216106"/>
    <n v="2054491"/>
    <n v="1.983916272476615E-2"/>
    <s v="2016-09-30"/>
    <s v="2022-06-22"/>
    <n v="5.666666666666667"/>
    <n v="13.34530639141782"/>
    <n v="22.376600209644341"/>
    <n v="19.427"/>
    <n v="7.327"/>
    <n v="15.81430230145199"/>
    <n v="20.167603370696629"/>
    <n v="806"/>
    <n v="122.9000145314016"/>
    <n v="111.54727611955001"/>
    <n v="23.388630071666078"/>
  </r>
  <r>
    <s v="T0290"/>
    <x v="628"/>
    <x v="628"/>
    <n v="216164"/>
    <n v="2054729"/>
    <n v="1.979624284174572E-2"/>
    <s v="2016-09-30"/>
    <s v="2022-06-22"/>
    <n v="5.666666666666667"/>
    <n v="11.41308529870812"/>
    <n v="19.593904152763709"/>
    <n v="20.376999999999999"/>
    <n v="9.0770000000000017"/>
    <n v="16.402590617807569"/>
    <n v="18.113089459805909"/>
    <n v="606"/>
    <n v="94.4290824577336"/>
    <n v="85.733474035753829"/>
    <n v="20.480080601840282"/>
  </r>
  <r>
    <s v="T0291"/>
    <x v="629"/>
    <x v="629"/>
    <n v="216265"/>
    <n v="2055093"/>
    <n v="1.9825399489692079E-2"/>
    <s v="2016-09-30"/>
    <s v="2022-06-22"/>
    <n v="5.666666666666667"/>
    <n v="9.3426819875854221"/>
    <n v="18.294124938021511"/>
    <n v="16.327000000000002"/>
    <n v="8.1270000000000007"/>
    <n v="14.15831932719294"/>
    <n v="16.882552206328789"/>
    <n v="656"/>
    <n v="71.601361233686518"/>
    <n v="64.612749870846173"/>
    <n v="19.121516077130071"/>
  </r>
  <r>
    <s v="T0292"/>
    <x v="630"/>
    <x v="630"/>
    <n v="216561"/>
    <n v="2054922"/>
    <n v="1.9333114663639919E-2"/>
    <s v="2016-09-30"/>
    <s v="2022-06-21"/>
    <n v="5.666666666666667"/>
    <n v="8.8159377360811106"/>
    <n v="19.12907193714576"/>
    <n v="20.677"/>
    <n v="10.776999999999999"/>
    <n v="16.42041719911127"/>
    <n v="17.651572432482681"/>
    <n v="466"/>
    <n v="71.061109942813829"/>
    <n v="64.498517948636746"/>
    <n v="19.994225349718679"/>
  </r>
  <r>
    <s v="T0293"/>
    <x v="631"/>
    <x v="631"/>
    <n v="216769"/>
    <n v="2055167"/>
    <n v="1.9825399489692079E-2"/>
    <s v="2016-09-30"/>
    <s v="2022-06-21"/>
    <n v="5.666666666666667"/>
    <n v="13.27571510056363"/>
    <n v="21.504486766470752"/>
    <n v="18.626999999999999"/>
    <n v="9.9770000000000003"/>
    <n v="16.453369560257329"/>
    <n v="20.12010970519799"/>
    <n v="656"/>
    <n v="122.3053568733838"/>
    <n v="111.3034706933373"/>
    <n v="22.477073422675112"/>
  </r>
  <r>
    <s v="T0294"/>
    <x v="632"/>
    <x v="632"/>
    <n v="216373"/>
    <n v="2055049"/>
    <n v="1.9701854814119232E-2"/>
    <s v="2016-09-30"/>
    <s v="2022-06-21"/>
    <n v="5.666666666666667"/>
    <n v="12.86205158937018"/>
    <n v="18.851796990184031"/>
    <n v="21.327000000000002"/>
    <n v="8.2270000000000003"/>
    <n v="16.974509352776561"/>
    <n v="16.81210736301896"/>
    <n v="660"/>
    <n v="98.71446567522014"/>
    <n v="89.571538036653394"/>
    <n v="19.704410047042199"/>
  </r>
  <r>
    <s v="T0295"/>
    <x v="633"/>
    <x v="633"/>
    <n v="216391"/>
    <n v="2054961"/>
    <n v="1.9638225014703879E-2"/>
    <s v="2016-09-30"/>
    <s v="2022-06-21"/>
    <n v="5.666666666666667"/>
    <n v="14.607338062130721"/>
    <n v="18.01501573754928"/>
    <n v="20.677"/>
    <n v="7.9770000000000003"/>
    <n v="16.08359372847071"/>
    <n v="16.95845360085017"/>
    <n v="815"/>
    <n v="112.9492770362268"/>
    <n v="102.36752231800421"/>
    <n v="18.82978356288379"/>
  </r>
  <r>
    <s v="T0296"/>
    <x v="634"/>
    <x v="634"/>
    <n v="216532"/>
    <n v="2054757"/>
    <n v="1.985238205917244E-2"/>
    <s v="2016-09-30"/>
    <s v="2022-06-21"/>
    <n v="5.666666666666667"/>
    <n v="10.82016147893509"/>
    <n v="18.80883865846863"/>
    <n v="19.077000000000002"/>
    <n v="8.777000000000001"/>
    <n v="15.41541248362693"/>
    <n v="17.113103367898631"/>
    <n v="655"/>
    <n v="84.322572686013942"/>
    <n v="76.328859840546528"/>
    <n v="19.659508832399482"/>
  </r>
  <r>
    <s v="T0383"/>
    <x v="635"/>
    <x v="635"/>
    <n v="218451"/>
    <n v="2054673"/>
    <n v="1.9929659619724389E-2"/>
    <s v="2017-07-03"/>
    <s v="2022-07-08"/>
    <n v="5"/>
    <n v="17.271747495592798"/>
    <n v="22.02029767114535"/>
    <n v="17.927"/>
    <n v="9.277000000000001"/>
    <n v="15.34909067347502"/>
    <n v="19.61186159639691"/>
    <n v="1004"/>
    <n v="154.70295833351969"/>
    <n v="140.4359391569599"/>
    <n v="23.628405155321971"/>
  </r>
  <r>
    <s v="T0384"/>
    <x v="636"/>
    <x v="636"/>
    <n v="218541"/>
    <n v="2054776"/>
    <n v="1.9978370445040711E-2"/>
    <s v="2017-07-03"/>
    <s v="2022-09-12"/>
    <n v="5.166666666666667"/>
    <n v="13.537637426865251"/>
    <n v="23.760557300258672"/>
    <n v="17.527000000000001"/>
    <n v="4.577"/>
    <n v="14.58038688067546"/>
    <n v="20.001390463523229"/>
    <n v="951"/>
    <n v="123.3211666066815"/>
    <n v="111.6438389925891"/>
    <n v="25.320936670875"/>
  </r>
  <r>
    <s v="T0554"/>
    <x v="637"/>
    <x v="637"/>
    <n v="193840"/>
    <n v="2044956"/>
    <n v="1.9268825814378669E-2"/>
    <s v="2017-06-07"/>
    <s v="2022-09-15"/>
    <n v="5.25"/>
    <n v="18.468764705432339"/>
    <n v="22.37692559141427"/>
    <n v="21.577000000000002"/>
    <n v="8.4269999999999996"/>
    <n v="17.0451175786852"/>
    <n v="20.09701990368562"/>
    <n v="934"/>
    <n v="169.89910822291819"/>
    <n v="154.56909485984349"/>
    <n v="23.766532938339129"/>
  </r>
  <r>
    <s v="T0555"/>
    <x v="637"/>
    <x v="637"/>
    <n v="193434"/>
    <n v="2044794"/>
    <n v="1.963153268950335E-2"/>
    <s v="2017-06-07"/>
    <s v="2022-09-15"/>
    <n v="5.25"/>
    <n v="16.440630871851031"/>
    <n v="16.226437968606021"/>
    <n v="18.027000000000001"/>
    <n v="9.1769999999999996"/>
    <n v="15.72944433226418"/>
    <n v="15.433170816553259"/>
    <n v="917"/>
    <n v="115.50078299931521"/>
    <n v="104.51123176677019"/>
    <n v="17.23409996057541"/>
  </r>
  <r>
    <s v="T0556"/>
    <x v="637"/>
    <x v="637"/>
    <n v="193687"/>
    <n v="2044848"/>
    <n v="1.9469209905158741E-2"/>
    <s v="2017-06-07"/>
    <s v="2022-09-15"/>
    <n v="5.25"/>
    <n v="12.107875379595271"/>
    <n v="20.719859202039949"/>
    <n v="20.077000000000002"/>
    <n v="8.1269999999999989"/>
    <n v="16.889101131511818"/>
    <n v="18.834920946905861"/>
    <n v="616"/>
    <n v="104.2907286728052"/>
    <n v="94.79404335288433"/>
    <n v="22.00656270636096"/>
  </r>
  <r>
    <s v="T0608"/>
    <x v="637"/>
    <x v="637"/>
    <n v="193440"/>
    <n v="2044590"/>
    <n v="1.9689608370359209E-2"/>
    <s v="2017-06-07"/>
    <s v="2022-09-15"/>
    <n v="5.25"/>
    <n v="13.102463687591911"/>
    <n v="17.086344833491321"/>
    <n v="18.777000000000001"/>
    <n v="8.077"/>
    <n v="15.280229610703691"/>
    <n v="15.8885725796726"/>
    <n v="813"/>
    <n v="94.625917930898424"/>
    <n v="85.498760735672022"/>
    <n v="18.147407052057272"/>
  </r>
  <r>
    <s v="T0609"/>
    <x v="637"/>
    <x v="637"/>
    <n v="193462"/>
    <n v="2044955"/>
    <n v="1.9786041376316951E-2"/>
    <s v="2017-06-07"/>
    <s v="2022-09-14"/>
    <n v="5.25"/>
    <n v="10.977938893875709"/>
    <n v="16.389456561463049"/>
    <n v="19.126999999999999"/>
    <n v="9.6769999999999996"/>
    <n v="16.548399191186672"/>
    <n v="15.50936930134325"/>
    <n v="556"/>
    <n v="77.64137592888099"/>
    <n v="70.375742161337072"/>
    <n v="17.40724200999907"/>
  </r>
  <r>
    <s v="T0558"/>
    <x v="638"/>
    <x v="638"/>
    <n v="194217"/>
    <n v="2045069"/>
    <n v="1.898301202528067E-2"/>
    <s v="2017-06-13"/>
    <s v="2022-09-14"/>
    <n v="5.25"/>
    <n v="14.853993600326911"/>
    <n v="23.28583839817173"/>
    <n v="20.927"/>
    <n v="11.026999999999999"/>
    <n v="16.654016942708381"/>
    <n v="20.824076856372479"/>
    <n v="738"/>
    <n v="141.68403422380629"/>
    <n v="128.9835241809505"/>
    <n v="24.731889241269659"/>
  </r>
  <r>
    <s v="T0559"/>
    <x v="638"/>
    <x v="638"/>
    <n v="194193"/>
    <n v="2045619"/>
    <n v="1.8247681384410189E-2"/>
    <s v="2017-06-13"/>
    <s v="2022-09-14"/>
    <n v="5.25"/>
    <n v="25.2623993954535"/>
    <n v="25.254788222365981"/>
    <n v="23.677"/>
    <n v="12.727"/>
    <n v="19.08236763559443"/>
    <n v="22.25298550747846"/>
    <n v="932"/>
    <n v="258.44259041879718"/>
    <n v="236.10935712622381"/>
    <n v="26.823110873101179"/>
  </r>
  <r>
    <s v="T0560"/>
    <x v="638"/>
    <x v="638"/>
    <n v="194144"/>
    <n v="2045376"/>
    <n v="1.8927182817531221E-2"/>
    <s v="2017-06-13"/>
    <s v="2022-09-14"/>
    <n v="5.25"/>
    <n v="13.732374089157121"/>
    <n v="20.573193029255869"/>
    <n v="18.977"/>
    <n v="4.7770000000000001"/>
    <n v="15.93302386120178"/>
    <n v="19.016770351465791"/>
    <n v="793"/>
    <n v="119.2250303437449"/>
    <n v="108.1913298563445"/>
    <n v="21.850788562492401"/>
  </r>
  <r>
    <s v="T0561"/>
    <x v="638"/>
    <x v="638"/>
    <n v="194367"/>
    <n v="2045326"/>
    <n v="1.858802895432354E-2"/>
    <s v="2017-06-13"/>
    <s v="2022-09-14"/>
    <n v="5.25"/>
    <n v="15.56756339944863"/>
    <n v="25.134995442481351"/>
    <n v="21.077000000000002"/>
    <n v="6.2270000000000003"/>
    <n v="17.009013654527049"/>
    <n v="22.218459119309848"/>
    <n v="807"/>
    <n v="158.4742290998955"/>
    <n v="144.30477607208189"/>
    <n v="26.695878960152619"/>
  </r>
  <r>
    <s v="T0563"/>
    <x v="639"/>
    <x v="639"/>
    <n v="194101"/>
    <n v="2045288"/>
    <n v="1.8442598482323162E-2"/>
    <s v="2017-06-12"/>
    <s v="2022-09-14"/>
    <n v="5.25"/>
    <n v="11.975109914613149"/>
    <n v="22.960568053473061"/>
    <n v="21.677"/>
    <n v="11.827"/>
    <n v="19.39663760153412"/>
    <n v="21.85894382926443"/>
    <n v="434"/>
    <n v="120.34001054148681"/>
    <n v="109.9409061287743"/>
    <n v="24.38641960427395"/>
  </r>
  <r>
    <s v="T0557"/>
    <x v="640"/>
    <x v="640"/>
    <n v="193922"/>
    <n v="2045316"/>
    <n v="1.9568613221709288E-2"/>
    <s v="2017-06-13"/>
    <s v="2022-09-14"/>
    <n v="5.25"/>
    <n v="21.193410073832151"/>
    <n v="18.00768601032183"/>
    <n v="20.577000000000002"/>
    <n v="5.077"/>
    <n v="16.78475903006316"/>
    <n v="16.723389032579529"/>
    <n v="1073"/>
    <n v="161.81744945269631"/>
    <n v="146.84703090960329"/>
    <n v="19.125963526991061"/>
  </r>
  <r>
    <s v="T0562"/>
    <x v="640"/>
    <x v="640"/>
    <n v="193965"/>
    <n v="2045167"/>
    <n v="1.7965749013037859E-2"/>
    <s v="2017-06-13"/>
    <s v="2022-09-14"/>
    <n v="5.25"/>
    <n v="20.497734216139278"/>
    <n v="20.84329385714889"/>
    <n v="18.227"/>
    <n v="6.7270000000000003"/>
    <n v="15.238419609348311"/>
    <n v="18.735757649472479"/>
    <n v="1225"/>
    <n v="175.1959271923383"/>
    <n v="158.86150566622581"/>
    <n v="22.13766265502883"/>
  </r>
  <r>
    <s v="T0564"/>
    <x v="641"/>
    <x v="641"/>
    <n v="193531"/>
    <n v="2045104"/>
    <n v="1.9469209905158741E-2"/>
    <s v="2017-06-15"/>
    <s v="2022-09-14"/>
    <n v="5.166666666666667"/>
    <n v="22.435726387932931"/>
    <n v="22.567800252739151"/>
    <n v="21.777000000000001"/>
    <n v="6.2270000000000003"/>
    <n v="16.237125779170299"/>
    <n v="19.051199282745639"/>
    <n v="1284"/>
    <n v="195.17070021581239"/>
    <n v="177.13530817158929"/>
    <n v="24.049850084717669"/>
  </r>
  <r>
    <s v="T0565"/>
    <x v="641"/>
    <x v="641"/>
    <n v="193762"/>
    <n v="2045513"/>
    <n v="1.928748796207392E-2"/>
    <s v="2017-06-15"/>
    <s v="2022-09-14"/>
    <n v="5.166666666666667"/>
    <n v="18.25241733581154"/>
    <n v="18.161886230452389"/>
    <n v="18.827000000000002"/>
    <n v="10.477"/>
    <n v="15.901642133545201"/>
    <n v="16.823318694039081"/>
    <n v="985"/>
    <n v="140.0670902613281"/>
    <n v="126.9956618033339"/>
    <n v="19.354595317506099"/>
  </r>
  <r>
    <s v="T0566"/>
    <x v="641"/>
    <x v="641"/>
    <n v="193853"/>
    <n v="2045749"/>
    <n v="1.934206343818631E-2"/>
    <s v="2017-06-15"/>
    <s v="2022-09-14"/>
    <n v="5.166666666666667"/>
    <n v="18.96539365699779"/>
    <n v="14.85462686454148"/>
    <n v="23.577000000000002"/>
    <n v="12.377000000000001"/>
    <n v="19.822030506261122"/>
    <n v="14.148615514893571"/>
    <n v="672"/>
    <n v="122.8354676838012"/>
    <n v="111.7586051970396"/>
    <n v="15.83014494792336"/>
  </r>
  <r>
    <s v="T0567"/>
    <x v="641"/>
    <x v="641"/>
    <n v="193447"/>
    <n v="2045264"/>
    <n v="1.9770287180314951E-2"/>
    <s v="2017-06-15"/>
    <s v="2022-09-14"/>
    <n v="5.166666666666667"/>
    <n v="20.98872509883417"/>
    <n v="22.85079384223604"/>
    <n v="20.876999999999999"/>
    <n v="11.577"/>
    <n v="17.296554007382429"/>
    <n v="20.755401124362461"/>
    <n v="961"/>
    <n v="199.718879871057"/>
    <n v="181.97442310973301"/>
    <n v="24.351428143993079"/>
  </r>
  <r>
    <s v="T0568"/>
    <x v="642"/>
    <x v="642"/>
    <n v="193963"/>
    <n v="2046079"/>
    <n v="1.8714294668957649E-2"/>
    <s v="2017-07-02"/>
    <s v="2022-09-14"/>
    <n v="5.166666666666667"/>
    <n v="24.581585754174451"/>
    <n v="20.463068537667471"/>
    <n v="20.126999999999999"/>
    <n v="5.9770000000000003"/>
    <n v="17.90672177999696"/>
    <n v="19.516666504052381"/>
    <n v="1069"/>
    <n v="219.92285354634811"/>
    <n v="200.36228817734801"/>
    <n v="21.806898549825341"/>
  </r>
  <r>
    <s v="T0572"/>
    <x v="643"/>
    <x v="643"/>
    <n v="193705"/>
    <n v="2045717"/>
    <n v="1.9428306214356841E-2"/>
    <s v="2017-07-02"/>
    <s v="2022-09-14"/>
    <n v="5.166666666666667"/>
    <n v="20.13587122381108"/>
    <n v="21.713723853230661"/>
    <n v="22.077000000000002"/>
    <n v="9.1270000000000007"/>
    <n v="18.51772990934515"/>
    <n v="19.600234664684429"/>
    <n v="824"/>
    <n v="181.0484633242632"/>
    <n v="165.05884784545171"/>
    <n v="23.139685640729301"/>
  </r>
  <r>
    <s v="T0573"/>
    <x v="644"/>
    <x v="644"/>
    <n v="193270"/>
    <n v="2045331"/>
    <n v="1.9604165584761531E-2"/>
    <s v="2017-07-02"/>
    <s v="2022-09-14"/>
    <n v="5.166666666666667"/>
    <n v="19.782885803831601"/>
    <n v="21.21191799868139"/>
    <n v="23.977"/>
    <n v="11.227"/>
    <n v="19.161641986000902"/>
    <n v="19.338961397702018"/>
    <n v="765"/>
    <n v="175.58018760881251"/>
    <n v="160.14106245978269"/>
    <n v="22.60492569787316"/>
  </r>
  <r>
    <s v="T0569"/>
    <x v="645"/>
    <x v="645"/>
    <n v="194068"/>
    <n v="2045927"/>
    <n v="1.9856667574090159E-2"/>
    <s v="2017-07-02"/>
    <s v="2022-09-14"/>
    <n v="5.166666666666667"/>
    <n v="15.58533020961343"/>
    <n v="22.764443035537919"/>
    <n v="21.227"/>
    <n v="10.727"/>
    <n v="16.388477330069509"/>
    <n v="20.408589801849459"/>
    <n v="806"/>
    <n v="145.58426799160301"/>
    <n v="132.43747955464821"/>
    <n v="24.25940659415097"/>
  </r>
  <r>
    <s v="T0570"/>
    <x v="645"/>
    <x v="645"/>
    <n v="194074"/>
    <n v="2046208"/>
    <n v="1.823334044483451E-2"/>
    <s v="2017-07-02"/>
    <s v="2022-09-14"/>
    <n v="5.166666666666667"/>
    <n v="20.67288089686225"/>
    <n v="24.642782226566961"/>
    <n v="25.027000000000001"/>
    <n v="7.4770000000000003"/>
    <n v="20.93822529624892"/>
    <n v="21.304696326571381"/>
    <n v="713"/>
    <n v="202.5169133147709"/>
    <n v="185.05082836733371"/>
    <n v="26.261098183344089"/>
  </r>
  <r>
    <s v="T0571"/>
    <x v="645"/>
    <x v="645"/>
    <n v="194174"/>
    <n v="2046432"/>
    <n v="1.9929659619724389E-2"/>
    <s v="2017-07-02"/>
    <s v="2022-09-14"/>
    <n v="5.166666666666667"/>
    <n v="12.114975396221981"/>
    <n v="22.79015445588481"/>
    <n v="21.927"/>
    <n v="9.3770000000000007"/>
    <n v="19.342460000836951"/>
    <n v="19.856521055925619"/>
    <n v="452"/>
    <n v="110.47056541184961"/>
    <n v="100.8167509911903"/>
    <n v="24.286806508980192"/>
  </r>
  <r>
    <s v="T000677"/>
    <x v="646"/>
    <x v="646"/>
    <n v="199918"/>
    <n v="2040416"/>
    <n v="4.8554432811696371E-2"/>
    <s v="2014-07-15"/>
    <s v="2022-10-18"/>
    <n v="8.25"/>
    <n v="17.93448659303926"/>
    <n v="21.050261558964038"/>
    <n v="22.277000000000001"/>
    <n v="10.477"/>
    <n v="18.971406741095748"/>
    <n v="19.299600995381301"/>
    <n v="700"/>
    <n v="164.03876429685181"/>
    <n v="151.34663091558349"/>
    <n v="20.408339910350019"/>
  </r>
  <r>
    <s v="T002750"/>
    <x v="646"/>
    <x v="646"/>
    <m/>
    <m/>
    <n v="4.9708124900925188E-2"/>
    <s v="2014-07-15"/>
    <s v="2023-02-14"/>
    <n v="8.5833333333333339"/>
    <n v="17.21328746985434"/>
    <n v="22.41284211736783"/>
    <n v="25.927"/>
    <n v="8.9269999999999996"/>
    <n v="21.004173176252209"/>
    <n v="19.985601241881419"/>
    <n v="583"/>
    <n v="163.14391555530349"/>
    <n v="150.6625524070312"/>
    <n v="21.567968272376891"/>
  </r>
  <r>
    <s v="T002752"/>
    <x v="646"/>
    <x v="646"/>
    <m/>
    <m/>
    <n v="4.7873123536955067E-2"/>
    <s v="2014-07-15"/>
    <s v="2023-02-14"/>
    <n v="8.5833333333333339"/>
    <n v="15.521863638778189"/>
    <n v="21.093391941424109"/>
    <n v="25.626999999999999"/>
    <n v="10.327"/>
    <n v="20.296897621109149"/>
    <n v="19.791256681848051"/>
    <n v="522"/>
    <n v="145.68122549993129"/>
    <n v="134.5342779497864"/>
    <n v="20.298256051913601"/>
  </r>
  <r>
    <s v="T002772"/>
    <x v="646"/>
    <x v="646"/>
    <m/>
    <m/>
    <n v="4.6574351581924113E-2"/>
    <s v="2014-07-15"/>
    <s v="2023-02-14"/>
    <n v="8.5833333333333339"/>
    <n v="18.845738196459941"/>
    <n v="25.04579451693283"/>
    <n v="24.527000000000001"/>
    <n v="9.1769999999999996"/>
    <n v="19.746254017549951"/>
    <n v="22.35600103403841"/>
    <n v="709"/>
    <n v="199.806318212185"/>
    <n v="184.52756131660021"/>
    <n v="24.101668974818882"/>
  </r>
  <r>
    <s v="T000676"/>
    <x v="647"/>
    <x v="647"/>
    <n v="199684"/>
    <n v="2040769"/>
    <n v="4.9196193929187129E-2"/>
    <s v="2014-07-15"/>
    <s v="2022-10-18"/>
    <n v="8.25"/>
    <n v="10.15168258001485"/>
    <n v="24.2323712330702"/>
    <n v="25.977"/>
    <n v="5.6270000000000007"/>
    <n v="19.63897101456196"/>
    <n v="22.083686438811519"/>
    <n v="427"/>
    <n v="106.27250440410771"/>
    <n v="98.083457141741235"/>
    <n v="23.493412068682279"/>
  </r>
  <r>
    <s v="T002747"/>
    <x v="647"/>
    <x v="647"/>
    <m/>
    <m/>
    <n v="4.4822653582965187E-2"/>
    <s v="2014-07-15"/>
    <s v="2023-02-12"/>
    <n v="8.5"/>
    <n v="6.7645637853751426"/>
    <n v="24.976401639003338"/>
    <n v="29.126999999999999"/>
    <n v="7.077"/>
    <n v="20.743500257579338"/>
    <n v="21.690855928965139"/>
    <n v="357"/>
    <n v="69.482279151991619"/>
    <n v="64.030657101550688"/>
    <n v="24.079059833292671"/>
  </r>
  <r>
    <s v="T002749"/>
    <x v="647"/>
    <x v="647"/>
    <m/>
    <m/>
    <n v="4.9550210389476053E-2"/>
    <s v="2014-07-15"/>
    <s v="2023-02-12"/>
    <n v="8.5"/>
    <n v="3.917419215007683"/>
    <n v="16.787271966058579"/>
    <n v="24.677"/>
    <n v="6.6769999999999996"/>
    <n v="15.199083975098009"/>
    <n v="15.52279538286527"/>
    <n v="323"/>
    <n v="28.631891551350549"/>
    <n v="26.165251012719061"/>
    <n v="16.184145816955692"/>
  </r>
  <r>
    <s v="T002773"/>
    <x v="647"/>
    <x v="647"/>
    <m/>
    <m/>
    <n v="4.3859748863232427E-2"/>
    <s v="2014-07-15"/>
    <s v="2023-02-12"/>
    <n v="8.5"/>
    <n v="5.9464844006099016"/>
    <n v="20.56161294553414"/>
    <n v="24.527000000000001"/>
    <n v="5.6769999999999996"/>
    <n v="16.075230151486011"/>
    <n v="17.297273697456269"/>
    <n v="524"/>
    <n v="48.450792783505008"/>
    <n v="44.304326732143132"/>
    <n v="19.822883838133158"/>
  </r>
  <r>
    <s v="T000675"/>
    <x v="648"/>
    <x v="648"/>
    <n v="199188"/>
    <n v="2040848"/>
    <n v="4.5983934574734063E-2"/>
    <s v="2014-07-15"/>
    <s v="2022-10-17"/>
    <n v="8.25"/>
    <n v="11.97504390921166"/>
    <n v="20.536421888677069"/>
    <n v="26.126999999999999"/>
    <n v="12.227"/>
    <n v="18.695614371539801"/>
    <n v="19.032248458110491"/>
    <n v="478"/>
    <n v="107.9968608855619"/>
    <n v="99.619038135085972"/>
    <n v="19.910169632452781"/>
  </r>
  <r>
    <s v="T002731"/>
    <x v="648"/>
    <x v="648"/>
    <m/>
    <m/>
    <n v="4.875204336301342E-2"/>
    <s v="2014-07-15"/>
    <s v="2023-01-29"/>
    <n v="8.5"/>
    <n v="13.73649896931501"/>
    <n v="19.97921174913758"/>
    <n v="27.177"/>
    <n v="9.777000000000001"/>
    <n v="17.527535040705789"/>
    <n v="18.62718385007717"/>
    <n v="677"/>
    <n v="121.1150789312629"/>
    <n v="111.5438519157556"/>
    <n v="19.26140691052343"/>
  </r>
  <r>
    <s v="T002774"/>
    <x v="648"/>
    <x v="648"/>
    <m/>
    <m/>
    <n v="4.8826932706095949E-2"/>
    <s v="2014-07-15"/>
    <s v="2023-01-29"/>
    <n v="8.5"/>
    <n v="10.56176642407368"/>
    <n v="22.227751371533131"/>
    <n v="28.927"/>
    <n v="8.1769999999999996"/>
    <n v="20.646666534032519"/>
    <n v="20.305212863820611"/>
    <n v="389"/>
    <n v="101.67922865739919"/>
    <n v="93.868273780000578"/>
    <n v="21.42916193335434"/>
  </r>
  <r>
    <s v="T000682"/>
    <x v="649"/>
    <x v="649"/>
    <n v="199454"/>
    <n v="2040328"/>
    <n v="4.7289981665077328E-2"/>
    <s v="2014-07-15"/>
    <s v="2022-10-17"/>
    <n v="8.25"/>
    <n v="27.917118452180571"/>
    <n v="24.115854966783509"/>
    <n v="23.376999999999999"/>
    <n v="8.2270000000000003"/>
    <n v="19.54619563901203"/>
    <n v="21.523396830777031"/>
    <n v="1036"/>
    <n v="284.93562227095128"/>
    <n v="263.11498527327558"/>
    <n v="23.38044893229544"/>
  </r>
  <r>
    <s v="T002743"/>
    <x v="649"/>
    <x v="649"/>
    <m/>
    <m/>
    <n v="4.7873123536955067E-2"/>
    <s v="2014-07-15"/>
    <s v="2023-02-12"/>
    <n v="8.5"/>
    <n v="14.94451471092939"/>
    <n v="24.387571621907881"/>
    <n v="23.827000000000002"/>
    <n v="9.9269999999999996"/>
    <n v="20.110707685376251"/>
    <n v="22.857547002491621"/>
    <n v="522"/>
    <n v="162.04831710705761"/>
    <n v="149.72249679084459"/>
    <n v="23.511385056989461"/>
  </r>
  <r>
    <s v="T002745"/>
    <x v="649"/>
    <x v="649"/>
    <m/>
    <m/>
    <n v="4.7797741733248862E-2"/>
    <s v="2014-07-15"/>
    <s v="2023-02-12"/>
    <n v="8.5"/>
    <n v="17.978920540320349"/>
    <n v="26.166361649288081"/>
    <n v="24.876999999999999"/>
    <n v="12.577"/>
    <n v="21.376591691840261"/>
    <n v="24.224876853670281"/>
    <n v="544"/>
    <n v="206.72739383039811"/>
    <n v="191.15624178321269"/>
    <n v="25.22626745354999"/>
  </r>
  <r>
    <s v="T002746"/>
    <x v="649"/>
    <x v="649"/>
    <m/>
    <m/>
    <n v="4.6051788527255139E-2"/>
    <s v="2014-07-15"/>
    <s v="2023-02-12"/>
    <n v="8.5"/>
    <n v="22.859269838424911"/>
    <n v="25.5633170379927"/>
    <n v="27.626999999999999"/>
    <n v="13.227"/>
    <n v="21.170323444980841"/>
    <n v="23.874427507158799"/>
    <n v="695"/>
    <n v="259.02837844125492"/>
    <n v="239.50115788694819"/>
    <n v="24.64488877909552"/>
  </r>
  <r>
    <s v="T002768"/>
    <x v="649"/>
    <x v="649"/>
    <m/>
    <m/>
    <n v="4.4784091259567629E-2"/>
    <s v="2014-07-15"/>
    <s v="2023-02-12"/>
    <n v="8.5"/>
    <n v="18.603220017512601"/>
    <n v="26.93311751397972"/>
    <n v="25.376999999999999"/>
    <n v="7.4770000000000003"/>
    <n v="20.53416476287353"/>
    <n v="24.300213435731759"/>
    <n v="625"/>
    <n v="214.5142560889953"/>
    <n v="198.2804743136054"/>
    <n v="25.965475631344749"/>
  </r>
  <r>
    <s v="T000681"/>
    <x v="650"/>
    <x v="650"/>
    <n v="199400"/>
    <n v="2040219"/>
    <n v="4.6699333068097558E-2"/>
    <s v="2014-07-15"/>
    <s v="2022-10-17"/>
    <n v="8.25"/>
    <n v="20.436746598317761"/>
    <n v="22.297412068402849"/>
    <n v="23.477"/>
    <n v="10.477"/>
    <n v="19.84052642076027"/>
    <n v="21.197273449676349"/>
    <n v="728"/>
    <n v="205.44455970182361"/>
    <n v="189.73525574905949"/>
    <n v="21.617458925080498"/>
  </r>
  <r>
    <s v="T000685"/>
    <x v="650"/>
    <x v="650"/>
    <n v="199241"/>
    <n v="2040241"/>
    <n v="4.8635255322283702E-2"/>
    <s v="2014-07-15"/>
    <s v="2022-10-17"/>
    <n v="8.25"/>
    <n v="12.878215292145629"/>
    <n v="19.92753078673319"/>
    <n v="24.277000000000001"/>
    <n v="11.477"/>
    <n v="20.84767666392186"/>
    <n v="18.680071033779829"/>
    <n v="411"/>
    <n v="114.0807672029072"/>
    <n v="105.3488973600783"/>
    <n v="19.319846488863789"/>
  </r>
  <r>
    <s v="T000686"/>
    <x v="650"/>
    <x v="650"/>
    <n v="199244"/>
    <n v="2040149"/>
    <n v="4.7118805327092401E-2"/>
    <s v="2014-07-15"/>
    <s v="2022-10-17"/>
    <n v="8.25"/>
    <n v="17.449779350481951"/>
    <n v="16.60575678807438"/>
    <n v="25.227"/>
    <n v="9.8769999999999989"/>
    <n v="20.944063701702621"/>
    <n v="15.79824293745898"/>
    <n v="552"/>
    <n v="130.65509547498939"/>
    <n v="120.5533887068209"/>
    <n v="16.09936902923226"/>
  </r>
  <r>
    <s v="T002733"/>
    <x v="650"/>
    <x v="650"/>
    <m/>
    <m/>
    <n v="4.6605810002824419E-2"/>
    <s v="2014-07-15"/>
    <s v="2023-01-29"/>
    <n v="8.5"/>
    <n v="18.607843871041371"/>
    <n v="20.946079528620889"/>
    <n v="25.177"/>
    <n v="12.077"/>
    <n v="19.856789458000812"/>
    <n v="19.346049640676391"/>
    <n v="665"/>
    <n v="170.66638359125039"/>
    <n v="157.54082785322879"/>
    <n v="20.193537465178881"/>
  </r>
  <r>
    <s v="T002734"/>
    <x v="650"/>
    <x v="650"/>
    <m/>
    <m/>
    <n v="4.7401219314971828E-2"/>
    <s v="2014-07-15"/>
    <s v="2023-01-29"/>
    <n v="8.5"/>
    <n v="11.99571073273389"/>
    <n v="15.07781020423857"/>
    <n v="24.727"/>
    <n v="11.727"/>
    <n v="20.819605489411309"/>
    <n v="14.38903886731601"/>
    <n v="380"/>
    <n v="81.773984885145921"/>
    <n v="75.408507379512301"/>
    <n v="14.53610088876593"/>
  </r>
  <r>
    <s v="T002735"/>
    <x v="650"/>
    <x v="650"/>
    <m/>
    <m/>
    <n v="4.7947192874796582E-2"/>
    <s v="2014-07-15"/>
    <s v="2023-01-29"/>
    <n v="8.5"/>
    <n v="16.360685056921302"/>
    <n v="18.831793844452051"/>
    <n v="26.876999999999999"/>
    <n v="11.477"/>
    <n v="20.540154106101539"/>
    <n v="17.455072101168149"/>
    <n v="563"/>
    <n v="135.3556143916891"/>
    <n v="124.901163776827"/>
    <n v="18.15521296072848"/>
  </r>
  <r>
    <s v="T002738"/>
    <x v="650"/>
    <x v="650"/>
    <m/>
    <m/>
    <n v="4.7345888937382202E-2"/>
    <s v="2014-07-15"/>
    <s v="2023-01-29"/>
    <n v="8.5"/>
    <n v="12.57321187211139"/>
    <n v="20.37922918360513"/>
    <n v="27.927"/>
    <n v="11.776999999999999"/>
    <n v="21.993907192222501"/>
    <n v="19.006412222170528"/>
    <n v="380"/>
    <n v="113.3512185418294"/>
    <n v="104.7107713906543"/>
    <n v="19.647052684407161"/>
  </r>
  <r>
    <s v="T002739"/>
    <x v="650"/>
    <x v="650"/>
    <m/>
    <m/>
    <n v="4.5565073979842628E-2"/>
    <s v="2014-07-15"/>
    <s v="2023-01-29"/>
    <n v="8.5"/>
    <n v="14.129869559730849"/>
    <n v="21.994245718088401"/>
    <n v="24.027000000000001"/>
    <n v="11.026999999999999"/>
    <n v="22.09329862025049"/>
    <n v="21.150818142490479"/>
    <n v="395"/>
    <n v="141.83248770050369"/>
    <n v="131.122012471061"/>
    <n v="21.2040455742417"/>
  </r>
  <r>
    <s v="T002741"/>
    <x v="650"/>
    <x v="650"/>
    <m/>
    <m/>
    <n v="4.7318007370658048E-2"/>
    <s v="2014-07-15"/>
    <s v="2023-01-29"/>
    <n v="8.5"/>
    <n v="6.6579357422769441"/>
    <n v="20.041940153984839"/>
    <n v="26.977"/>
    <n v="7.6769999999999996"/>
    <n v="21.064592996141901"/>
    <n v="18.701138323642841"/>
    <n v="275"/>
    <n v="58.987425617456474"/>
    <n v="54.394686836525068"/>
    <n v="19.3218816352414"/>
  </r>
  <r>
    <s v="T002742"/>
    <x v="650"/>
    <x v="650"/>
    <m/>
    <m/>
    <n v="4.9240939537329803E-2"/>
    <s v="2014-07-15"/>
    <s v="2023-01-29"/>
    <n v="8.5"/>
    <n v="15.523909110294429"/>
    <n v="20.99783181347205"/>
    <n v="23.027000000000001"/>
    <n v="10.127000000000001"/>
    <n v="19.392380936819301"/>
    <n v="19.7450894921095"/>
    <n v="569"/>
    <n v="145.31601426704279"/>
    <n v="134.13724187322009"/>
    <n v="20.24343041539052"/>
  </r>
  <r>
    <s v="T002744"/>
    <x v="650"/>
    <x v="650"/>
    <m/>
    <m/>
    <n v="4.9284335180241161E-2"/>
    <s v="2014-07-15"/>
    <s v="2023-01-29"/>
    <n v="8.5"/>
    <n v="20.188154867070189"/>
    <n v="21.986777893604629"/>
    <n v="27.827000000000002"/>
    <n v="9.327"/>
    <n v="20.075951776914049"/>
    <n v="20.081818930787001"/>
    <n v="710"/>
    <n v="192.23906206695941"/>
    <n v="177.50332294527101"/>
    <n v="21.196846050660671"/>
  </r>
  <r>
    <s v="T002769"/>
    <x v="650"/>
    <x v="650"/>
    <m/>
    <m/>
    <n v="4.9118621341460583E-2"/>
    <s v="2014-07-15"/>
    <s v="2023-01-29"/>
    <n v="8.5"/>
    <n v="7.8933341938431436"/>
    <n v="20.19236169179328"/>
    <n v="31.727"/>
    <n v="10.577"/>
    <n v="21.060157231939439"/>
    <n v="18.6566117214266"/>
    <n v="305"/>
    <n v="69.784507738497283"/>
    <n v="64.375709234425258"/>
    <n v="19.466898890387121"/>
  </r>
  <r>
    <s v="T000680"/>
    <x v="651"/>
    <x v="651"/>
    <n v="199209"/>
    <n v="2040365"/>
    <n v="4.9102657761078063E-2"/>
    <s v="2014-07-15"/>
    <s v="2022-10-17"/>
    <n v="8.25"/>
    <n v="14.184793953380421"/>
    <n v="15.14043718690578"/>
    <n v="21.876999999999999"/>
    <n v="9.7270000000000003"/>
    <n v="18.322152410860419"/>
    <n v="14.396127940026931"/>
    <n v="591"/>
    <n v="96.612139969707314"/>
    <n v="88.913853386052836"/>
    <n v="14.678733926234569"/>
  </r>
  <r>
    <s v="T002732"/>
    <x v="651"/>
    <x v="651"/>
    <m/>
    <m/>
    <n v="4.369173637708474E-2"/>
    <s v="2014-07-15"/>
    <s v="2023-01-29"/>
    <n v="8.5"/>
    <n v="14.574893015998059"/>
    <n v="18.135180756400299"/>
    <n v="27.427"/>
    <n v="9.9269999999999996"/>
    <n v="20.184331204586091"/>
    <n v="16.81723732079303"/>
    <n v="526"/>
    <n v="116.13478872722411"/>
    <n v="107.1107211508899"/>
    <n v="17.483627498967689"/>
  </r>
  <r>
    <s v="T002737"/>
    <x v="651"/>
    <x v="651"/>
    <m/>
    <m/>
    <n v="4.7643049030688493E-2"/>
    <s v="2014-07-15"/>
    <s v="2023-01-29"/>
    <n v="8.5"/>
    <n v="14.666425367614041"/>
    <n v="18.279976089228079"/>
    <n v="23.927"/>
    <n v="9.527000000000001"/>
    <n v="19.185036638356689"/>
    <n v="15.674494363349879"/>
    <n v="546"/>
    <n v="108.8744521199433"/>
    <n v="100.3491436748012"/>
    <n v="17.623220685093319"/>
  </r>
  <r>
    <s v="T000679"/>
    <x v="652"/>
    <x v="652"/>
    <n v="199262"/>
    <n v="2040483"/>
    <n v="4.7772323162425662E-2"/>
    <s v="2014-07-15"/>
    <s v="2022-10-17"/>
    <n v="8.25"/>
    <n v="18.079339564770379"/>
    <n v="17.457753062024171"/>
    <n v="27.727"/>
    <n v="7.1769999999999996"/>
    <n v="22.100997883511521"/>
    <n v="16.827286083584209"/>
    <n v="544"/>
    <n v="144.2469553041941"/>
    <n v="133.17572034269119"/>
    <n v="16.925383922796119"/>
  </r>
  <r>
    <s v="T002771"/>
    <x v="652"/>
    <x v="652"/>
    <m/>
    <m/>
    <n v="4.6085505132481087E-2"/>
    <s v="2014-07-15"/>
    <s v="2023-01-29"/>
    <n v="8.5"/>
    <n v="17.054070643594962"/>
    <n v="21.696632368695528"/>
    <n v="27.677"/>
    <n v="6.6270000000000007"/>
    <n v="20.150616138922111"/>
    <n v="20.083567288946099"/>
    <n v="673"/>
    <n v="162.34123837855091"/>
    <n v="149.8059138354898"/>
    <n v="20.91712475390916"/>
  </r>
  <r>
    <s v="T000684"/>
    <x v="653"/>
    <x v="653"/>
    <n v="199375"/>
    <n v="2040402"/>
    <n v="4.9284335180241161E-2"/>
    <s v="2014-07-15"/>
    <s v="2022-10-17"/>
    <n v="8.25"/>
    <n v="14.95474128426677"/>
    <n v="20.995047905811528"/>
    <n v="30.727"/>
    <n v="7.9269999999999996"/>
    <n v="23.186512778321699"/>
    <n v="19.11108700491916"/>
    <n v="548"/>
    <n v="135.47670287290089"/>
    <n v="125.03266324499209"/>
    <n v="20.354809981609129"/>
  </r>
  <r>
    <s v="T002716"/>
    <x v="653"/>
    <x v="653"/>
    <m/>
    <m/>
    <n v="4.7373626280317709E-2"/>
    <s v="2014-07-15"/>
    <s v="2023-01-29"/>
    <n v="8.5"/>
    <n v="8.6242664917080152"/>
    <n v="26.975895915548669"/>
    <n v="28.177"/>
    <n v="6.527000000000001"/>
    <n v="21.44327159345282"/>
    <n v="23.949531097505659"/>
    <n v="401"/>
    <n v="97.903482840540136"/>
    <n v="90.349534394087257"/>
    <n v="26.0067171082332"/>
  </r>
  <r>
    <s v="T002740"/>
    <x v="653"/>
    <x v="653"/>
    <m/>
    <m/>
    <n v="4.8019947716125083E-2"/>
    <s v="2014-07-15"/>
    <s v="2023-01-29"/>
    <n v="8.5"/>
    <n v="16.527056988391632"/>
    <n v="23.03871419250866"/>
    <n v="26.177"/>
    <n v="8.2270000000000003"/>
    <n v="19.835322101489378"/>
    <n v="21.570308574916481"/>
    <n v="708"/>
    <n v="168.9634617014035"/>
    <n v="155.90685662464651"/>
    <n v="22.21098881823082"/>
  </r>
  <r>
    <s v="T000683"/>
    <x v="654"/>
    <x v="654"/>
    <n v="199680"/>
    <n v="2040683"/>
    <n v="4.9340094040580811E-2"/>
    <s v="2014-07-15"/>
    <s v="2022-10-18"/>
    <n v="8.25"/>
    <n v="7.5006522190733058"/>
    <n v="23.07236687588054"/>
    <n v="27.427"/>
    <n v="8.6270000000000007"/>
    <n v="18.849883756285799"/>
    <n v="20.195016960642331"/>
    <n v="385"/>
    <n v="71.714483502594916"/>
    <n v="66.066867995027337"/>
    <n v="22.368781709448921"/>
  </r>
  <r>
    <s v="T002748"/>
    <x v="654"/>
    <x v="654"/>
    <m/>
    <m/>
    <n v="4.8342032109787533E-2"/>
    <s v="2014-07-15"/>
    <s v="2023-02-12"/>
    <n v="8.5"/>
    <n v="8.1177255998345768"/>
    <n v="22.995878256984181"/>
    <n v="28.126999999999999"/>
    <n v="6.6769999999999996"/>
    <n v="18.25529897001379"/>
    <n v="19.620744937963011"/>
    <n v="517"/>
    <n v="75.302241581644154"/>
    <n v="69.230825542837309"/>
    <n v="22.16969187444295"/>
  </r>
  <r>
    <s v="T000690"/>
    <x v="655"/>
    <x v="655"/>
    <n v="202064"/>
    <n v="2039805"/>
    <n v="4.9801129541975853E-2"/>
    <s v="2014-08-01"/>
    <s v="2022-10-18"/>
    <n v="8.1666666666666661"/>
    <n v="10.068316923939809"/>
    <n v="19.53754292108264"/>
    <n v="21.277000000000001"/>
    <n v="6.0270000000000001"/>
    <n v="16.08571658575746"/>
    <n v="17.772303603667361"/>
    <n v="602"/>
    <n v="84.577674180842692"/>
    <n v="77.731421501624922"/>
    <n v="18.97799543749856"/>
  </r>
  <r>
    <s v="T002760"/>
    <x v="655"/>
    <x v="655"/>
    <m/>
    <m/>
    <n v="4.8043906873778311E-2"/>
    <s v="2014-08-01"/>
    <s v="2023-01-29"/>
    <n v="8.4166666666666661"/>
    <n v="8.2486286165093414"/>
    <n v="19.446454641818431"/>
    <n v="22.876999999999999"/>
    <n v="7.2270000000000003"/>
    <n v="18.02215414792018"/>
    <n v="17.827720829774091"/>
    <n v="416"/>
    <n v="69.581415528469989"/>
    <n v="64.048362651846958"/>
    <n v="18.782587262331319"/>
  </r>
  <r>
    <s v="T002765"/>
    <x v="655"/>
    <x v="655"/>
    <m/>
    <m/>
    <n v="4.8428763168559971E-2"/>
    <s v="2014-08-01"/>
    <s v="2023-01-29"/>
    <n v="8.4166666666666661"/>
    <n v="8.0975062916726213"/>
    <n v="21.492278906748268"/>
    <n v="21.027000000000001"/>
    <n v="6.527000000000001"/>
    <n v="14.51645629327162"/>
    <n v="18.4241456611771"/>
    <n v="619"/>
    <n v="70.407257530960777"/>
    <n v="64.560280314738918"/>
    <n v="20.758570724983031"/>
  </r>
  <r>
    <s v="T002766"/>
    <x v="655"/>
    <x v="655"/>
    <m/>
    <m/>
    <n v="4.7643049030688493E-2"/>
    <s v="2014-08-01"/>
    <s v="2023-01-29"/>
    <n v="8.4166666666666661"/>
    <n v="7.6077154012225412"/>
    <n v="22.3688774348817"/>
    <n v="20.376999999999999"/>
    <n v="9.577"/>
    <n v="15.890130126780781"/>
    <n v="20.09690111911215"/>
    <n v="441"/>
    <n v="72.33596106878494"/>
    <n v="66.573835435023241"/>
    <n v="21.60524373823711"/>
  </r>
  <r>
    <s v="T000662"/>
    <x v="656"/>
    <x v="656"/>
    <n v="202040"/>
    <n v="2040400"/>
    <n v="4.6284853125795923E-2"/>
    <s v="2014-08-01"/>
    <s v="2022-10-18"/>
    <n v="8.1666666666666661"/>
    <n v="13.834449620030499"/>
    <n v="24.741744021023059"/>
    <n v="24.876999999999999"/>
    <n v="10.776999999999999"/>
    <n v="18.822322907777"/>
    <n v="21.91083445574565"/>
    <n v="583"/>
    <n v="143.68605753671861"/>
    <n v="132.60626278262879"/>
    <n v="24.033150281146689"/>
  </r>
  <r>
    <s v="T000689"/>
    <x v="656"/>
    <x v="656"/>
    <n v="202136"/>
    <n v="2040454"/>
    <n v="4.944439486113171E-2"/>
    <s v="2014-08-01"/>
    <s v="2022-10-17"/>
    <n v="8.1666666666666661"/>
    <n v="8.094537156508542"/>
    <n v="20.668517723044801"/>
    <n v="18.527000000000001"/>
    <n v="4.1270000000000007"/>
    <n v="15.20618925089579"/>
    <n v="18.774398534034908"/>
    <n v="526"/>
    <n v="71.817886991627631"/>
    <n v="65.986550046035717"/>
    <n v="20.07657956950845"/>
  </r>
  <r>
    <s v="T002761"/>
    <x v="656"/>
    <x v="656"/>
    <m/>
    <m/>
    <n v="4.5013414801524598E-2"/>
    <s v="2014-08-01"/>
    <s v="2023-01-29"/>
    <n v="8.4166666666666661"/>
    <n v="7.8364556281304756"/>
    <n v="20.556313312676981"/>
    <n v="19.126999999999999"/>
    <n v="9.2270000000000003"/>
    <n v="13.995180610029051"/>
    <n v="18.128535904195569"/>
    <n v="555"/>
    <n v="67.076482214828928"/>
    <n v="61.54965334967973"/>
    <n v="19.85455733184866"/>
  </r>
  <r>
    <s v="T002762"/>
    <x v="656"/>
    <x v="656"/>
    <m/>
    <m/>
    <n v="4.8407301523482729E-2"/>
    <s v="2014-08-01"/>
    <s v="2023-01-29"/>
    <n v="8.4166666666666661"/>
    <n v="9.3527065512313659"/>
    <n v="21.741910349082641"/>
    <n v="19.727"/>
    <n v="9.2270000000000003"/>
    <n v="15.989420390503049"/>
    <n v="19.307292427712291"/>
    <n v="516"/>
    <n v="85.437646791770121"/>
    <n v="78.637080972758923"/>
    <n v="20.999680193800241"/>
  </r>
  <r>
    <s v="T002763"/>
    <x v="656"/>
    <x v="656"/>
    <m/>
    <m/>
    <n v="4.9353658114470643E-2"/>
    <s v="2014-08-01"/>
    <s v="2023-01-29"/>
    <n v="8.4166666666666661"/>
    <n v="9.6394417660590612"/>
    <n v="22.860081743182199"/>
    <n v="26.477"/>
    <n v="10.077"/>
    <n v="16.811090344137298"/>
    <n v="20.03716372198911"/>
    <n v="507"/>
    <n v="91.428733482358197"/>
    <n v="84.209048945399005"/>
    <n v="22.0796792049698"/>
  </r>
  <r>
    <s v="T002764"/>
    <x v="656"/>
    <x v="656"/>
    <m/>
    <m/>
    <n v="4.6972210468720063E-2"/>
    <s v="2014-08-01"/>
    <s v="2023-01-29"/>
    <n v="8.4166666666666661"/>
    <n v="8.4624602692812818"/>
    <n v="23.254345593266109"/>
    <n v="22.577000000000002"/>
    <n v="11.077"/>
    <n v="16.635943323051411"/>
    <n v="20.22762374360439"/>
    <n v="447"/>
    <n v="81.029913848812043"/>
    <n v="74.633705548520439"/>
    <n v="22.46048358833843"/>
  </r>
  <r>
    <s v="T002778"/>
    <x v="656"/>
    <x v="656"/>
    <m/>
    <m/>
    <n v="4.4745392516061432E-2"/>
    <s v="2014-08-01"/>
    <s v="2023-01-29"/>
    <n v="8.4166666666666661"/>
    <n v="10.71692027865034"/>
    <n v="23.48607306865512"/>
    <n v="30.327000000000002"/>
    <n v="10.776999999999999"/>
    <n v="18.96306009137777"/>
    <n v="19.921456519719051"/>
    <n v="536"/>
    <n v="101.0835277229222"/>
    <n v="93.131093832067435"/>
    <n v="22.68430029980286"/>
  </r>
  <r>
    <s v="T000688"/>
    <x v="657"/>
    <x v="657"/>
    <n v="202316"/>
    <n v="2040601"/>
    <n v="4.9340094040580811E-2"/>
    <s v="2014-08-01"/>
    <s v="2022-10-17"/>
    <n v="8.1666666666666661"/>
    <n v="3.776274606987744"/>
    <n v="14.45309655006378"/>
    <n v="11.276999999999999"/>
    <n v="4.777000000000001"/>
    <n v="9.025228802635862"/>
    <n v="12.04587514831195"/>
    <n v="649"/>
    <n v="21.037114476049972"/>
    <n v="18.70968818103449"/>
    <n v="14.03916559481253"/>
  </r>
  <r>
    <s v="T002759"/>
    <x v="657"/>
    <x v="657"/>
    <m/>
    <m/>
    <n v="4.8655090724122149E-2"/>
    <s v="2014-08-01"/>
    <s v="2023-01-29"/>
    <n v="8.4166666666666661"/>
    <n v="3.6552677962804632"/>
    <n v="18.261237482005761"/>
    <n v="13.927"/>
    <n v="7.1769999999999996"/>
    <n v="11.42467094027246"/>
    <n v="16.110844480870622"/>
    <n v="391"/>
    <n v="27.65510804203797"/>
    <n v="25.174168593317869"/>
    <n v="17.63783130866139"/>
  </r>
  <r>
    <s v="T002775"/>
    <x v="657"/>
    <x v="657"/>
    <m/>
    <m/>
    <n v="4.8207519144435142E-2"/>
    <s v="2014-08-01"/>
    <s v="2023-01-29"/>
    <n v="8.4166666666666661"/>
    <n v="2.7361203658713311"/>
    <n v="12.465031315298299"/>
    <n v="10.327"/>
    <n v="4.7770000000000001"/>
    <n v="8.168284219285189"/>
    <n v="10.590255979284191"/>
    <n v="581"/>
    <n v="13.243662757262779"/>
    <n v="11.562402627491331"/>
    <n v="12.039497312986301"/>
  </r>
  <r>
    <s v="T000687"/>
    <x v="658"/>
    <x v="658"/>
    <n v="201296"/>
    <n v="2040486"/>
    <n v="4.9886662757204069E-2"/>
    <s v="2014-08-01"/>
    <s v="2022-10-18"/>
    <n v="8.1666666666666661"/>
    <n v="8.5616367584495503"/>
    <n v="19.256212329572929"/>
    <n v="24.727"/>
    <n v="10.177"/>
    <n v="20.36542099104236"/>
    <n v="17.53263317192161"/>
    <n v="301"/>
    <n v="71.14269172119478"/>
    <n v="65.641955044994461"/>
    <n v="18.704722042595929"/>
  </r>
  <r>
    <s v="T002757"/>
    <x v="658"/>
    <x v="658"/>
    <m/>
    <m/>
    <n v="4.6185812232824988E-2"/>
    <s v="2014-08-01"/>
    <s v="2023-02-14"/>
    <n v="8.5"/>
    <n v="11.47446385120803"/>
    <n v="20.164035672056091"/>
    <n v="31.727"/>
    <n v="18.077000000000002"/>
    <n v="22.906542814814319"/>
    <n v="19.375759811156868"/>
    <n v="303"/>
    <n v="105.5032676848664"/>
    <n v="97.524583387732491"/>
    <n v="19.4395905561463"/>
  </r>
  <r>
    <s v="T002758"/>
    <x v="658"/>
    <x v="658"/>
    <m/>
    <m/>
    <n v="4.7897959246795928E-2"/>
    <s v="2014-08-01"/>
    <s v="2023-02-14"/>
    <n v="8.5"/>
    <n v="9.1147409675012305"/>
    <n v="22.277038610919419"/>
    <n v="28.477"/>
    <n v="6.277000000000001"/>
    <n v="20.604966395918829"/>
    <n v="20.990884202949989"/>
    <n v="334"/>
    <n v="90.723954241503691"/>
    <n v="83.771058856291404"/>
    <n v="21.476678401232849"/>
  </r>
  <r>
    <s v="T000661"/>
    <x v="659"/>
    <x v="659"/>
    <n v="204081"/>
    <n v="2040279"/>
    <n v="1.9978370445040711E-2"/>
    <s v="2015-07-07"/>
    <s v="2022-07-25"/>
    <n v="7"/>
    <n v="37.171566806510107"/>
    <n v="26.426939391018259"/>
    <n v="23.077000000000002"/>
    <n v="9.777000000000001"/>
    <n v="18.12896807527229"/>
    <n v="22.173594289015181"/>
    <n v="1652"/>
    <n v="390.63621657983191"/>
    <n v="360.43133802669217"/>
    <n v="26.426939391018259"/>
  </r>
  <r>
    <s v="T002721"/>
    <x v="659"/>
    <x v="659"/>
    <m/>
    <m/>
    <n v="4.7669194432262009E-2"/>
    <s v="2015-07-07"/>
    <s v="2023-02-14"/>
    <n v="7.583333333333333"/>
    <n v="16.23574701290385"/>
    <n v="23.92144565579186"/>
    <n v="25.777000000000001"/>
    <n v="12.577"/>
    <n v="20.370302097944759"/>
    <n v="22.003628857225149"/>
    <n v="545"/>
    <n v="169.47333868695461"/>
    <n v="156.58364811253421"/>
    <n v="23.563050848172239"/>
  </r>
  <r>
    <s v="T002722"/>
    <x v="659"/>
    <x v="659"/>
    <m/>
    <m/>
    <n v="4.946896468136152E-2"/>
    <s v="2015-07-07"/>
    <s v="2023-02-14"/>
    <n v="7.583333333333333"/>
    <n v="23.953588195855559"/>
    <n v="25.362520380861501"/>
    <n v="30.727"/>
    <n v="11.427"/>
    <n v="21.412171153404909"/>
    <n v="21.611214973269671"/>
    <n v="788"/>
    <n v="245.57708052810131"/>
    <n v="226.90162356341349"/>
    <n v="24.982535168285231"/>
  </r>
  <r>
    <s v="T002776"/>
    <x v="659"/>
    <x v="659"/>
    <m/>
    <m/>
    <n v="4.317495535039434E-2"/>
    <s v="2015-07-07"/>
    <s v="2023-02-14"/>
    <n v="7.583333333333333"/>
    <n v="16.691250534354431"/>
    <n v="25.645121533299001"/>
    <n v="25.527000000000001"/>
    <n v="12.127000000000001"/>
    <n v="18.750699415250669"/>
    <n v="23.03161048794983"/>
    <n v="672"/>
    <n v="182.2883733017969"/>
    <n v="168.31753963924399"/>
    <n v="25.260902346442151"/>
  </r>
  <r>
    <s v="T002719"/>
    <x v="660"/>
    <x v="660"/>
    <m/>
    <m/>
    <n v="4.8635255322283702E-2"/>
    <s v="2015-07-07"/>
    <s v="2023-01-29"/>
    <n v="7.5"/>
    <n v="10.97784999557979"/>
    <n v="23.584951564591702"/>
    <n v="21.827000000000002"/>
    <n v="12.327"/>
    <n v="17.302219625325669"/>
    <n v="21.20427114065296"/>
    <n v="493"/>
    <n v="110.2977779140778"/>
    <n v="101.7353909767785"/>
    <n v="23.280040314664259"/>
  </r>
  <r>
    <s v="T002767"/>
    <x v="660"/>
    <x v="660"/>
    <m/>
    <m/>
    <n v="4.723349817926966E-2"/>
    <s v="2015-07-07"/>
    <s v="2023-01-29"/>
    <n v="7.5"/>
    <n v="12.2085169256237"/>
    <n v="20.499818353958521"/>
    <n v="24.876999999999999"/>
    <n v="12.377000000000001"/>
    <n v="17.245944811242921"/>
    <n v="18.966879553999661"/>
    <n v="572"/>
    <n v="109.64418515701171"/>
    <n v="101.0309966986034"/>
    <n v="20.234792359715009"/>
  </r>
  <r>
    <s v="T0659"/>
    <x v="660"/>
    <x v="660"/>
    <n v="201541"/>
    <n v="2043688"/>
    <n v="1.9617968656510949E-2"/>
    <s v="2015-07-07"/>
    <s v="2022-07-25"/>
    <n v="7"/>
    <n v="27.44243999416809"/>
    <n v="23.312594333374442"/>
    <n v="21.126999999999999"/>
    <n v="12.477"/>
    <n v="16.65496090193832"/>
    <n v="20.4945709796085"/>
    <n v="1325"/>
    <n v="266.36960897472977"/>
    <n v="245.5241198126225"/>
    <n v="23.312594333374442"/>
  </r>
  <r>
    <s v="T002723"/>
    <x v="661"/>
    <x v="661"/>
    <m/>
    <m/>
    <n v="4.9492931737868118E-2"/>
    <s v="2016-06-20"/>
    <s v="2023-02-16"/>
    <n v="6.583333333333333"/>
    <n v="13.95976327869452"/>
    <n v="20.7502565392852"/>
    <n v="20.077000000000002"/>
    <n v="9.4770000000000003"/>
    <n v="16.475082752398741"/>
    <n v="19.59346919304809"/>
    <n v="687"/>
    <n v="125.20521428322689"/>
    <n v="113.9108479632573"/>
    <n v="21.018296820242998"/>
  </r>
  <r>
    <s v="T002724"/>
    <x v="661"/>
    <x v="661"/>
    <m/>
    <m/>
    <n v="4.875204336301342E-2"/>
    <s v="2016-06-20"/>
    <s v="2023-02-14"/>
    <n v="6.583333333333333"/>
    <n v="14.59632256634225"/>
    <n v="24.955490144660281"/>
    <n v="23.227"/>
    <n v="10.477"/>
    <n v="18.78465721715547"/>
    <n v="22.778065151970448"/>
    <n v="574"/>
    <n v="152.79467240539859"/>
    <n v="139.54352510665981"/>
    <n v="25.277851296058589"/>
  </r>
  <r>
    <s v="T002725"/>
    <x v="661"/>
    <x v="661"/>
    <m/>
    <m/>
    <n v="4.8770988603262858E-2"/>
    <s v="2016-06-20"/>
    <s v="2023-02-16"/>
    <n v="6.583333333333333"/>
    <n v="17.466392765984551"/>
    <n v="23.581511964890669"/>
    <n v="20.677"/>
    <n v="9.3770000000000007"/>
    <n v="16.4706306020257"/>
    <n v="21.451827370363709"/>
    <n v="882"/>
    <n v="171.65153352758949"/>
    <n v="156.28856065067009"/>
    <n v="23.88612482982138"/>
  </r>
  <r>
    <s v="T002726"/>
    <x v="661"/>
    <x v="661"/>
    <m/>
    <m/>
    <n v="4.7897959246795928E-2"/>
    <s v="2016-06-20"/>
    <s v="2023-02-16"/>
    <n v="6.583333333333333"/>
    <n v="19.61946232057856"/>
    <n v="27.414187462529711"/>
    <n v="27.927"/>
    <n v="9.6769999999999996"/>
    <n v="21.09203415350715"/>
    <n v="24.524689172060231"/>
    <n v="626"/>
    <n v="221.59849887176421"/>
    <n v="202.7966826582109"/>
    <n v="27.768308699333431"/>
  </r>
  <r>
    <s v="T002727"/>
    <x v="661"/>
    <x v="661"/>
    <m/>
    <m/>
    <n v="4.9053869765452937E-2"/>
    <s v="2016-06-20"/>
    <s v="2023-02-16"/>
    <n v="6.583333333333333"/>
    <n v="14.456750422261329"/>
    <n v="25.939871329812451"/>
    <n v="23.827000000000002"/>
    <n v="7.827"/>
    <n v="17.441613343209301"/>
    <n v="22.97200082756002"/>
    <n v="673"/>
    <n v="152.39334074635909"/>
    <n v="138.9756930807028"/>
    <n v="26.274948170240339"/>
  </r>
  <r>
    <s v="T002790"/>
    <x v="661"/>
    <x v="661"/>
    <m/>
    <m/>
    <n v="4.9086544605484388E-2"/>
    <s v="2016-06-20"/>
    <s v="2023-02-14"/>
    <n v="6.583333333333333"/>
    <n v="19.802783945578849"/>
    <n v="24.609226553152439"/>
    <n v="20.777000000000001"/>
    <n v="11.526999999999999"/>
    <n v="17.61641172704417"/>
    <n v="22.539338155214971"/>
    <n v="856"/>
    <n v="204.9280599009322"/>
    <n v="186.98368566379631"/>
    <n v="24.927114863929351"/>
  </r>
  <r>
    <s v="T0298"/>
    <x v="661"/>
    <x v="661"/>
    <n v="204428"/>
    <n v="2039799"/>
    <n v="1.9978370445040711E-2"/>
    <s v="2016-06-20"/>
    <s v="2022-07-25"/>
    <n v="6.083333333333333"/>
    <n v="12.07115193380911"/>
    <n v="18.99095661572472"/>
    <n v="20.626999999999999"/>
    <n v="6.0270000000000001"/>
    <n v="13.89278072544178"/>
    <n v="17.29268608419823"/>
    <n v="951"/>
    <n v="94.567285889984348"/>
    <n v="85.165858309437297"/>
    <n v="19.556974154550151"/>
  </r>
  <r>
    <s v="T0574"/>
    <x v="662"/>
    <x v="662"/>
    <n v="199738"/>
    <n v="2040851"/>
    <n v="1.9411530288402479E-2"/>
    <s v="2017-06-15"/>
    <s v="2022-07-25"/>
    <n v="5.083333333333333"/>
    <n v="12.394401586763561"/>
    <n v="19.97878925185163"/>
    <n v="19.477"/>
    <n v="7.3770000000000007"/>
    <n v="14.90996974029499"/>
    <n v="17.65146933608435"/>
    <n v="876"/>
    <n v="99.393715477554679"/>
    <n v="89.761920890896917"/>
    <n v="21.36357761285711"/>
  </r>
  <r>
    <s v="T0575"/>
    <x v="663"/>
    <x v="663"/>
    <n v="204539"/>
    <n v="2040093"/>
    <n v="1.9978370445040711E-2"/>
    <s v="2017-06-17"/>
    <s v="2022-07-25"/>
    <n v="5.083333333333333"/>
    <n v="16.20914716371842"/>
    <n v="22.398490873841371"/>
    <n v="23.227"/>
    <n v="5.4269999999999996"/>
    <n v="15.99478658569914"/>
    <n v="19.34747999329522"/>
    <n v="1201"/>
    <n v="142.59933555283811"/>
    <n v="128.89182392171219"/>
    <n v="23.950995836738858"/>
  </r>
  <r>
    <s v="T0576"/>
    <x v="664"/>
    <x v="664"/>
    <n v="197679"/>
    <n v="2041225"/>
    <n v="1.9638225014703879E-2"/>
    <s v="2017-06-25"/>
    <s v="2022-07-25"/>
    <n v="5"/>
    <n v="7.1986411593523671"/>
    <n v="20.120023271543289"/>
    <n v="17.927"/>
    <n v="7.327"/>
    <n v="14.65960761467772"/>
    <n v="17.62643467413924"/>
    <n v="509"/>
    <n v="57.642802083045048"/>
    <n v="52.054250828221143"/>
    <n v="21.589356724159309"/>
  </r>
  <r>
    <s v="T0577"/>
    <x v="665"/>
    <x v="665"/>
    <n v="197530"/>
    <n v="2041162"/>
    <n v="1.8994004525363151E-2"/>
    <s v="2017-06-25"/>
    <s v="2022-07-25"/>
    <n v="5"/>
    <n v="8.335805108697139"/>
    <n v="19.933474064393561"/>
    <n v="21.527000000000001"/>
    <n v="18.876999999999999"/>
    <n v="20.14747075179157"/>
    <n v="19.523111870910711"/>
    <n v="263"/>
    <n v="74.831480749571895"/>
    <n v="68.378058204615201"/>
    <n v="21.389184123690161"/>
  </r>
  <r>
    <m/>
    <x v="666"/>
    <x v="666"/>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6">
  <r>
    <s v="0108024902_1_01_03"/>
    <s v="PSP033"/>
    <s v="Vientiane Capital"/>
    <x v="0"/>
    <n v="8.3631524894434137E-2"/>
    <s v="2012-06-01"/>
    <x v="0"/>
    <s v="2021-12-24"/>
    <n v="2021"/>
    <s v="9 X 1"/>
    <s v="line"/>
    <n v="183.19102532537511"/>
    <n v="93.549550266158292"/>
    <n v="93.549550266158292"/>
    <n v="187.09910053231658"/>
    <n v="69.226667196957138"/>
    <n v="256.32576772927371"/>
    <n v="120.47311083275864"/>
    <n v="441.73473972011499"/>
  </r>
  <r>
    <s v="0108024902_1_01_03"/>
    <s v="PSP034"/>
    <s v="Vientiane Capital"/>
    <x v="0"/>
    <n v="8.6642013632729484E-2"/>
    <s v="2012-06-01"/>
    <x v="0"/>
    <s v="2022-02-24"/>
    <n v="2022"/>
    <s v="9 X 1"/>
    <s v="line"/>
    <n v="204.5459689635276"/>
    <n v="104.45480815070817"/>
    <n v="104.45480815070817"/>
    <n v="208.90961630141635"/>
    <n v="77.296558031524043"/>
    <n v="286.20617433294041"/>
    <n v="134.51690193648199"/>
    <n v="493.22864043376728"/>
  </r>
  <r>
    <s v="1010007901_1_01_09"/>
    <s v="PSP082"/>
    <s v="P.Vientiane"/>
    <x v="0"/>
    <n v="9.6033581180255234E-2"/>
    <s v="2013-07-01"/>
    <x v="1"/>
    <s v="2022-03-15"/>
    <n v="2022"/>
    <s v="9 X 1"/>
    <s v="line"/>
    <n v="136.7888139137979"/>
    <n v="69.853487638646172"/>
    <n v="69.853487638646172"/>
    <n v="139.70697527729234"/>
    <n v="51.691580852598165"/>
    <n v="191.39855612989049"/>
    <n v="89.95732138104853"/>
    <n v="329.84351173051124"/>
  </r>
  <r>
    <s v="1010037900_1_01_05"/>
    <s v="PSP083"/>
    <s v="P.Vientiane"/>
    <x v="0"/>
    <n v="9.3610797861603631E-2"/>
    <s v="2013-08-01"/>
    <x v="1"/>
    <s v="2022-03-19"/>
    <n v="2022"/>
    <s v="9 X 1"/>
    <s v="line"/>
    <n v="188.4046620721428"/>
    <n v="96.211980764840987"/>
    <n v="96.211980764840987"/>
    <n v="192.42396152968197"/>
    <n v="71.196865765982324"/>
    <n v="263.6208272956643"/>
    <n v="123.90178882896221"/>
    <n v="454.30655903952811"/>
  </r>
  <r>
    <s v="1010037900_1_01_05"/>
    <s v="PSP084"/>
    <s v="P.Vientiane"/>
    <x v="0"/>
    <n v="9.1471251555190286E-2"/>
    <s v="2013-08-01"/>
    <x v="1"/>
    <s v="2021-12-16"/>
    <n v="2021"/>
    <s v="9 X 1"/>
    <s v="line"/>
    <n v="120.4344287740079"/>
    <n v="61.501848293926749"/>
    <n v="61.501848293926749"/>
    <n v="123.0036965878535"/>
    <n v="45.511367737505793"/>
    <n v="168.51506432535928"/>
    <n v="79.20208023291886"/>
    <n v="290.40762752070248"/>
  </r>
  <r>
    <s v="1010037900_1_02_01"/>
    <s v="PSP085"/>
    <s v="P.Vientiane"/>
    <x v="0"/>
    <n v="9.4481671848284626E-2"/>
    <s v="2013-06-01"/>
    <x v="1"/>
    <s v="2022-03-19"/>
    <n v="2022"/>
    <s v="9 X 1"/>
    <s v="line"/>
    <n v="174.16157766811429"/>
    <n v="88.938512329183766"/>
    <n v="88.938512329183766"/>
    <n v="177.87702465836753"/>
    <n v="65.814499123595979"/>
    <n v="243.6915237819635"/>
    <n v="114.53501617752283"/>
    <n v="419.96172598425039"/>
  </r>
  <r>
    <s v="1010002901_1_02_42"/>
    <s v="PSP093"/>
    <s v="P.Vientiane"/>
    <x v="0"/>
    <n v="8.7564907414136403E-2"/>
    <s v="2014-05-01"/>
    <x v="2"/>
    <s v="2021-11-14"/>
    <n v="2021"/>
    <s v="9 X 1"/>
    <s v="line"/>
    <n v="91.267626392266209"/>
    <n v="46.607334544317311"/>
    <n v="46.607334544317311"/>
    <n v="93.214669088634622"/>
    <n v="34.489427562794809"/>
    <n v="127.70409665142944"/>
    <n v="60.020925426171836"/>
    <n v="220.07672656263006"/>
  </r>
  <r>
    <s v="1010002901_1_03_44"/>
    <s v="PSP098"/>
    <s v="P.Vientiane"/>
    <x v="0"/>
    <n v="9.9324888788961563E-2"/>
    <s v="2014-05-01"/>
    <x v="2"/>
    <s v="2021-11-14"/>
    <n v="2021"/>
    <s v="9 X 1"/>
    <s v="line"/>
    <n v="101.9741229167676"/>
    <n v="52.074785436162692"/>
    <n v="52.074785436162692"/>
    <n v="104.14957087232538"/>
    <n v="38.535341222760394"/>
    <n v="142.68491209508579"/>
    <n v="67.061908684690323"/>
    <n v="245.89366517719785"/>
  </r>
  <r>
    <s v="1010043901_1_02_02"/>
    <s v="PSP104"/>
    <s v="P.Vientiane"/>
    <x v="0"/>
    <n v="9.9706713623026924E-2"/>
    <s v="2014-08-01"/>
    <x v="2"/>
    <s v="2021-11-18"/>
    <n v="2021"/>
    <s v="9 X 1"/>
    <s v="line"/>
    <n v="117.4608208782151"/>
    <n v="59.983325861808559"/>
    <n v="59.983325861808559"/>
    <n v="119.96665172361712"/>
    <n v="44.387661137738334"/>
    <n v="164.35431286135545"/>
    <n v="77.246527044837052"/>
    <n v="283.23726583106918"/>
  </r>
  <r>
    <s v="1010043901_1_01_06"/>
    <s v="PSP105"/>
    <s v="P.Vientiane"/>
    <x v="0"/>
    <n v="8.7071009689773923E-2"/>
    <s v="2014-07-15"/>
    <x v="2"/>
    <s v="2021-11-18"/>
    <n v="2021"/>
    <s v="9 X 1"/>
    <s v="line"/>
    <n v="220.46388561801871"/>
    <n v="112.58355758893497"/>
    <n v="112.58355758893497"/>
    <n v="225.16711517786993"/>
    <n v="83.31183261581188"/>
    <n v="308.47894779368181"/>
    <n v="144.98510546303044"/>
    <n v="531.61205336444493"/>
  </r>
  <r>
    <s v="1010043901_1_01_05"/>
    <s v="PSP106"/>
    <s v="P.Vientiane"/>
    <x v="0"/>
    <n v="9.2854166670086696E-2"/>
    <s v="2014-07-15"/>
    <x v="2"/>
    <s v="2021-11-18"/>
    <n v="2021"/>
    <s v="9 X 1"/>
    <s v="line"/>
    <n v="191.91156529824229"/>
    <n v="98.002839345635806"/>
    <n v="98.002839345635806"/>
    <n v="196.00567869127161"/>
    <n v="72.522101115770496"/>
    <n v="268.52777980704212"/>
    <n v="126.20805650930978"/>
    <n v="462.76287386746918"/>
  </r>
  <r>
    <s v="1010007901_1_04_03"/>
    <s v="PSP112"/>
    <s v="P.Vientiane"/>
    <x v="1"/>
    <n v="9.9382535351391507E-2"/>
    <s v="2014-10-20"/>
    <x v="2"/>
    <s v="2021-12-17"/>
    <n v="2021"/>
    <s v="9 X 1"/>
    <s v="line"/>
    <n v="211.47598426847469"/>
    <n v="107.85275197692209"/>
    <n v="107.85275197692209"/>
    <n v="215.70550395384419"/>
    <n v="56.083431027999488"/>
    <n v="271.78893498184368"/>
    <n v="127.74079944146652"/>
    <n v="468.38293128537725"/>
  </r>
  <r>
    <s v="1010007901_1_03_13"/>
    <s v="PSP135"/>
    <s v="P.Vientiane"/>
    <x v="0"/>
    <n v="9.9000000000000005E-2"/>
    <s v="2014-06-01"/>
    <x v="2"/>
    <s v="2021-12-13"/>
    <n v="2021"/>
    <s v="9 X 1"/>
    <s v="line"/>
    <n v="64.652330609925542"/>
    <n v="33.015790164801999"/>
    <n v="33.015790164801999"/>
    <n v="66.031580329603997"/>
    <n v="24.431684721953477"/>
    <n v="90.463265051557471"/>
    <n v="42.517734574232009"/>
    <n v="155.89836010551736"/>
  </r>
  <r>
    <s v="1010007901_1_02_31"/>
    <s v="PSP136"/>
    <s v="P.Vientiane"/>
    <x v="0"/>
    <n v="9.6318005509215626E-2"/>
    <s v="2014-06-01"/>
    <x v="2"/>
    <s v="2021-12-14"/>
    <n v="2021"/>
    <s v="9 X 1"/>
    <s v="line"/>
    <n v="72.600231482611377"/>
    <n v="37.074518210453569"/>
    <n v="37.074518210453569"/>
    <n v="74.149036420907137"/>
    <n v="27.435143475735639"/>
    <n v="101.58417989664278"/>
    <n v="47.744564551422101"/>
    <n v="175.06340335521438"/>
  </r>
  <r>
    <s v="1010007901_1_03_08"/>
    <s v="PSP140"/>
    <s v="P.Vientiane"/>
    <x v="0"/>
    <n v="9.9399936267213967E-2"/>
    <s v="2014-06-01"/>
    <x v="2"/>
    <s v="2021-12-13"/>
    <n v="2021"/>
    <s v="9 X 1"/>
    <s v="line"/>
    <n v="56.314957283484993"/>
    <n v="28.758171519433024"/>
    <n v="28.758171519433024"/>
    <n v="57.516343038866047"/>
    <n v="21.281046924380437"/>
    <n v="78.797389963246488"/>
    <n v="37.034773282725844"/>
    <n v="135.7941687033281"/>
  </r>
  <r>
    <s v="1010007901_1_03_08"/>
    <s v="PSP141"/>
    <s v="P.Vientiane"/>
    <x v="0"/>
    <n v="9.8698436244519253E-2"/>
    <s v="2014-06-01"/>
    <x v="2"/>
    <s v="2021-12-13"/>
    <n v="2021"/>
    <s v="9 X 1"/>
    <s v="line"/>
    <n v="80.153265583519115"/>
    <n v="40.93160095798379"/>
    <n v="40.93160095798379"/>
    <n v="81.863201915967579"/>
    <n v="30.289384708908003"/>
    <n v="112.15258662487558"/>
    <n v="52.711715713691518"/>
    <n v="193.27629095020222"/>
  </r>
  <r>
    <s v="1010007901_1_02_46"/>
    <s v="PSP143"/>
    <s v="P.Vientiane"/>
    <x v="0"/>
    <n v="9.0500279541939441E-2"/>
    <s v="2014-06-01"/>
    <x v="2"/>
    <s v="2021-12-14"/>
    <n v="2021"/>
    <s v="9 X 1"/>
    <s v="line"/>
    <n v="67.307538818348419"/>
    <n v="34.371716489903285"/>
    <n v="34.371716489903285"/>
    <n v="68.74343297980657"/>
    <n v="25.435070202528429"/>
    <n v="94.178503182334993"/>
    <n v="44.263896495697445"/>
    <n v="162.30095381755729"/>
  </r>
  <r>
    <s v="1010007901_1_03_13"/>
    <s v="PSP144"/>
    <s v="P.Vientiane"/>
    <x v="0"/>
    <n v="9.3603534330238367E-2"/>
    <s v="2014-06-01"/>
    <x v="2"/>
    <s v="2021-12-13"/>
    <n v="2021"/>
    <s v="9 X 1"/>
    <s v="line"/>
    <n v="157.11057410306091"/>
    <n v="80.231133175296492"/>
    <n v="80.231133175296492"/>
    <n v="160.46226635059298"/>
    <n v="59.371038549719401"/>
    <n v="219.83330490031238"/>
    <n v="103.32165330314682"/>
    <n v="378.84606211153829"/>
  </r>
  <r>
    <s v="1010007901_1_02_31"/>
    <s v="PSP145"/>
    <s v="P.Vientiane"/>
    <x v="0"/>
    <n v="8.9018808090151655E-2"/>
    <s v="2014-06-01"/>
    <x v="2"/>
    <s v="2021-12-14"/>
    <n v="2021"/>
    <s v="9 X 1"/>
    <s v="line"/>
    <n v="59.824042344240873"/>
    <n v="30.550144290459027"/>
    <n v="30.550144290459027"/>
    <n v="61.100288580918054"/>
    <n v="22.60710677493968"/>
    <n v="83.707395355857727"/>
    <n v="39.342475817253131"/>
    <n v="144.25574466326148"/>
  </r>
  <r>
    <s v="1010007901_1_03_08"/>
    <s v="PSP146"/>
    <s v="P.Vientiane"/>
    <x v="0"/>
    <n v="9.5332667674870017E-2"/>
    <s v="2014-06-01"/>
    <x v="2"/>
    <s v="2021-12-13"/>
    <n v="2021"/>
    <s v="9 X 1"/>
    <s v="line"/>
    <n v="33.385442871679807"/>
    <n v="17.048832826471166"/>
    <n v="17.048832826471166"/>
    <n v="34.097665652942332"/>
    <n v="12.616136291588663"/>
    <n v="46.713801944530999"/>
    <n v="21.955486913929569"/>
    <n v="80.503452017741751"/>
  </r>
  <r>
    <s v="1010007901_1_03_09"/>
    <s v="PSP148"/>
    <s v="P.Vientiane"/>
    <x v="0"/>
    <n v="9.9893055832968355E-2"/>
    <s v="2014-06-01"/>
    <x v="2"/>
    <s v="2021-12-13"/>
    <n v="2021"/>
    <s v="9 X 1"/>
    <s v="line"/>
    <n v="124.2169152225124"/>
    <n v="63.43343804029638"/>
    <n v="63.43343804029638"/>
    <n v="126.86687608059276"/>
    <n v="46.940744149819324"/>
    <n v="173.80762023041208"/>
    <n v="81.689581508293671"/>
    <n v="299.52846553041013"/>
  </r>
  <r>
    <s v="1010002901_1_04_06"/>
    <s v="PSP161"/>
    <s v="P.Vientiane"/>
    <x v="0"/>
    <n v="9.7401859559064635E-2"/>
    <s v="2015-07-07"/>
    <x v="3"/>
    <s v="2021-11-18"/>
    <n v="2021"/>
    <s v="9 X 1.2"/>
    <s v="line"/>
    <n v="114.2253932957947"/>
    <n v="58.331100843052539"/>
    <n v="58.331100843052539"/>
    <n v="116.66220168610508"/>
    <n v="43.16501462385888"/>
    <n v="159.82721630996394"/>
    <n v="75.118791665683048"/>
    <n v="275.43556944083781"/>
  </r>
  <r>
    <s v="1010043901_1_03_03"/>
    <s v="PSP162"/>
    <s v="P.Vientiane"/>
    <x v="0"/>
    <n v="8.7178755259771354E-2"/>
    <s v="2015-05-25"/>
    <x v="3"/>
    <s v="2021-11-09"/>
    <n v="2021"/>
    <s v="4.5 X 2.5"/>
    <s v="block"/>
    <n v="152.0582151841148"/>
    <n v="77.651061887354686"/>
    <n v="77.651061887354686"/>
    <n v="155.30212377470937"/>
    <n v="57.461785796642467"/>
    <n v="212.76390957135183"/>
    <n v="99.999037498535358"/>
    <n v="366.66313749462961"/>
  </r>
  <r>
    <s v="0108024901_1_01_08"/>
    <s v="PSP173"/>
    <s v="Vientiane Capital"/>
    <x v="0"/>
    <n v="9.1839849925963654E-2"/>
    <s v="2015-06-28"/>
    <x v="3"/>
    <s v="2021-12-22"/>
    <n v="2021"/>
    <s v="9 X 1.2"/>
    <s v="line"/>
    <n v="145.00420828396039"/>
    <n v="74.048815697009161"/>
    <n v="74.048815697009161"/>
    <n v="148.09763139401832"/>
    <n v="54.796123615786776"/>
    <n v="202.89375500980509"/>
    <n v="95.360064854608382"/>
    <n v="349.65357113356407"/>
  </r>
  <r>
    <s v="0108024901_1_01_18"/>
    <s v="PSP174"/>
    <s v="Vientiane Capital"/>
    <x v="0"/>
    <n v="9.002627114115061E-2"/>
    <s v="2015-07-04"/>
    <x v="3"/>
    <s v="2021-12-21"/>
    <n v="2021"/>
    <s v="9 X 1.2"/>
    <s v="line"/>
    <n v="114.8519513426135"/>
    <n v="58.651063152294675"/>
    <n v="58.651063152294675"/>
    <n v="117.30212630458935"/>
    <n v="43.401786732698056"/>
    <n v="160.70391303728741"/>
    <n v="75.53083912752507"/>
    <n v="276.9464101342586"/>
  </r>
  <r>
    <s v="0108024901_1_02_10"/>
    <s v="PSP175"/>
    <s v="Vientiane Capital"/>
    <x v="0"/>
    <n v="8.3844755081013647E-2"/>
    <s v="2015-07-09"/>
    <x v="3"/>
    <s v="2021-12-22"/>
    <n v="2021"/>
    <s v="9 X 1.2"/>
    <s v="line"/>
    <n v="172.31681240881039"/>
    <n v="87.996452203432568"/>
    <n v="87.996452203432568"/>
    <n v="175.99290440686514"/>
    <n v="65.117374630540098"/>
    <n v="241.11027903740523"/>
    <n v="113.32183114758045"/>
    <n v="415.51338087446163"/>
  </r>
  <r>
    <s v="0108024901_1_02_13"/>
    <s v="PSP176"/>
    <s v="Vientiane Capital"/>
    <x v="0"/>
    <n v="9.1782357620897481E-2"/>
    <s v="2015-09-24"/>
    <x v="3"/>
    <s v="2021-12-22"/>
    <n v="2021"/>
    <s v="9 X 1.2"/>
    <s v="line"/>
    <n v="131.91799164498599"/>
    <n v="67.366121066706228"/>
    <n v="67.366121066706228"/>
    <n v="134.73224213341246"/>
    <n v="49.850929589362607"/>
    <n v="184.58317172277506"/>
    <n v="86.754090709704272"/>
    <n v="318.098332602249"/>
  </r>
  <r>
    <s v="0108024901_1_03_11"/>
    <s v="PSP177"/>
    <s v="Vientiane Capital"/>
    <x v="0"/>
    <n v="9.0727079581505332E-2"/>
    <s v="2015-09-24"/>
    <x v="3"/>
    <s v="2021-12-21"/>
    <n v="2021"/>
    <s v="9 X 1.2"/>
    <s v="line"/>
    <n v="115.6555708463612"/>
    <n v="59.061444845541828"/>
    <n v="59.061444845541828"/>
    <n v="118.12288969108366"/>
    <n v="43.705469185700956"/>
    <n v="161.82835887678462"/>
    <n v="76.059328672088768"/>
    <n v="278.88420513099214"/>
  </r>
  <r>
    <s v="0108024901_1_03_11"/>
    <s v="PSP178"/>
    <s v="P.Vientiane"/>
    <x v="0"/>
    <n v="9.3760683011129164E-2"/>
    <s v="2016-06-02"/>
    <x v="4"/>
    <s v="2021-12-11"/>
    <n v="2021"/>
    <s v="4.5 X 2.5"/>
    <s v="block"/>
    <n v="61.181970907316817"/>
    <n v="31.243593143336479"/>
    <n v="31.243593143336479"/>
    <n v="62.487186286672959"/>
    <n v="23.120258926068995"/>
    <n v="85.607445212741951"/>
    <n v="40.235499249988713"/>
    <n v="147.53016391662527"/>
  </r>
  <r>
    <s v="1010006900_1_07_01"/>
    <s v="PSP179"/>
    <s v="P.Vientiane"/>
    <x v="0"/>
    <n v="8.1223219377101377E-2"/>
    <s v="2016-06-02"/>
    <x v="4"/>
    <s v="2021-12-11"/>
    <n v="2021"/>
    <s v="4.5 X 2.5"/>
    <s v="block"/>
    <n v="69.774562588617442"/>
    <n v="35.631543295253998"/>
    <n v="35.631543295253998"/>
    <n v="71.263086590507996"/>
    <n v="26.367342038487958"/>
    <n v="97.630428628995958"/>
    <n v="45.8863014556281"/>
    <n v="168.2497720039697"/>
  </r>
  <r>
    <s v="1010006900_1_07_01"/>
    <s v="PSP180"/>
    <s v="P.Vientiane"/>
    <x v="0"/>
    <n v="8.5442540739585071E-2"/>
    <s v="2016-06-02"/>
    <x v="4"/>
    <s v="2021-12-11"/>
    <n v="2021"/>
    <s v="4.5 X 2.5"/>
    <s v="block"/>
    <n v="73.30480169395571"/>
    <n v="37.434318731713411"/>
    <n v="37.434318731713411"/>
    <n v="74.868637463426822"/>
    <n v="27.701395861467923"/>
    <n v="102.57003332489475"/>
    <n v="48.207915662700529"/>
    <n v="176.76235742990193"/>
  </r>
  <r>
    <s v="1010006900_1_07_01"/>
    <s v="PSP181"/>
    <s v="P.Vientiane"/>
    <x v="0"/>
    <n v="9.4450349163226102E-2"/>
    <s v="2016-06-24"/>
    <x v="4"/>
    <s v="2021-12-11"/>
    <n v="2021"/>
    <s v="4.5 X 2.5"/>
    <s v="block"/>
    <n v="69.846277080353516"/>
    <n v="35.668165495700556"/>
    <n v="35.668165495700556"/>
    <n v="71.336330991401113"/>
    <n v="26.394442466818411"/>
    <n v="97.730773458219517"/>
    <n v="45.933463525363173"/>
    <n v="168.4226995929983"/>
  </r>
  <r>
    <s v="1010006900_1_08_03"/>
    <s v="PSP182"/>
    <s v="P.Vientiane"/>
    <x v="0"/>
    <n v="7.7962557242014105E-2"/>
    <s v="2016-06-02"/>
    <x v="4"/>
    <s v="2021-12-12"/>
    <n v="2021"/>
    <s v="4.5 X 2.5"/>
    <s v="block"/>
    <n v="100.6271094776389"/>
    <n v="51.386910573247633"/>
    <n v="51.386910573247633"/>
    <n v="102.77382114649527"/>
    <n v="38.02631382420325"/>
    <n v="140.80013497069851"/>
    <n v="66.17606343622829"/>
    <n v="242.64556593283706"/>
  </r>
  <r>
    <s v="1010006900_1_05_01"/>
    <s v="PSP183"/>
    <s v="P.Vientiane"/>
    <x v="0"/>
    <n v="7.966214772403192E-2"/>
    <s v="2016-06-02"/>
    <x v="4"/>
    <s v="2021-12-12"/>
    <n v="2021"/>
    <s v="4.5 X 2.5"/>
    <s v="block"/>
    <n v="121.0851392147092"/>
    <n v="61.83414442564488"/>
    <n v="61.83414442564488"/>
    <n v="123.66828885128976"/>
    <n v="45.757266874977212"/>
    <n v="169.42555572626696"/>
    <n v="79.630011191345474"/>
    <n v="291.97670770160005"/>
  </r>
  <r>
    <s v="1010006900_1_05_01"/>
    <s v="PSP184"/>
    <s v="P.Vientiane"/>
    <x v="0"/>
    <n v="9.8205173655327702E-2"/>
    <s v="2016-06-02"/>
    <x v="4"/>
    <s v="2021-12-12"/>
    <n v="2021"/>
    <s v="4.5 X 2.5"/>
    <s v="block"/>
    <n v="121.456879597514"/>
    <n v="62.0239798477972"/>
    <n v="62.0239798477972"/>
    <n v="124.0479596955944"/>
    <n v="45.897745087369927"/>
    <n v="169.94570478296433"/>
    <n v="79.874481247993231"/>
    <n v="292.87309790930851"/>
  </r>
  <r>
    <s v="1010006900_1_05_01"/>
    <s v="PSP185"/>
    <s v="P.Vientiane"/>
    <x v="0"/>
    <n v="6.4327722658802267E-2"/>
    <s v="2016-06-06"/>
    <x v="4"/>
    <s v="2021-12-10"/>
    <n v="2021"/>
    <s v="4.5 X 2.5"/>
    <s v="block"/>
    <n v="227.24378879238651"/>
    <n v="116.04582814331214"/>
    <n v="116.04582814331214"/>
    <n v="232.09165628662427"/>
    <n v="85.873912826050983"/>
    <n v="317.96556911267527"/>
    <n v="149.44381748295737"/>
    <n v="547.960664104177"/>
  </r>
  <r>
    <s v="1010006900_1_03_01"/>
    <s v="PSP188"/>
    <s v="P.Vientiane"/>
    <x v="0"/>
    <n v="9.9781552717751035E-2"/>
    <s v="2016-06-10"/>
    <x v="4"/>
    <s v="2021-12-10"/>
    <n v="2021"/>
    <s v="4.5 X 2.5"/>
    <s v="block"/>
    <n v="42.612650028890968"/>
    <n v="21.760859948087003"/>
    <n v="21.760859948087003"/>
    <n v="43.521719896174005"/>
    <n v="16.103036361584383"/>
    <n v="59.624756257758392"/>
    <n v="28.023635441146443"/>
    <n v="102.75332995087028"/>
  </r>
  <r>
    <s v="1010006900_1_02_01"/>
    <s v="PSP189"/>
    <s v="P.Vientiane"/>
    <x v="0"/>
    <n v="9.9637729287698845E-2"/>
    <s v="2016-07-02"/>
    <x v="4"/>
    <s v="2021-12-11"/>
    <n v="2021"/>
    <s v="4.5 X 2.5"/>
    <s v="block"/>
    <n v="62.929339633619442"/>
    <n v="32.135916106235015"/>
    <n v="32.135916106235015"/>
    <n v="64.271832212470031"/>
    <n v="23.780577918613911"/>
    <n v="88.052410131083946"/>
    <n v="41.384632761609453"/>
    <n v="151.74365345923465"/>
  </r>
  <r>
    <s v="1010006900_1_06_01"/>
    <s v="PSP190"/>
    <s v="P.Vientiane"/>
    <x v="0"/>
    <n v="9.6555315800794489E-2"/>
    <s v="2016-07-02"/>
    <x v="4"/>
    <s v="2021-12-11"/>
    <n v="2021"/>
    <s v="4.5 X 2.5"/>
    <s v="block"/>
    <n v="49.931235661527957"/>
    <n v="25.498217677820296"/>
    <n v="25.498217677820296"/>
    <n v="50.996435355640592"/>
    <n v="18.86868108158702"/>
    <n v="69.865116437227613"/>
    <n v="32.836604725496976"/>
    <n v="120.4008839934889"/>
  </r>
  <r>
    <s v="1010006900_1_06_01"/>
    <s v="PSP191"/>
    <s v="P.Vientiane"/>
    <x v="0"/>
    <n v="9.998192486519536E-2"/>
    <s v="2016-06-01"/>
    <x v="4"/>
    <s v="2021-11-12"/>
    <n v="2021"/>
    <s v="4.5 X 2.5"/>
    <s v="block"/>
    <n v="79.859710616154757"/>
    <n v="40.781692221316391"/>
    <n v="40.781692221316391"/>
    <n v="81.563384442632781"/>
    <n v="30.178452243774128"/>
    <n v="111.74183668640691"/>
    <n v="52.518663242611247"/>
    <n v="192.56843188957455"/>
  </r>
  <r>
    <s v="1010018900_1_04_02"/>
    <s v="PSP192"/>
    <s v="P.Vientiane"/>
    <x v="0"/>
    <n v="9.2259602901606466E-2"/>
    <s v="2016-06-15"/>
    <x v="4"/>
    <s v="2021-11-13"/>
    <n v="2021"/>
    <s v="4.5 X 2.5"/>
    <s v="block"/>
    <n v="142.34677930625921"/>
    <n v="72.69175529906309"/>
    <n v="72.69175529906309"/>
    <n v="145.38351059812618"/>
    <n v="53.791898921306682"/>
    <n v="199.17540951943286"/>
    <n v="93.612442474133445"/>
    <n v="343.24562240515593"/>
  </r>
  <r>
    <s v="1010018900_1_04_10"/>
    <s v="PSP193"/>
    <s v="P.Vientiane"/>
    <x v="0"/>
    <n v="9.9638115640773434E-2"/>
    <s v="2016-09-30"/>
    <x v="4"/>
    <s v="2021-11-16"/>
    <n v="2021"/>
    <s v="3 X 3"/>
    <s v="block"/>
    <n v="96.700656523751562"/>
    <n v="49.381801931462498"/>
    <n v="49.381801931462498"/>
    <n v="98.763603862924995"/>
    <n v="36.542533429282251"/>
    <n v="135.30613729220724"/>
    <n v="63.593884527337401"/>
    <n v="233.17757660023713"/>
  </r>
  <r>
    <s v="1010039901_1_02_01"/>
    <s v="PSP194"/>
    <s v="P.Vientiane"/>
    <x v="1"/>
    <n v="9.9965569485235481E-2"/>
    <s v="2016-06-12"/>
    <x v="4"/>
    <s v="2021-11-12"/>
    <n v="2021"/>
    <s v="4.5 X 2.5"/>
    <s v="block"/>
    <n v="61.33258427885368"/>
    <n v="31.279617982215377"/>
    <n v="31.279617982215377"/>
    <n v="62.559235964430755"/>
    <n v="16.265401350751997"/>
    <n v="78.824637315182756"/>
    <n v="37.047579538135892"/>
    <n v="135.84112497316494"/>
  </r>
  <r>
    <s v="1010024900_1_01_08"/>
    <s v="PSP195"/>
    <s v="P.Vientiane"/>
    <x v="0"/>
    <n v="9.995246876058507E-2"/>
    <s v="2016-06-12"/>
    <x v="4"/>
    <s v="2021-11-12"/>
    <n v="2021"/>
    <s v="4.5 X 2.5"/>
    <s v="block"/>
    <n v="70.807925063330032"/>
    <n v="36.159247065673895"/>
    <n v="36.159247065673895"/>
    <n v="72.318494131347791"/>
    <n v="26.757842828598683"/>
    <n v="99.076336959946474"/>
    <n v="46.56587837117484"/>
    <n v="170.74155402764109"/>
  </r>
  <r>
    <s v="1010024900_1_01_09"/>
    <s v="PSP196"/>
    <s v="P.Vientiane"/>
    <x v="0"/>
    <n v="9.2527114094425572E-2"/>
    <s v="2016-06-12"/>
    <x v="4"/>
    <s v="2021-11-12"/>
    <n v="2021"/>
    <s v="4.5 X 2.5"/>
    <s v="block"/>
    <n v="77.802750038419347"/>
    <n v="39.731271019619513"/>
    <n v="39.731271019619513"/>
    <n v="79.462542039239025"/>
    <n v="29.401140554518438"/>
    <n v="108.86368259375746"/>
    <n v="51.165930819066006"/>
    <n v="187.60841300324202"/>
  </r>
  <r>
    <s v="1010024900_1_01_09"/>
    <s v="PSP197"/>
    <s v="P.Vientiane"/>
    <x v="0"/>
    <n v="9.6084653106477486E-2"/>
    <s v="2016-07-25"/>
    <x v="4"/>
    <s v="2021-11-13"/>
    <n v="2021"/>
    <s v="3 X 3"/>
    <s v="block"/>
    <n v="45.745569269563248"/>
    <n v="23.360737373656981"/>
    <n v="23.360737373656981"/>
    <n v="46.721474747313962"/>
    <n v="17.286945656506166"/>
    <n v="64.008420403820125"/>
    <n v="30.083957589795457"/>
    <n v="110.30784449591667"/>
  </r>
  <r>
    <s v="1010024900_1_04_04"/>
    <s v="PSP198"/>
    <s v="P.Vientiane"/>
    <x v="0"/>
    <n v="9.9860311033944341E-2"/>
    <s v="2016-07-03"/>
    <x v="4"/>
    <s v="2021-11-17"/>
    <n v="2021"/>
    <s v="4.5 X 2.5"/>
    <s v="block"/>
    <n v="78.479713209743835"/>
    <n v="40.076973545775878"/>
    <n v="40.076973545775878"/>
    <n v="80.153947091551757"/>
    <n v="29.65696042387415"/>
    <n v="109.81090751542591"/>
    <n v="51.611126532250175"/>
    <n v="189.24079728491731"/>
  </r>
  <r>
    <s v="1010020900_1_06_10"/>
    <s v="PSP199"/>
    <s v="P.Vientiane"/>
    <x v="0"/>
    <n v="9.9702121331316465E-2"/>
    <s v="2016-07-03"/>
    <x v="4"/>
    <s v="2021-11-17"/>
    <n v="2021"/>
    <s v="4.5 X 2.5"/>
    <s v="block"/>
    <n v="71.336924980047257"/>
    <n v="36.429389689810826"/>
    <n v="36.429389689810826"/>
    <n v="72.858779379621652"/>
    <n v="26.95774837046001"/>
    <n v="99.816527750081661"/>
    <n v="46.913768042538379"/>
    <n v="172.01714948930737"/>
  </r>
  <r>
    <s v="1010020900_1_06_03"/>
    <s v="PSP200"/>
    <s v="P.Vientiane"/>
    <x v="0"/>
    <n v="9.9981072008837074E-2"/>
    <s v="2016-06-24"/>
    <x v="4"/>
    <s v="2021-11-17"/>
    <n v="2021"/>
    <s v="4.5 X 2.5"/>
    <s v="block"/>
    <n v="118.00489815475029"/>
    <n v="60.261167991025864"/>
    <n v="60.261167991025864"/>
    <n v="120.52233598205173"/>
    <n v="44.593264313359143"/>
    <n v="165.11560029541087"/>
    <n v="77.604332138843105"/>
    <n v="284.5492178424247"/>
  </r>
  <r>
    <s v="1010020900_1_05_02"/>
    <s v="PSP201"/>
    <s v="P.Vientiane"/>
    <x v="0"/>
    <n v="9.9896081699062694E-2"/>
    <s v="2016-06-20"/>
    <x v="4"/>
    <s v="2021-11-18"/>
    <n v="2021"/>
    <s v="4.5 X 2.5"/>
    <s v="block"/>
    <n v="157.10957312240279"/>
    <n v="80.230622007840424"/>
    <n v="80.230622007840424"/>
    <n v="160.46124401568085"/>
    <n v="59.370660285801911"/>
    <n v="219.83190430148275"/>
    <n v="103.32099502169689"/>
    <n v="378.84364841288857"/>
  </r>
  <r>
    <s v="1010043901_1_04_04"/>
    <s v="PSP202"/>
    <s v="P.Vientiane"/>
    <x v="0"/>
    <n v="9.9908959883116322E-2"/>
    <s v="2016-06-13"/>
    <x v="4"/>
    <s v="2021-11-07"/>
    <n v="2021"/>
    <s v="4.5 X 2.5"/>
    <s v="block"/>
    <n v="53.302881491820152"/>
    <n v="27.220004815156177"/>
    <n v="27.220004815156177"/>
    <n v="54.440009630312353"/>
    <n v="20.142803563215569"/>
    <n v="74.582813193527926"/>
    <n v="35.053922200958127"/>
    <n v="128.53104807017979"/>
  </r>
  <r>
    <s v="1010007900_1_10_02"/>
    <s v="PSP203"/>
    <s v="P.Vientiane"/>
    <x v="0"/>
    <n v="9.4791842671031259E-2"/>
    <s v="2016-06-02"/>
    <x v="4"/>
    <s v="2021-12-17"/>
    <n v="2021"/>
    <s v="4.5 X 2.5"/>
    <s v="block"/>
    <n v="43.422764029167382"/>
    <n v="22.174558164228159"/>
    <n v="22.174558164228159"/>
    <n v="44.349116328456319"/>
    <n v="16.409173041528838"/>
    <n v="60.758289369985157"/>
    <n v="28.55639600389302"/>
    <n v="104.70678534760773"/>
  </r>
  <r>
    <s v="1010007901_1_11_01"/>
    <s v="PSP204"/>
    <s v="P.Vientiane"/>
    <x v="0"/>
    <n v="9.8086923483501703E-2"/>
    <s v="2016-06-02"/>
    <x v="4"/>
    <s v="2021-11-22"/>
    <n v="2021"/>
    <s v="4.5 X 2.5"/>
    <s v="block"/>
    <n v="63.837783297072228"/>
    <n v="32.599828003704907"/>
    <n v="32.599828003704907"/>
    <n v="65.199656007409814"/>
    <n v="24.123872722741631"/>
    <n v="89.323528730151452"/>
    <n v="41.982058503171181"/>
    <n v="153.93421451162766"/>
  </r>
  <r>
    <s v="1010007901_1_08_02"/>
    <s v="PSP205"/>
    <s v="P.Vientiane"/>
    <x v="0"/>
    <n v="9.451588624862807E-2"/>
    <s v="2016-06-06"/>
    <x v="4"/>
    <s v="2021-11-22"/>
    <n v="2021"/>
    <s v="4.5 X 2.5"/>
    <s v="block"/>
    <n v="86.261467533122683"/>
    <n v="44.050856086914685"/>
    <n v="44.050856086914685"/>
    <n v="88.10171217382937"/>
    <n v="32.597633504316867"/>
    <n v="120.69934567814624"/>
    <n v="56.728692468728731"/>
    <n v="208.00520571867202"/>
  </r>
  <r>
    <s v="1010007901_1_08_02"/>
    <s v="PSP206"/>
    <s v="P.Vientiane"/>
    <x v="0"/>
    <n v="9.323735154682071E-2"/>
    <s v="2016-06-02"/>
    <x v="4"/>
    <s v="2021-11-22"/>
    <n v="2021"/>
    <s v="4.5 X 2.5"/>
    <s v="block"/>
    <n v="130.40339962218911"/>
    <n v="66.592669407064619"/>
    <n v="66.592669407064619"/>
    <n v="133.18533881412924"/>
    <n v="49.278575361227816"/>
    <n v="182.46391417535705"/>
    <n v="85.758039662417801"/>
    <n v="314.44614542886524"/>
  </r>
  <r>
    <s v="1010007901_1_08_02"/>
    <s v="PSP207"/>
    <s v="P.Vientiane"/>
    <x v="0"/>
    <n v="7.8725433391324956E-2"/>
    <s v="2016-06-18"/>
    <x v="4"/>
    <s v="2021-11-22"/>
    <n v="2021"/>
    <s v="4.5 X 2.5"/>
    <s v="block"/>
    <n v="73.214761909383824"/>
    <n v="37.388338415058698"/>
    <n v="37.388338415058698"/>
    <n v="74.776676830117395"/>
    <n v="27.667370427143435"/>
    <n v="102.44404725726083"/>
    <n v="48.148702210912589"/>
    <n v="176.54524144001283"/>
  </r>
  <r>
    <s v="1010007901_1_06_01"/>
    <s v="PSP208"/>
    <s v="P.Vientiane"/>
    <x v="0"/>
    <n v="9.352275149370301E-2"/>
    <s v="2016-06-02"/>
    <x v="4"/>
    <s v="2021-11-22"/>
    <n v="2021"/>
    <s v="4.5 X 2.5"/>
    <s v="block"/>
    <n v="63.796459303141283"/>
    <n v="32.57872521747084"/>
    <n v="32.57872521747084"/>
    <n v="65.15745043494168"/>
    <n v="24.108256660928422"/>
    <n v="89.265707095870098"/>
    <n v="41.954882335058947"/>
    <n v="153.8345685618828"/>
  </r>
  <r>
    <s v="1010007901_1_07_01"/>
    <s v="PSP209"/>
    <s v="P.Vientiane"/>
    <x v="0"/>
    <n v="9.9975297280934738E-2"/>
    <s v="2016-06-04"/>
    <x v="4"/>
    <s v="2021-11-22"/>
    <n v="2021"/>
    <s v="4.5 X 2.5"/>
    <s v="block"/>
    <n v="111.8000865975923"/>
    <n v="57.092577555837174"/>
    <n v="57.092577555837174"/>
    <n v="114.18515511167435"/>
    <n v="42.248507391319507"/>
    <n v="156.43366250299385"/>
    <n v="73.523821376407113"/>
    <n v="269.58734504682604"/>
  </r>
  <r>
    <s v="1010007901_1_05_03"/>
    <s v="PSP210"/>
    <s v="P.Vientiane"/>
    <x v="0"/>
    <n v="9.8309439928976353E-2"/>
    <s v="2016-06-14"/>
    <x v="4"/>
    <s v="2021-12-18"/>
    <n v="2021"/>
    <s v="4.5 X 2.5"/>
    <s v="block"/>
    <n v="77.583245179655961"/>
    <n v="39.619177205077676"/>
    <n v="39.619177205077676"/>
    <n v="79.238354410155353"/>
    <n v="29.31819113175748"/>
    <n v="108.55654554191284"/>
    <n v="51.021576404699033"/>
    <n v="187.07911348389644"/>
  </r>
  <r>
    <s v="1010037900_1_12_02"/>
    <s v="PSP211"/>
    <s v="P.Vientiane"/>
    <x v="0"/>
    <n v="9.7109524805315275E-2"/>
    <s v="2016-06-14"/>
    <x v="4"/>
    <s v="2021-12-18"/>
    <n v="2021"/>
    <s v="4.5 X 2.5"/>
    <s v="block"/>
    <n v="46.918553280497427"/>
    <n v="23.959741208574037"/>
    <n v="23.959741208574037"/>
    <n v="47.919482417148075"/>
    <n v="17.730208494344787"/>
    <n v="65.649690911492854"/>
    <n v="30.85535472840164"/>
    <n v="113.13630067080601"/>
  </r>
  <r>
    <s v="1010037900_1_11_02"/>
    <s v="PSP212"/>
    <s v="P.Vientiane"/>
    <x v="0"/>
    <n v="9.1884199055598956E-2"/>
    <s v="2016-06-14"/>
    <x v="4"/>
    <s v="2021-12-16"/>
    <n v="2021"/>
    <s v="4.5 X 2.5"/>
    <s v="block"/>
    <n v="165.82475757633739"/>
    <n v="84.681176202316351"/>
    <n v="84.681176202316351"/>
    <n v="169.3623524046327"/>
    <n v="62.664070389714098"/>
    <n v="232.02642279434679"/>
    <n v="109.05241871334299"/>
    <n v="399.85886861559095"/>
  </r>
  <r>
    <s v="1010037900_1_12_04"/>
    <s v="PSP213"/>
    <s v="P.Vientiane"/>
    <x v="0"/>
    <n v="9.3497036276320597E-2"/>
    <s v="2016-06-01"/>
    <x v="4"/>
    <s v="2021-12-18"/>
    <n v="2021"/>
    <s v="4.5 X 2.5"/>
    <s v="block"/>
    <n v="123.3237046075274"/>
    <n v="62.977305152910709"/>
    <n v="62.977305152910709"/>
    <n v="125.95461030582142"/>
    <n v="46.603205813153927"/>
    <n v="172.55781611897535"/>
    <n v="81.102173575918414"/>
    <n v="297.37463644503418"/>
  </r>
  <r>
    <s v="1010037900_1_11_02"/>
    <s v="PSP214"/>
    <s v="P.Vientiane"/>
    <x v="0"/>
    <n v="9.452029394907617E-2"/>
    <s v="2016-06-01"/>
    <x v="4"/>
    <s v="2021-12-18"/>
    <n v="2021"/>
    <s v="4.5 X 2.5"/>
    <s v="block"/>
    <n v="81.297825443096414"/>
    <n v="41.516089526274598"/>
    <n v="41.516089526274598"/>
    <n v="83.032179052549196"/>
    <n v="30.721906249443201"/>
    <n v="113.7540853019924"/>
    <n v="53.464420091936425"/>
    <n v="196.03620700376689"/>
  </r>
  <r>
    <s v="1010037900_1_11_01"/>
    <s v="PSP215"/>
    <s v="P.Vientiane"/>
    <x v="0"/>
    <n v="9.3484021211667073E-2"/>
    <s v="2016-06-04"/>
    <x v="4"/>
    <s v="2021-12-18"/>
    <n v="2021"/>
    <s v="4.5 X 2.5"/>
    <s v="block"/>
    <n v="109.15514919637531"/>
    <n v="55.741896189615694"/>
    <n v="55.741896189615694"/>
    <n v="111.48379237923139"/>
    <n v="41.249003180315611"/>
    <n v="152.73279555954701"/>
    <n v="71.784413912987091"/>
    <n v="263.20951768095267"/>
  </r>
  <r>
    <s v="1010037900_1_10_04"/>
    <s v="PSP216"/>
    <s v="P.Vientiane"/>
    <x v="0"/>
    <n v="9.8681717985996828E-2"/>
    <s v="2016-06-04"/>
    <x v="4"/>
    <s v="2021-12-17"/>
    <n v="2021"/>
    <s v="4.5 X 2.5"/>
    <s v="block"/>
    <n v="136.95573117080301"/>
    <n v="69.93872671789012"/>
    <n v="69.93872671789012"/>
    <n v="139.87745343578024"/>
    <n v="51.754657771238691"/>
    <n v="191.63211120701894"/>
    <n v="90.067092267298889"/>
    <n v="330.2460049800959"/>
  </r>
  <r>
    <s v="1010037900_1_10_02"/>
    <s v="PSP217"/>
    <s v="P.Vientiane"/>
    <x v="0"/>
    <n v="9.1844555279531254E-2"/>
    <s v="2016-06-15"/>
    <x v="4"/>
    <s v="2021-12-17"/>
    <n v="2021"/>
    <s v="4.5 X 2.5"/>
    <s v="block"/>
    <n v="123.2833360388088"/>
    <n v="62.956690270485076"/>
    <n v="62.956690270485076"/>
    <n v="125.91338054097015"/>
    <n v="46.587950800158957"/>
    <n v="172.50133134112912"/>
    <n v="81.075625730330685"/>
    <n v="297.27729434454585"/>
  </r>
  <r>
    <s v="1010037900_1_09_03"/>
    <s v="PSP218"/>
    <s v="P.Vientiane"/>
    <x v="0"/>
    <n v="9.4801757196731659E-2"/>
    <s v="2016-06-15"/>
    <x v="4"/>
    <s v="2021-12-18"/>
    <n v="2021"/>
    <s v="4.5 X 2.5"/>
    <s v="block"/>
    <n v="100.1953371849316"/>
    <n v="51.166418855771774"/>
    <n v="51.166418855771774"/>
    <n v="102.33283771154355"/>
    <n v="37.863149953271112"/>
    <n v="140.19598766481465"/>
    <n v="65.892114202462878"/>
    <n v="241.60441874236386"/>
  </r>
  <r>
    <s v="1010037900_1_09_04"/>
    <s v="PSP219"/>
    <s v="P.Vientiane"/>
    <x v="0"/>
    <n v="9.8297026462748599E-2"/>
    <s v="2016-06-07"/>
    <x v="4"/>
    <s v="2021-12-15"/>
    <n v="2021"/>
    <s v="4.5 X 2.5"/>
    <s v="block"/>
    <n v="61.939302162773942"/>
    <n v="31.630336971123249"/>
    <n v="31.630336971123249"/>
    <n v="63.260673942246498"/>
    <n v="23.406449358631203"/>
    <n v="86.667123300877705"/>
    <n v="40.733547951412518"/>
    <n v="149.35634248851255"/>
  </r>
  <r>
    <s v="1010037900_1_13_04"/>
    <s v="PSP220"/>
    <s v="P.Vientiane"/>
    <x v="0"/>
    <n v="9.9191853964666163E-2"/>
    <s v="2016-06-25"/>
    <x v="4"/>
    <s v="2021-11-11"/>
    <n v="2021"/>
    <s v="4.5 X 2.5"/>
    <s v="block"/>
    <n v="50.855891331772497"/>
    <n v="25.970408506758506"/>
    <n v="25.970408506758506"/>
    <n v="51.940817013517012"/>
    <n v="19.218102295001295"/>
    <n v="71.158919308518307"/>
    <n v="33.444692075003601"/>
    <n v="122.63053760834653"/>
  </r>
  <r>
    <s v="1010014900_1_02_01"/>
    <s v="PSP221"/>
    <s v="P.Vientiane"/>
    <x v="0"/>
    <n v="9.2577548879927543E-2"/>
    <s v="2016-06-25"/>
    <x v="4"/>
    <s v="2021-11-11"/>
    <n v="2021"/>
    <s v="4.5 X 2.5"/>
    <s v="block"/>
    <n v="48.040880225223781"/>
    <n v="24.532876168347627"/>
    <n v="24.532876168347627"/>
    <n v="49.065752336695255"/>
    <n v="18.154328364577243"/>
    <n v="67.220080701272494"/>
    <n v="31.593437929598071"/>
    <n v="115.84260574185959"/>
  </r>
  <r>
    <s v="1010014900_1_02_03"/>
    <s v="PSP222"/>
    <s v="P.Vientiane"/>
    <x v="0"/>
    <n v="9.4678885195666432E-2"/>
    <s v="2016-06-06"/>
    <x v="4"/>
    <s v="2021-12-14"/>
    <n v="2021"/>
    <s v="4.5 X 2.5"/>
    <s v="block"/>
    <n v="93.321664313981387"/>
    <n v="47.656263243006528"/>
    <n v="47.656263243006528"/>
    <n v="95.312526486013056"/>
    <n v="35.265634799824831"/>
    <n v="130.57816128583789"/>
    <n v="61.371735804343807"/>
    <n v="225.02969794926062"/>
  </r>
  <r>
    <s v="1001055900_1_12_02"/>
    <s v="PSP223"/>
    <s v="P.Vientiane"/>
    <x v="0"/>
    <n v="9.9668283152364617E-2"/>
    <s v="2016-08-25"/>
    <x v="4"/>
    <s v="2021-12-15"/>
    <n v="2021"/>
    <s v="4.5 X 2.5"/>
    <s v="block"/>
    <n v="57.788625965954893"/>
    <n v="29.510724993280988"/>
    <n v="29.510724993280988"/>
    <n v="59.021449986561976"/>
    <n v="21.837936495027932"/>
    <n v="80.859386481589908"/>
    <n v="38.003911646347255"/>
    <n v="139.3476760366066"/>
  </r>
  <r>
    <s v="1001055901_1_03_01"/>
    <s v="PSP224"/>
    <s v="P.Vientiane"/>
    <x v="0"/>
    <n v="9.9943082917687581E-2"/>
    <s v="2016-08-25"/>
    <x v="4"/>
    <s v="2021-12-15"/>
    <n v="2021"/>
    <s v="4.5 X 2.5"/>
    <s v="block"/>
    <n v="131.58653452451551"/>
    <n v="67.196856963852639"/>
    <n v="67.196856963852639"/>
    <n v="134.39371392770528"/>
    <n v="49.725674153250949"/>
    <n v="184.11938808095624"/>
    <n v="86.536112398049426"/>
    <n v="317.29907879284787"/>
  </r>
  <r>
    <s v="1001055901_1_02_01"/>
    <s v="PSP225"/>
    <s v="P.Vientiane"/>
    <x v="0"/>
    <n v="9.5603803701231366E-2"/>
    <s v="2016-08-25"/>
    <x v="4"/>
    <s v="2021-12-16"/>
    <n v="2021"/>
    <s v="4.5 X 2.5"/>
    <s v="block"/>
    <n v="95.213452961729104"/>
    <n v="48.622336645789701"/>
    <n v="48.622336645789701"/>
    <n v="97.244673291579403"/>
    <n v="35.98052911788438"/>
    <n v="133.22520240946378"/>
    <n v="62.615845132447973"/>
    <n v="229.59143215230924"/>
  </r>
  <r>
    <s v="1001055901_1_01_03"/>
    <s v="PSP226"/>
    <s v="Vientiane Capital"/>
    <x v="0"/>
    <n v="9.6792319577464106E-2"/>
    <s v="2016-07-08"/>
    <x v="4"/>
    <s v="2021-12-24"/>
    <n v="2021"/>
    <s v="4.5 X 2.5"/>
    <s v="block"/>
    <n v="114.57964266010229"/>
    <n v="58.51200418509228"/>
    <n v="58.51200418509228"/>
    <n v="117.02400837018456"/>
    <n v="43.298883096968289"/>
    <n v="160.32289146715286"/>
    <n v="75.351758989561844"/>
    <n v="276.28978296172676"/>
  </r>
  <r>
    <s v="0108024903_1_06_09"/>
    <s v="PSP227"/>
    <s v="Vientiane Capital"/>
    <x v="0"/>
    <n v="9.8512329882676733E-2"/>
    <s v="2016-06-09"/>
    <x v="4"/>
    <s v="2021-12-24"/>
    <n v="2021"/>
    <s v="4.5 X 2.5"/>
    <s v="block"/>
    <n v="93.002493135802709"/>
    <n v="47.493273161349954"/>
    <n v="47.493273161349954"/>
    <n v="94.986546322699908"/>
    <n v="35.145022139398968"/>
    <n v="130.13156846209887"/>
    <n v="61.161837177186463"/>
    <n v="224.26006964968369"/>
  </r>
  <r>
    <s v="0108024903_1_09_03"/>
    <s v="PSP229"/>
    <s v="Vientiane Capital"/>
    <x v="0"/>
    <n v="9.4740890017914872E-2"/>
    <s v="2016-09-07"/>
    <x v="4"/>
    <s v="2021-12-23"/>
    <n v="2021"/>
    <s v="4.5 X 2.5"/>
    <s v="block"/>
    <n v="99.747676965192099"/>
    <n v="50.937813703558135"/>
    <n v="50.937813703558135"/>
    <n v="101.87562740711627"/>
    <n v="37.693982140633018"/>
    <n v="139.56960954774928"/>
    <n v="65.597716487442156"/>
    <n v="240.52496045395455"/>
  </r>
  <r>
    <s v="0108024904_1_01_03"/>
    <s v="PSP230"/>
    <s v="Vientiane Capital"/>
    <x v="0"/>
    <n v="9.6197400869190236E-2"/>
    <s v="2016-08-05"/>
    <x v="4"/>
    <s v="2021-12-23"/>
    <n v="2021"/>
    <s v="4.5 X 2.5"/>
    <s v="block"/>
    <n v="106.359334012416"/>
    <n v="54.314166569007142"/>
    <n v="54.314166569007142"/>
    <n v="108.62833313801428"/>
    <n v="40.192483261065284"/>
    <n v="148.82081639907958"/>
    <n v="69.945783707567401"/>
    <n v="256.46787359441379"/>
  </r>
  <r>
    <s v="0108024905_1_02_05"/>
    <s v="PSP232"/>
    <s v="Vientiane Capital"/>
    <x v="0"/>
    <n v="9.33595726560221E-2"/>
    <s v="2016-08-25"/>
    <x v="4"/>
    <s v="2021-12-23"/>
    <n v="2021"/>
    <s v="4.5 X 2.5"/>
    <s v="block"/>
    <n v="114.11930955396529"/>
    <n v="58.276927412224985"/>
    <n v="58.276927412224985"/>
    <n v="116.55385482444997"/>
    <n v="43.124926285046492"/>
    <n v="159.67878110949647"/>
    <n v="75.04902712146334"/>
    <n v="275.17976611203221"/>
  </r>
  <r>
    <s v="0108024905_1_02_10"/>
    <s v="PSP234"/>
    <s v="Vientiane Capital"/>
    <x v="0"/>
    <n v="9.9000000000000005E-2"/>
    <s v="2016-06-18"/>
    <x v="4"/>
    <s v="2021-12-22"/>
    <n v="2021"/>
    <s v="9 X 1.2"/>
    <s v="line"/>
    <n v="91.714336661442815"/>
    <n v="46.835454588443497"/>
    <n v="46.835454588443497"/>
    <n v="93.670909176886994"/>
    <n v="34.658236395448185"/>
    <n v="128.32914557233516"/>
    <n v="60.314698418997523"/>
    <n v="221.1538942029909"/>
  </r>
  <r>
    <s v="0108024901_1_07_10"/>
    <s v="PSP235"/>
    <s v="Vientiane Capital"/>
    <x v="0"/>
    <n v="5.8466699929133378E-2"/>
    <s v="2016-06-16"/>
    <x v="4"/>
    <s v="2021-12-22"/>
    <n v="2021"/>
    <s v="9 X 1.2"/>
    <s v="line"/>
    <n v="182.15658082329739"/>
    <n v="93.021293940430596"/>
    <n v="93.021293940430596"/>
    <n v="186.04258788086119"/>
    <n v="68.835757515918644"/>
    <n v="254.87834539677982"/>
    <n v="119.79282233648651"/>
    <n v="439.24034856711717"/>
  </r>
  <r>
    <s v="0106068900_1_14_02"/>
    <s v="PSP240"/>
    <s v="Vientiane Capital"/>
    <x v="0"/>
    <n v="9.9000000000000005E-2"/>
    <s v="2017-10-01"/>
    <x v="5"/>
    <s v="2021-12-23"/>
    <n v="2021"/>
    <s v="9 X 1"/>
    <s v="line"/>
    <n v="102.3338843909593"/>
    <n v="52.258503628983256"/>
    <n v="52.258503628983256"/>
    <n v="104.51700725796651"/>
    <n v="38.671292685447611"/>
    <n v="143.18829994341411"/>
    <n v="67.298500973404629"/>
    <n v="246.76117023581696"/>
  </r>
  <r>
    <s v="1001055900_1_13_14"/>
    <s v="PSP243"/>
    <s v="P.Vientiane"/>
    <x v="0"/>
    <n v="9.9000000000000005E-2"/>
    <s v="2017-06-26"/>
    <x v="5"/>
    <s v="2022-03-23"/>
    <n v="2022"/>
    <s v="3 X 3"/>
    <s v="block"/>
    <n v="95.324954018422957"/>
    <n v="48.679276518741361"/>
    <n v="48.679276518741361"/>
    <n v="97.358553037482721"/>
    <n v="36.022664623868607"/>
    <n v="133.38121766135134"/>
    <n v="62.689172300835125"/>
    <n v="229.86029843639545"/>
  </r>
  <r>
    <s v="1001055900_1_13_15"/>
    <s v="PSP244"/>
    <s v="P.Vientiane"/>
    <x v="0"/>
    <n v="9.9000000000000005E-2"/>
    <s v="2017-07-25"/>
    <x v="5"/>
    <s v="2021-12-17"/>
    <n v="2021"/>
    <s v="3 X 3"/>
    <s v="block"/>
    <n v="106.2319445060956"/>
    <n v="54.249112994446193"/>
    <n v="54.249112994446193"/>
    <n v="108.49822598889239"/>
    <n v="40.144343615890179"/>
    <n v="148.64256960478258"/>
    <n v="69.86200771424781"/>
    <n v="256.16069495224195"/>
  </r>
  <r>
    <s v="1001050900_1_02_01"/>
    <s v="PSP245"/>
    <s v="P.Vientiane"/>
    <x v="0"/>
    <n v="9.9000000000000005E-2"/>
    <s v="2017-08-18"/>
    <x v="5"/>
    <s v="2022-03-22"/>
    <n v="2022"/>
    <s v="3 X 3"/>
    <s v="block"/>
    <n v="92.783178505804969"/>
    <n v="47.381276490297772"/>
    <n v="47.381276490297772"/>
    <n v="94.762552980595544"/>
    <n v="35.062144602820354"/>
    <n v="129.82469758341591"/>
    <n v="61.017607864205473"/>
    <n v="223.73122883542007"/>
  </r>
  <r>
    <s v="1001050900_1_09_01"/>
    <s v="PSP246"/>
    <s v="P.Vientiane"/>
    <x v="0"/>
    <n v="9.9000000000000005E-2"/>
    <s v="2017-08-04"/>
    <x v="5"/>
    <s v="2021-12-17"/>
    <n v="2021"/>
    <s v="3 X 3"/>
    <s v="block"/>
    <n v="92.56074727365268"/>
    <n v="47.267688274412002"/>
    <n v="47.267688274412002"/>
    <n v="94.535376548824004"/>
    <n v="34.978089323064879"/>
    <n v="129.51346587188888"/>
    <n v="60.871328959787775"/>
    <n v="223.19487285255516"/>
  </r>
  <r>
    <s v="1001050900_1_01_01"/>
    <s v="PSP247"/>
    <s v="P.Vientiane"/>
    <x v="1"/>
    <n v="9.9000000000000005E-2"/>
    <s v="2017-08-25"/>
    <x v="5"/>
    <s v="2022-03-22"/>
    <n v="2022"/>
    <s v="3 X 3"/>
    <s v="block"/>
    <n v="95.564803897549382"/>
    <n v="48.738049987750188"/>
    <n v="48.738049987750188"/>
    <n v="97.476099975500375"/>
    <n v="25.3437859936301"/>
    <n v="122.81988596913047"/>
    <n v="57.725346405491315"/>
    <n v="211.65960348680147"/>
  </r>
  <r>
    <s v="1001050900_1_10_02"/>
    <s v="PSP248"/>
    <s v="P.Vientiane"/>
    <x v="1"/>
    <n v="9.9000000000000005E-2"/>
    <s v="2017-08-12"/>
    <x v="5"/>
    <s v="2021-12-16"/>
    <n v="2021"/>
    <s v="3 X 3"/>
    <s v="block"/>
    <n v="43.034404975792022"/>
    <n v="21.947546537653931"/>
    <n v="21.947546537653931"/>
    <n v="43.895093075307862"/>
    <n v="11.412724199580044"/>
    <n v="55.30781727488791"/>
    <n v="25.994674119197317"/>
    <n v="95.313805103723496"/>
  </r>
  <r>
    <s v="1001050900_1_07_03"/>
    <s v="PSP249"/>
    <s v="P.Vientiane"/>
    <x v="1"/>
    <n v="9.9000000000000005E-2"/>
    <s v="2017-06-18"/>
    <x v="5"/>
    <s v="2022-02-23"/>
    <n v="2022"/>
    <s v="9 X 1.2"/>
    <s v="line"/>
    <n v="75.098131307773102"/>
    <n v="38.300046966964281"/>
    <n v="38.300046966964281"/>
    <n v="76.600093933928562"/>
    <n v="19.916024422821426"/>
    <n v="96.516118356749985"/>
    <n v="45.362575627672491"/>
    <n v="166.32944396813247"/>
  </r>
  <r>
    <s v="1001050900_1_10_02"/>
    <s v="PSP248"/>
    <s v="P.Vientiane"/>
    <x v="1"/>
    <n v="9.9000000000000005E-2"/>
    <s v="2017-08-12"/>
    <x v="5"/>
    <s v="2021-12-16"/>
    <n v="2021"/>
    <s v="3 X 3"/>
    <s v="block"/>
    <n v="43.034404975792022"/>
    <n v="21.947546537653931"/>
    <n v="21.947546537653931"/>
    <n v="43.895093075307862"/>
    <n v="11.412724199580044"/>
    <n v="55.30781727488791"/>
    <n v="25.994674119197317"/>
    <n v="95.313805103723496"/>
  </r>
  <r>
    <s v="0108024903_1_15_01"/>
    <s v="PSP250"/>
    <s v="Vientiane Capital"/>
    <x v="0"/>
    <n v="9.9000000000000005E-2"/>
    <s v="2017-07-02"/>
    <x v="5"/>
    <s v="2021-12-24"/>
    <n v="2021"/>
    <s v="4.5 X 2"/>
    <s v="block"/>
    <n v="89.095394565639495"/>
    <n v="45.498048158186606"/>
    <n v="45.498048158186606"/>
    <n v="90.996096316373212"/>
    <n v="33.668555637058091"/>
    <n v="124.6646519534313"/>
    <n v="58.59238641811271"/>
    <n v="214.83875019974658"/>
  </r>
  <r>
    <s v="0108024903_1_12_03"/>
    <s v="PSP251"/>
    <s v="Vientiane Capital"/>
    <x v="0"/>
    <n v="9.9000000000000005E-2"/>
    <s v="2017-07-15"/>
    <x v="5"/>
    <s v="2022-03-09"/>
    <n v="2022"/>
    <s v="4.5 X 2.5"/>
    <s v="block"/>
    <n v="116.4513280940443"/>
    <n v="59.467811546691998"/>
    <n v="59.467811546691998"/>
    <n v="118.935623093384"/>
    <n v="44.00618054455208"/>
    <n v="162.94180363793606"/>
    <n v="76.582647709829942"/>
    <n v="280.80304160270975"/>
  </r>
  <r>
    <s v="0108024905_1_05_01"/>
    <s v="PSP253"/>
    <s v="Vientiane Capital"/>
    <x v="0"/>
    <n v="9.9000000000000005E-2"/>
    <s v="2018-06-10"/>
    <x v="6"/>
    <s v="2022-02-22"/>
    <n v="2022"/>
    <s v="4.5 X 2.5"/>
    <s v="block"/>
    <n v="89.944570936431788"/>
    <n v="45.931694224871201"/>
    <n v="45.931694224871201"/>
    <n v="91.863388449742402"/>
    <n v="33.98945372640469"/>
    <n v="125.85284217614709"/>
    <n v="59.150835822789134"/>
    <n v="216.88639801689348"/>
  </r>
  <r>
    <s v="0108024901_1_23_10"/>
    <s v="PSP254"/>
    <s v="Vientiane Capital"/>
    <x v="0"/>
    <n v="9.9000000000000005E-2"/>
    <s v="2017-07-24"/>
    <x v="5"/>
    <s v="2021-12-21"/>
    <n v="2021"/>
    <s v="3 X 3"/>
    <s v="block"/>
    <n v="98.711757067249309"/>
    <n v="50.408803942342018"/>
    <n v="50.408803942342018"/>
    <n v="100.81760788468404"/>
    <n v="37.302514917333092"/>
    <n v="138.12012280201714"/>
    <n v="64.916457716948045"/>
    <n v="238.02701162880948"/>
  </r>
  <r>
    <s v="0108024901_1_17_02"/>
    <s v="PSP255"/>
    <s v="Vientiane Capital"/>
    <x v="0"/>
    <n v="9.9000000000000005E-2"/>
    <s v="2017-06-20"/>
    <x v="5"/>
    <s v="2022-02-22"/>
    <n v="2022"/>
    <s v="9 X 1.2"/>
    <s v="line"/>
    <n v="100.369631477795"/>
    <n v="51.255425141327351"/>
    <n v="51.255425141327351"/>
    <n v="102.5108502826547"/>
    <n v="37.929014604582235"/>
    <n v="140.43986488723692"/>
    <n v="66.006736497001356"/>
    <n v="242.02470048900497"/>
  </r>
  <r>
    <s v="0108024902_1_09_01"/>
    <s v="PSP257"/>
    <s v="Vientiane Capital"/>
    <x v="0"/>
    <n v="9.9000000000000005E-2"/>
    <s v="2017-07-03"/>
    <x v="5"/>
    <s v="2022-02-23"/>
    <n v="2022"/>
    <s v="9 X 1.2"/>
    <s v="block"/>
    <n v="73.602112480107323"/>
    <n v="37.586145439841502"/>
    <n v="37.586145439841502"/>
    <n v="75.172290879683004"/>
    <n v="27.813747625482712"/>
    <n v="102.98603850516571"/>
    <n v="48.40343809742788"/>
    <n v="177.47927302390221"/>
  </r>
  <r>
    <s v="0108024902_1_11_01"/>
    <s v="PSP258"/>
    <s v="Vientiane Capital"/>
    <x v="0"/>
    <n v="9.9000000000000005E-2"/>
    <s v="2017-06-28"/>
    <x v="5"/>
    <s v="2022-02-24"/>
    <n v="2022"/>
    <s v="4.5 X 2.5"/>
    <s v="block"/>
    <n v="63.049871025133243"/>
    <n v="32.197467470168064"/>
    <n v="32.197467470168064"/>
    <n v="64.394934940336128"/>
    <n v="23.826125927924366"/>
    <n v="88.221060868260494"/>
    <n v="41.463898608082431"/>
    <n v="152.03429489630224"/>
  </r>
  <r>
    <s v="0807001900_1_05_02"/>
    <s v="PSP262"/>
    <s v="P.Vientiane"/>
    <x v="0"/>
    <n v="9.9000000000000005E-2"/>
    <s v="2017-06-20"/>
    <x v="5"/>
    <s v="2021-12-16"/>
    <n v="2021"/>
    <s v="3 X 3"/>
    <s v="block"/>
    <n v="121.5111226846391"/>
    <n v="62.05167998428908"/>
    <n v="62.05167998428908"/>
    <n v="124.10335996857816"/>
    <n v="45.918243188373921"/>
    <n v="170.0216031569521"/>
    <n v="79.910153483767488"/>
    <n v="293.00389610714745"/>
  </r>
  <r>
    <s v="1010037900_1_16_01"/>
    <s v="PSP264"/>
    <s v="P.Vientiane"/>
    <x v="0"/>
    <n v="9.9000000000000005E-2"/>
    <s v="2017-06-20"/>
    <x v="5"/>
    <s v="2021-12-16"/>
    <n v="2021"/>
    <s v="3 X 3"/>
    <s v="block"/>
    <n v="108.4378135310524"/>
    <n v="55.375576776524134"/>
    <n v="55.375576776524134"/>
    <n v="110.75115355304827"/>
    <n v="40.977926814627857"/>
    <n v="151.72908036767612"/>
    <n v="71.312667772807771"/>
    <n v="261.47978183362846"/>
  </r>
  <r>
    <s v="1010037900_1_16_01"/>
    <s v="PSP265"/>
    <s v="P.Vientiane"/>
    <x v="0"/>
    <n v="9.9000000000000005E-2"/>
    <s v="2017-06-20"/>
    <x v="5"/>
    <s v="2022-03-20"/>
    <n v="2022"/>
    <s v="3 X 3"/>
    <s v="block"/>
    <n v="104.3153394572166"/>
    <n v="53.270366682818647"/>
    <n v="53.270366682818647"/>
    <n v="106.54073336563729"/>
    <n v="39.420071345285798"/>
    <n v="145.9608047109231"/>
    <n v="68.601578214133852"/>
    <n v="251.53912011849079"/>
  </r>
  <r>
    <s v="1010037900_1_17_08"/>
    <s v="PSP266"/>
    <s v="P.Vientiane"/>
    <x v="0"/>
    <n v="9.9000000000000005E-2"/>
    <s v="2017-07-10"/>
    <x v="5"/>
    <s v="2021-12-16"/>
    <n v="2021"/>
    <s v="3 X 3"/>
    <s v="block"/>
    <n v="62.151440078046697"/>
    <n v="31.738668733189204"/>
    <n v="31.738668733189204"/>
    <n v="63.477337466378408"/>
    <n v="23.48661486256001"/>
    <n v="86.963952328938419"/>
    <n v="40.873057594601057"/>
    <n v="149.86787784687053"/>
  </r>
  <r>
    <s v="1010037900_1_14_02"/>
    <s v="PSP267"/>
    <s v="P.Vientiane"/>
    <x v="1"/>
    <n v="9.9000000000000005E-2"/>
    <s v="2017-06-15"/>
    <x v="5"/>
    <s v="2022-03-20"/>
    <n v="2022"/>
    <s v="3 X 3"/>
    <s v="block"/>
    <n v="97.142238970589474"/>
    <n v="49.54254187500063"/>
    <n v="49.54254187500063"/>
    <n v="99.08508375000126"/>
    <n v="25.762121775000328"/>
    <n v="124.84720552500158"/>
    <n v="58.678186596750741"/>
    <n v="215.15335085475272"/>
  </r>
  <r>
    <s v="1010037900_1_17_12"/>
    <s v="PSP268"/>
    <s v="P.Vientiane"/>
    <x v="0"/>
    <n v="9.9000000000000005E-2"/>
    <s v="2017-07-04"/>
    <x v="5"/>
    <s v="2021-11-11"/>
    <n v="2021"/>
    <s v="3 X 3"/>
    <s v="block"/>
    <n v="45.006307365684883"/>
    <n v="22.983220961409764"/>
    <n v="22.983220961409764"/>
    <n v="45.966441922819527"/>
    <n v="17.007583511443226"/>
    <n v="62.974025434262757"/>
    <n v="29.597791954103492"/>
    <n v="108.52523716504614"/>
  </r>
  <r>
    <s v="1010014900_1_03_01"/>
    <s v="PSP269"/>
    <s v="P.Vientiane"/>
    <x v="0"/>
    <n v="9.9000000000000005E-2"/>
    <s v="2017-06-24"/>
    <x v="5"/>
    <s v="2021-11-07"/>
    <n v="2021"/>
    <s v="3 X 3"/>
    <s v="block"/>
    <n v="91.069299920754688"/>
    <n v="46.506055826198761"/>
    <n v="46.506055826198761"/>
    <n v="93.012111652397522"/>
    <n v="34.414481311387085"/>
    <n v="127.4265929637846"/>
    <n v="59.89049869297876"/>
    <n v="219.59849520758877"/>
  </r>
  <r>
    <s v="1010007900_1_11_01"/>
    <s v="PSP270"/>
    <s v="P.Vientiane"/>
    <x v="0"/>
    <n v="9.9000000000000005E-2"/>
    <s v="2017-06-15"/>
    <x v="5"/>
    <s v="2022-03-14"/>
    <n v="2022"/>
    <s v="3 X 3"/>
    <s v="block"/>
    <n v="78.882634900010899"/>
    <n v="40.282732222272266"/>
    <n v="40.282732222272266"/>
    <n v="80.565464444544531"/>
    <n v="29.809221844481478"/>
    <n v="110.37468628902602"/>
    <n v="51.876102555842223"/>
    <n v="190.21237603808814"/>
  </r>
  <r>
    <s v="1010007900_1_12_04"/>
    <s v="PSP271"/>
    <s v="P.Vientiane"/>
    <x v="0"/>
    <n v="9.9000000000000005E-2"/>
    <s v="2017-06-10"/>
    <x v="5"/>
    <s v="2021-11-10"/>
    <n v="2021"/>
    <s v="3 X 3"/>
    <s v="block"/>
    <n v="73.960159515273972"/>
    <n v="37.768988125799936"/>
    <n v="37.768988125799936"/>
    <n v="75.537976251599872"/>
    <n v="27.949051213091952"/>
    <n v="103.48702746469182"/>
    <n v="48.63890290840515"/>
    <n v="178.34264399748554"/>
  </r>
  <r>
    <s v="1010007900_1_12_05"/>
    <s v="PSP272"/>
    <s v="P.Vientiane"/>
    <x v="0"/>
    <n v="9.9000000000000005E-2"/>
    <s v="2017-06-01"/>
    <x v="5"/>
    <s v="2021-12-15"/>
    <n v="2021"/>
    <s v="3 X 3"/>
    <s v="block"/>
    <n v="46.545625741112119"/>
    <n v="23.769299545127939"/>
    <n v="23.769299545127939"/>
    <n v="47.538599090255879"/>
    <n v="17.589281663394676"/>
    <n v="65.127880753650558"/>
    <n v="30.610103954215759"/>
    <n v="112.23704783212445"/>
  </r>
  <r>
    <s v="1010007901_1_14_02"/>
    <s v="PSP273"/>
    <s v="P.Vientiane"/>
    <x v="0"/>
    <n v="9.9000000000000005E-2"/>
    <s v="2017-06-01"/>
    <x v="5"/>
    <s v="2022-03-20"/>
    <n v="2022"/>
    <s v="3 X 3"/>
    <s v="block"/>
    <n v="80.887362746658326"/>
    <n v="41.30647990929355"/>
    <n v="41.30647990929355"/>
    <n v="82.6129598185871"/>
    <n v="30.566795132877228"/>
    <n v="113.17975495146433"/>
    <n v="53.194484827188234"/>
    <n v="195.04644436635684"/>
  </r>
  <r>
    <s v="1010007901_1_14_03"/>
    <s v="PSP274"/>
    <s v="P.Vientiane"/>
    <x v="0"/>
    <n v="9.9000000000000005E-2"/>
    <s v="2017-06-01"/>
    <x v="5"/>
    <s v="2021-12-15"/>
    <n v="2021"/>
    <s v="3 X 3"/>
    <s v="block"/>
    <n v="25.31963346099424"/>
    <n v="12.929892820747735"/>
    <n v="12.929892820747735"/>
    <n v="25.859785641495471"/>
    <n v="9.5681206873533231"/>
    <n v="35.427906328848792"/>
    <n v="16.65111597455893"/>
    <n v="61.054091906716074"/>
  </r>
  <r>
    <s v="1010007901_1_16_02"/>
    <s v="PSP275"/>
    <s v="P.Vientiane"/>
    <x v="1"/>
    <n v="9.9000000000000005E-2"/>
    <s v="2017-06-01"/>
    <x v="5"/>
    <s v="2022-03-16"/>
    <n v="2022"/>
    <s v="3 X 3"/>
    <s v="block"/>
    <n v="73.875975714746332"/>
    <n v="37.676747614520629"/>
    <n v="37.676747614520629"/>
    <n v="75.353495229041258"/>
    <n v="19.591908759550726"/>
    <n v="94.945403988591977"/>
    <n v="44.624339874638224"/>
    <n v="163.62257954034015"/>
  </r>
  <r>
    <s v="1010007901_1_15_02"/>
    <s v="PSP276"/>
    <s v="P.Vientiane"/>
    <x v="0"/>
    <n v="9.9000000000000005E-2"/>
    <s v="2017-06-01"/>
    <x v="5"/>
    <s v="2021-12-15"/>
    <n v="2021"/>
    <s v="3 X 3"/>
    <s v="block"/>
    <n v="37.563935499528647"/>
    <n v="19.182649728425975"/>
    <n v="19.182649728425975"/>
    <n v="38.36529945685195"/>
    <n v="14.195160799035222"/>
    <n v="52.560460255887172"/>
    <n v="24.703416320266971"/>
    <n v="90.579193174312223"/>
  </r>
  <r>
    <s v="1010007901_1_15_02"/>
    <s v="PSP277"/>
    <s v="P.Vientiane"/>
    <x v="0"/>
    <n v="9.9000000000000005E-2"/>
    <s v="2017-06-01"/>
    <x v="5"/>
    <s v="2021-12-15"/>
    <n v="2021"/>
    <s v="3 X 3"/>
    <s v="block"/>
    <n v="58.857825887448932"/>
    <n v="30.056729753190609"/>
    <n v="30.056729753190609"/>
    <n v="60.113459506381218"/>
    <n v="22.241980017361051"/>
    <n v="82.355439523742263"/>
    <n v="38.707056576158863"/>
    <n v="141.92587411258248"/>
  </r>
  <r>
    <s v="1010007901_1_15_02"/>
    <s v="PSP278"/>
    <s v="P.Vientiane"/>
    <x v="0"/>
    <n v="9.9000000000000005E-2"/>
    <s v="2017-06-01"/>
    <x v="5"/>
    <s v="2022-03-16"/>
    <n v="2022"/>
    <s v="3 X 3"/>
    <s v="block"/>
    <n v="65.019905572369865"/>
    <n v="33.203498445623566"/>
    <n v="33.203498445623566"/>
    <n v="66.406996891247132"/>
    <n v="24.570588849761439"/>
    <n v="90.977585741008568"/>
    <n v="42.759465298274023"/>
    <n v="156.78470609367142"/>
  </r>
  <r>
    <s v="1010007901_1_16_03"/>
    <s v="PSP280"/>
    <s v="P.Vientiane"/>
    <x v="1"/>
    <n v="9.9000000000000005E-2"/>
    <s v="2017-06-07"/>
    <x v="5"/>
    <s v="2022-03-12"/>
    <n v="2022"/>
    <s v="3 X 3"/>
    <s v="block"/>
    <n v="80.58159919100801"/>
    <n v="41.096615587414085"/>
    <n v="41.096615587414085"/>
    <n v="82.193231174828171"/>
    <n v="21.370240105455323"/>
    <n v="103.56347128028349"/>
    <n v="48.674831501733237"/>
    <n v="178.47438217302187"/>
  </r>
  <r>
    <s v="1010043900_1_01_01"/>
    <s v="PSP281"/>
    <s v="P.Vientiane"/>
    <x v="0"/>
    <n v="9.9000000000000005E-2"/>
    <s v="2017-06-13"/>
    <x v="5"/>
    <s v="2021-12-20"/>
    <n v="2021"/>
    <s v="3 X 3"/>
    <s v="block"/>
    <n v="67.187022811287846"/>
    <n v="34.310172982297686"/>
    <n v="34.310172982297686"/>
    <n v="68.620345964595373"/>
    <n v="25.389528006900289"/>
    <n v="94.009873971495665"/>
    <n v="44.184640766602961"/>
    <n v="162.0103494775442"/>
  </r>
  <r>
    <s v="1010043900_1_02_02"/>
    <s v="PSP283"/>
    <s v="P.Vientiane"/>
    <x v="0"/>
    <n v="9.9000000000000005E-2"/>
    <s v="2017-06-15"/>
    <x v="5"/>
    <s v="2022-03-11"/>
    <n v="2022"/>
    <s v="3 X 3"/>
    <s v="block"/>
    <n v="38.026703873628797"/>
    <n v="19.418970111466454"/>
    <n v="19.418970111466454"/>
    <n v="38.837940222932907"/>
    <n v="14.370037882485176"/>
    <n v="53.207978105418086"/>
    <n v="25.007749709546498"/>
    <n v="91.69508226833716"/>
  </r>
  <r>
    <s v="1010043900_1_03_01"/>
    <s v="PSP284"/>
    <s v="P.Vientiane"/>
    <x v="0"/>
    <n v="9.9000000000000005E-2"/>
    <s v="2017-06-15"/>
    <x v="5"/>
    <s v="2021-12-20"/>
    <n v="2021"/>
    <s v="3 X 3"/>
    <s v="block"/>
    <n v="117.12539665997021"/>
    <n v="59.812035894358161"/>
    <n v="59.812035894358161"/>
    <n v="119.62407178871632"/>
    <n v="44.260906561825038"/>
    <n v="163.88497835054136"/>
    <n v="77.025939824754431"/>
    <n v="282.42844602409957"/>
  </r>
  <r>
    <s v="1010043900_1_03_01"/>
    <s v="PSP285"/>
    <s v="P.Vientiane"/>
    <x v="0"/>
    <n v="9.9000000000000005E-2"/>
    <s v="2017-07-02"/>
    <x v="5"/>
    <s v="2022-03-11"/>
    <n v="2022"/>
    <s v="3 X 3"/>
    <s v="block"/>
    <n v="54.55429520876131"/>
    <n v="27.859060086607464"/>
    <n v="27.859060086607464"/>
    <n v="55.718120173214928"/>
    <n v="20.615704464089522"/>
    <n v="76.333824637304446"/>
    <n v="35.876897579533086"/>
    <n v="131.54862445828797"/>
  </r>
  <r>
    <s v="1010043900_1_04_01"/>
    <s v="PSP286"/>
    <s v="P.Vientiane"/>
    <x v="0"/>
    <n v="9.9000000000000005E-2"/>
    <s v="2017-07-02"/>
    <x v="5"/>
    <s v="2021-12-20"/>
    <n v="2021"/>
    <s v="3 X 3"/>
    <s v="block"/>
    <n v="88.125976573146446"/>
    <n v="45.002998703353484"/>
    <n v="45.002998703353484"/>
    <n v="90.005997406706967"/>
    <n v="33.302219040481575"/>
    <n v="123.30821644718854"/>
    <n v="57.954861730178614"/>
    <n v="212.50115967732157"/>
  </r>
  <r>
    <s v="1010043900_1_04_01"/>
    <s v="PSP287"/>
    <s v="P.Vientiane"/>
    <x v="0"/>
    <n v="9.9000000000000005E-2"/>
    <s v="2017-06-25"/>
    <x v="5"/>
    <s v="2022-03-12"/>
    <n v="2022"/>
    <s v="3 X 3"/>
    <s v="block"/>
    <n v="28.489344240382589"/>
    <n v="14.548558458755387"/>
    <n v="14.548558458755387"/>
    <n v="29.097116917510775"/>
    <n v="10.765933259478986"/>
    <n v="39.863050176989759"/>
    <n v="18.735633583185187"/>
    <n v="68.697323138345681"/>
  </r>
  <r>
    <s v="1010043901_1_05_03"/>
    <s v="PSP288"/>
    <s v="P.Vientiane"/>
    <x v="0"/>
    <n v="9.9000000000000005E-2"/>
    <s v="2017-06-19"/>
    <x v="5"/>
    <s v="2021-11-17"/>
    <n v="2021"/>
    <s v="3 X 3"/>
    <s v="block"/>
    <n v="50.421273224000288"/>
    <n v="25.7484635263895"/>
    <n v="25.7484635263895"/>
    <n v="51.496927052779"/>
    <n v="19.053863009528229"/>
    <n v="70.550790062307229"/>
    <n v="33.158871329284395"/>
    <n v="121.58252820737611"/>
  </r>
  <r>
    <s v="1010020900_1_07_02"/>
    <s v="PSP289"/>
    <s v="P.Vientiane"/>
    <x v="0"/>
    <n v="9.9000000000000005E-2"/>
    <s v="2017-06-18"/>
    <x v="5"/>
    <s v="2022-03-12"/>
    <n v="2022"/>
    <s v="3 X 3"/>
    <s v="block"/>
    <n v="71.053716633041731"/>
    <n v="36.28476462727334"/>
    <n v="36.28476462727334"/>
    <n v="72.56952925454668"/>
    <n v="26.85072582418227"/>
    <n v="99.420255078728957"/>
    <n v="46.727519887002607"/>
    <n v="171.33423958567622"/>
  </r>
  <r>
    <s v="1010020900_1_07_08"/>
    <s v="PSP290"/>
    <s v="P.Vientiane"/>
    <x v="0"/>
    <n v="9.9000000000000005E-2"/>
    <s v="2017-06-29"/>
    <x v="5"/>
    <s v="2021-11-17"/>
    <n v="2021"/>
    <s v="3 X 3"/>
    <s v="block"/>
    <n v="84.000618207108673"/>
    <n v="42.896315697763526"/>
    <n v="42.896315697763526"/>
    <n v="85.792631395527053"/>
    <n v="31.743273616345011"/>
    <n v="117.53590501187206"/>
    <n v="55.241875355579865"/>
    <n v="202.55354297045949"/>
  </r>
  <r>
    <s v="1010020900_1_07_22"/>
    <s v="PSP291"/>
    <s v="P.Vientiane"/>
    <x v="0"/>
    <n v="9.9000000000000005E-2"/>
    <s v="2017-06-01"/>
    <x v="5"/>
    <s v="2021-12-12"/>
    <n v="2021"/>
    <s v="3 X 3"/>
    <s v="block"/>
    <n v="47.622235263633293"/>
    <n v="24.319088141295421"/>
    <n v="24.319088141295421"/>
    <n v="48.638176282590841"/>
    <n v="17.996125224558611"/>
    <n v="66.634301507149445"/>
    <n v="31.318121708360238"/>
    <n v="114.8331129306542"/>
  </r>
  <r>
    <s v="1010006900_1_09_01"/>
    <s v="PSP292"/>
    <s v="P.Vientiane"/>
    <x v="0"/>
    <n v="9.9000000000000005E-2"/>
    <s v="2017-06-06"/>
    <x v="5"/>
    <s v="2021-11-14"/>
    <n v="2021"/>
    <s v="3 X 3"/>
    <s v="block"/>
    <n v="68.910234555623845"/>
    <n v="35.1901597797386"/>
    <n v="35.1901597797386"/>
    <n v="70.380319559477201"/>
    <n v="26.040718237006566"/>
    <n v="96.421037796483773"/>
    <n v="45.317887764347368"/>
    <n v="166.16558846927367"/>
  </r>
  <r>
    <s v="1010002901_1_05_04"/>
    <s v="PSP293"/>
    <s v="P.Vientiane"/>
    <x v="0"/>
    <n v="9.9000000000000005E-2"/>
    <s v="2017-06-15"/>
    <x v="5"/>
    <s v="2021-11-13"/>
    <n v="2021"/>
    <s v="3 X 3"/>
    <s v="block"/>
    <n v="59.972403528151318"/>
    <n v="30.625907401709295"/>
    <n v="30.625907401709295"/>
    <n v="61.25181480341859"/>
    <n v="22.663171477264878"/>
    <n v="83.914986280683465"/>
    <n v="39.440043551921228"/>
    <n v="144.61349302371116"/>
  </r>
  <r>
    <s v="1010018900_1_05_04"/>
    <s v="PSP294"/>
    <s v="P.Vientiane"/>
    <x v="0"/>
    <n v="9.9000000000000005E-2"/>
    <s v="2017-06-12"/>
    <x v="5"/>
    <s v="2022-03-11"/>
    <n v="2022"/>
    <s v="3 X 3"/>
    <s v="block"/>
    <n v="68.441633848377677"/>
    <n v="34.950861018571558"/>
    <n v="34.950861018571558"/>
    <n v="69.901722037143116"/>
    <n v="25.863637153742953"/>
    <n v="95.765359190886073"/>
    <n v="45.009718819716454"/>
    <n v="165.03563567229367"/>
  </r>
  <r>
    <s v="1010024900_1_06_03"/>
    <s v="PSP295"/>
    <s v="P.Vientiane"/>
    <x v="0"/>
    <n v="9.9000000000000005E-2"/>
    <s v="2017-07-27"/>
    <x v="5"/>
    <s v="2021-11-13"/>
    <n v="2021"/>
    <s v="3 X 3"/>
    <s v="block"/>
    <n v="67.800982874306442"/>
    <n v="34.623701921145852"/>
    <n v="34.623701921145852"/>
    <n v="69.247403842291703"/>
    <n v="25.621539421647931"/>
    <n v="94.868943263939627"/>
    <n v="44.58840333405162"/>
    <n v="163.49081222485594"/>
  </r>
  <r>
    <s v="1010024900_1_05_02"/>
    <s v="PSP296"/>
    <s v="P.Vientiane"/>
    <x v="1"/>
    <n v="9.9000000000000005E-2"/>
    <s v="2017-07-03"/>
    <x v="5"/>
    <s v="2022-03-12"/>
    <n v="2022"/>
    <s v="3 X 3"/>
    <s v="block"/>
    <n v="82.507367614777152"/>
    <n v="42.07875748353635"/>
    <n v="42.07875748353635"/>
    <n v="84.1575149670727"/>
    <n v="21.880953891438903"/>
    <n v="106.03846885851161"/>
    <n v="49.838080363500453"/>
    <n v="182.73962799950166"/>
  </r>
  <r>
    <s v="1010024900_1_07_07"/>
    <s v="PSP297"/>
    <s v="P.Vientiane"/>
    <x v="0"/>
    <n v="9.9000000000000005E-2"/>
    <s v="2017-07-20"/>
    <x v="5"/>
    <s v="2021-11-13"/>
    <n v="2021"/>
    <s v="3 X 3"/>
    <s v="block"/>
    <n v="36.679519013443311"/>
    <n v="18.731007709531731"/>
    <n v="18.731007709531731"/>
    <n v="37.462015419063462"/>
    <n v="13.860945705053481"/>
    <n v="51.322961124116944"/>
    <n v="24.121791728334962"/>
    <n v="88.44656967056153"/>
  </r>
  <r>
    <s v="0807024900_1_01_02"/>
    <s v="PSP303"/>
    <s v="P.Xaiyabouli"/>
    <x v="0"/>
    <n v="9.9000000000000005E-2"/>
    <s v="2018-06-11"/>
    <x v="6"/>
    <s v="2022-04-07"/>
    <n v="2022"/>
    <s v="4.5 X 2"/>
    <s v="block"/>
    <n v="71.444318570447834"/>
    <n v="36.484232016642054"/>
    <n v="36.484232016642054"/>
    <n v="72.968464033284107"/>
    <n v="26.998331692315119"/>
    <n v="99.966795725599226"/>
    <n v="46.984393991031631"/>
    <n v="172.27611130044932"/>
  </r>
  <r>
    <s v="0807002900_1_12_14"/>
    <s v="PSP307"/>
    <s v="P.Xaiyabouli"/>
    <x v="0"/>
    <n v="9.9000000000000005E-2"/>
    <s v="2018-06-25"/>
    <x v="6"/>
    <s v="2022-04-08"/>
    <n v="2022"/>
    <s v="4.5 X 2"/>
    <s v="block"/>
    <n v="75.167532466403898"/>
    <n v="38.385553246176954"/>
    <n v="38.385553246176954"/>
    <n v="76.771106492353908"/>
    <n v="28.405309402170946"/>
    <n v="105.17641589452485"/>
    <n v="49.432915470426678"/>
    <n v="181.25402339156449"/>
  </r>
  <r>
    <s v="0807001900_1_06_02"/>
    <s v="PSP310"/>
    <s v="P.Vientiane"/>
    <x v="0"/>
    <n v="9.9000000000000005E-2"/>
    <s v="2018-07-12"/>
    <x v="6"/>
    <s v="2021-12-09"/>
    <n v="2021"/>
    <s v="4.5 X 2"/>
    <s v="block"/>
    <n v="58.275142084898803"/>
    <n v="29.759172558021678"/>
    <n v="29.759172558021678"/>
    <n v="59.518345116043356"/>
    <n v="22.021787692936041"/>
    <n v="81.540132808979394"/>
    <n v="38.323862420220316"/>
    <n v="140.52082887414116"/>
  </r>
  <r>
    <s v="1007016900_1_01_15"/>
    <s v="PSP311"/>
    <s v="P.Vientiane"/>
    <x v="0"/>
    <n v="9.9000000000000005E-2"/>
    <s v="2018-07-12"/>
    <x v="6"/>
    <s v="2022-03-14"/>
    <n v="2022"/>
    <s v="4.5 X 2"/>
    <s v="block"/>
    <n v="52.044613348598688"/>
    <n v="26.577449216684418"/>
    <n v="26.577449216684418"/>
    <n v="53.154898433368835"/>
    <n v="19.66731242034647"/>
    <n v="72.822210853715305"/>
    <n v="34.226439101246193"/>
    <n v="125.49694337123603"/>
  </r>
  <r>
    <s v="1007016900_1_04_06"/>
    <s v="PSP313"/>
    <s v="P.Vientiane"/>
    <x v="1"/>
    <n v="9.9000000000000005E-2"/>
    <s v="2018-07-12"/>
    <x v="6"/>
    <s v="2022-03-15"/>
    <n v="2022"/>
    <s v="4.5 X 2"/>
    <s v="block"/>
    <n v="35.966526989511721"/>
    <n v="18.342928764650978"/>
    <n v="18.342928764650978"/>
    <n v="36.685857529301956"/>
    <n v="9.538322957618508"/>
    <n v="46.22418048692046"/>
    <n v="21.725364828852616"/>
    <n v="79.659671039126252"/>
  </r>
  <r>
    <s v="1007018900_1_01_01"/>
    <s v="PSP316"/>
    <s v="P.Vientiane"/>
    <x v="0"/>
    <n v="9.9000000000000005E-2"/>
    <s v="2018-07-12"/>
    <x v="6"/>
    <s v="2022-03-15"/>
    <n v="2022"/>
    <s v="4.5 X 2"/>
    <s v="block"/>
    <n v="89.39557669780325"/>
    <n v="45.651341167011559"/>
    <n v="45.651341167011559"/>
    <n v="91.302682334023118"/>
    <n v="33.781992463588551"/>
    <n v="125.08467479761167"/>
    <n v="58.789797154877483"/>
    <n v="215.56258956788409"/>
  </r>
  <r>
    <s v="1007018900_1_01_04"/>
    <s v="PSP318"/>
    <s v="P.Vientiane"/>
    <x v="0"/>
    <n v="9.9000000000000005E-2"/>
    <s v="2018-07-12"/>
    <x v="6"/>
    <s v="2022-03-15"/>
    <n v="2022"/>
    <s v="4.5 X 2"/>
    <s v="block"/>
    <n v="73.930567570322907"/>
    <n v="37.753876505911592"/>
    <n v="37.753876505911592"/>
    <n v="75.507753011823183"/>
    <n v="27.937868614374576"/>
    <n v="103.44562162619776"/>
    <n v="48.619442164312943"/>
    <n v="178.27128793581412"/>
  </r>
  <r>
    <s v="1007016900_1_04_03"/>
    <s v="PSP320"/>
    <s v="P.Vientiane"/>
    <x v="1"/>
    <n v="9.9000000000000005E-2"/>
    <s v="2018-07-21"/>
    <x v="6"/>
    <s v="2022-03-08"/>
    <n v="2022"/>
    <s v="4.5 X 2"/>
    <s v="block"/>
    <n v="31.45607772901894"/>
    <n v="16.042599641799658"/>
    <n v="16.042599641799658"/>
    <n v="32.085199283599316"/>
    <n v="8.342151813735823"/>
    <n v="40.427351097335141"/>
    <n v="19.000855015747515"/>
    <n v="69.669801724407549"/>
  </r>
  <r>
    <s v="1010002901_1_06_06"/>
    <s v="PSP321"/>
    <s v="P.Vientiane"/>
    <x v="0"/>
    <n v="9.9000000000000005E-2"/>
    <s v="2018-06-09"/>
    <x v="6"/>
    <s v="2021-11-13"/>
    <n v="2021"/>
    <s v="4.5 X 2"/>
    <s v="block"/>
    <n v="46.806133271506802"/>
    <n v="23.902332057316158"/>
    <n v="23.902332057316158"/>
    <n v="47.804664114632317"/>
    <n v="17.687725722413958"/>
    <n v="65.492389837046275"/>
    <n v="30.781423223411746"/>
    <n v="112.86521848584306"/>
  </r>
  <r>
    <s v="1010018900_1_06_17"/>
    <s v="PSP322"/>
    <s v="P.Vientiane"/>
    <x v="0"/>
    <n v="9.9000000000000005E-2"/>
    <s v="2018-06-14"/>
    <x v="6"/>
    <s v="2022-03-09"/>
    <n v="2022"/>
    <s v="4.5 X 2"/>
    <s v="block"/>
    <n v="42.437899310430431"/>
    <n v="21.671620581193157"/>
    <n v="21.671620581193157"/>
    <n v="43.343241162386313"/>
    <n v="16.036999230082937"/>
    <n v="59.380240392469247"/>
    <n v="27.908712984460543"/>
    <n v="102.33194760968865"/>
  </r>
  <r>
    <s v="1010018900_1_06_14"/>
    <s v="PSP323"/>
    <s v="P.Vientiane"/>
    <x v="0"/>
    <n v="9.9000000000000005E-2"/>
    <s v="2018-06-19"/>
    <x v="6"/>
    <s v="2022-03-18"/>
    <n v="2022"/>
    <s v="4.5 X 2"/>
    <s v="block"/>
    <n v="63.173016887891293"/>
    <n v="32.260353957416513"/>
    <n v="32.260353957416513"/>
    <n v="64.520707914833025"/>
    <n v="23.87266192848822"/>
    <n v="88.393369843321238"/>
    <n v="41.54488382636098"/>
    <n v="152.33124069665692"/>
  </r>
  <r>
    <s v="1010039902_1_03_05"/>
    <s v="PSP324"/>
    <s v="P.Vientiane"/>
    <x v="0"/>
    <n v="9.9000000000000005E-2"/>
    <s v="2018-06-16"/>
    <x v="6"/>
    <s v="2022-03-11"/>
    <n v="2022"/>
    <s v="4.5 X 2"/>
    <s v="block"/>
    <n v="51.986719849894307"/>
    <n v="26.547884936679377"/>
    <n v="26.547884936679377"/>
    <n v="53.095769873358755"/>
    <n v="19.645434853142739"/>
    <n v="72.741204726501493"/>
    <n v="34.188366221455702"/>
    <n v="125.35734281200423"/>
  </r>
  <r>
    <s v="1010024900_1_08_03"/>
    <s v="PSP325"/>
    <s v="P.Vientiane"/>
    <x v="1"/>
    <n v="9.9000000000000005E-2"/>
    <s v="2018-06-11"/>
    <x v="6"/>
    <s v="2022-03-11"/>
    <n v="2022"/>
    <s v="4.5 X 2"/>
    <s v="block"/>
    <n v="72.177799017601529"/>
    <n v="36.81067749897678"/>
    <n v="36.81067749897678"/>
    <n v="73.62135499795356"/>
    <n v="19.141552299467925"/>
    <n v="92.762907297421492"/>
    <n v="43.5985664297881"/>
    <n v="159.86141024255636"/>
  </r>
  <r>
    <s v="1010043900_1_05_01"/>
    <s v="PSP326"/>
    <s v="P.Vientiane"/>
    <x v="1"/>
    <n v="9.9000000000000005E-2"/>
    <s v="2018-06-11"/>
    <x v="6"/>
    <s v="2021-12-20"/>
    <n v="2021"/>
    <s v="4.5 X 2"/>
    <s v="block"/>
    <n v="18.951868073174928"/>
    <n v="9.665452717319214"/>
    <n v="9.665452717319214"/>
    <n v="19.330905434638428"/>
    <n v="5.0260354130059914"/>
    <n v="24.35694084764442"/>
    <n v="11.447762198392876"/>
    <n v="41.975128060773876"/>
  </r>
  <r>
    <s v="1010043900_1_05_02"/>
    <s v="PSP327"/>
    <s v="P.Vientiane"/>
    <x v="1"/>
    <n v="9.9000000000000005E-2"/>
    <s v="2018-06-06"/>
    <x v="6"/>
    <s v="2022-03-14"/>
    <n v="2022"/>
    <s v="4.5 X 2"/>
    <s v="block"/>
    <n v="71.422538603010452"/>
    <n v="36.425494687535334"/>
    <n v="36.425494687535334"/>
    <n v="72.850989375070668"/>
    <n v="18.941257237518375"/>
    <n v="91.79224661258904"/>
    <n v="43.142355907916844"/>
    <n v="158.18863832902844"/>
  </r>
  <r>
    <s v="1010007900_1_15_13"/>
    <s v="PSP328"/>
    <s v="P.Vientiane"/>
    <x v="0"/>
    <n v="9.9000000000000005E-2"/>
    <s v="2018-06-06"/>
    <x v="6"/>
    <s v="2021-11-07"/>
    <n v="2021"/>
    <s v="4.5 X 2"/>
    <s v="block"/>
    <n v="65.342288303596064"/>
    <n v="33.368128560369748"/>
    <n v="33.368128560369748"/>
    <n v="66.736257120739495"/>
    <n v="24.692415134673613"/>
    <n v="91.428672255413105"/>
    <n v="42.97147596004416"/>
    <n v="157.56207852016192"/>
  </r>
  <r>
    <s v="1010007900_1_15_13"/>
    <s v="PSP329"/>
    <s v="P.Vientiane"/>
    <x v="0"/>
    <n v="9.9000000000000005E-2"/>
    <s v="2018-06-06"/>
    <x v="6"/>
    <s v="2022-03-14"/>
    <n v="2022"/>
    <s v="4.5 X 2"/>
    <s v="block"/>
    <n v="80.937185672819709"/>
    <n v="41.331922816919963"/>
    <n v="41.331922816919963"/>
    <n v="82.663845633839927"/>
    <n v="30.585622884520774"/>
    <n v="113.2494685183607"/>
    <n v="53.227250203629524"/>
    <n v="195.16658407997491"/>
  </r>
  <r>
    <s v="1010007900_1_15_12"/>
    <s v="PSP330"/>
    <s v="P.Vientiane"/>
    <x v="0"/>
    <n v="9.9000000000000005E-2"/>
    <s v="2018-06-10"/>
    <x v="6"/>
    <s v="2021-10-26"/>
    <n v="2021"/>
    <s v="4.5 X 2"/>
    <s v="block"/>
    <n v="89.978480245401173"/>
    <n v="45.949010578651567"/>
    <n v="45.949010578651567"/>
    <n v="91.898021157303134"/>
    <n v="34.002267828202157"/>
    <n v="125.90028898550528"/>
    <n v="59.173135823187479"/>
    <n v="216.96816468502075"/>
  </r>
  <r>
    <s v="1010007900_1_15_06"/>
    <s v="PSP331"/>
    <s v="P.Vientiane"/>
    <x v="0"/>
    <n v="9.9000000000000005E-2"/>
    <s v="2018-06-08"/>
    <x v="6"/>
    <s v="2021-12-08"/>
    <n v="2021"/>
    <s v="4.5 X 2"/>
    <s v="block"/>
    <n v="61.249765860526992"/>
    <n v="31.27821376610914"/>
    <n v="31.27821376610914"/>
    <n v="62.556427532218279"/>
    <n v="23.145878186920765"/>
    <n v="85.702305719139048"/>
    <n v="40.280083687995351"/>
    <n v="147.69364018931628"/>
  </r>
  <r>
    <s v="1010007900_1_15_09"/>
    <s v="PSP332"/>
    <s v="P.Vientiane"/>
    <x v="0"/>
    <n v="9.9000000000000005E-2"/>
    <s v="2018-06-10"/>
    <x v="6"/>
    <s v="2021-12-08"/>
    <n v="2021"/>
    <s v="4.5 X 2"/>
    <s v="block"/>
    <n v="51.568228604161853"/>
    <n v="26.334175407192006"/>
    <n v="26.334175407192006"/>
    <n v="52.668350814384013"/>
    <n v="19.487289801322085"/>
    <n v="72.155640615706091"/>
    <n v="33.913151089381863"/>
    <n v="124.34822066106682"/>
  </r>
  <r>
    <s v="1010007900_1_15_04"/>
    <s v="PSP333"/>
    <s v="P.Vientiane"/>
    <x v="0"/>
    <n v="9.9000000000000005E-2"/>
    <s v="2018-06-27"/>
    <x v="6"/>
    <s v="2022-03-13"/>
    <n v="2022"/>
    <s v="4.5 X 2"/>
    <s v="block"/>
    <n v="67.360663123195835"/>
    <n v="34.398845301578696"/>
    <n v="34.398845301578696"/>
    <n v="68.797690603157392"/>
    <n v="25.455145523168234"/>
    <n v="94.252836126325633"/>
    <n v="44.298832979373046"/>
    <n v="162.42905425770115"/>
  </r>
  <r>
    <s v="1010007900_1_15_01"/>
    <s v="PSP334"/>
    <s v="P.Vientiane"/>
    <x v="0"/>
    <n v="9.9000000000000005E-2"/>
    <s v="2018-05-30"/>
    <x v="6"/>
    <s v="2021-10-26"/>
    <n v="2021"/>
    <s v="4.5 X 2"/>
    <s v="block"/>
    <n v="45.072725879320537"/>
    <n v="23.017138682373037"/>
    <n v="23.017138682373037"/>
    <n v="46.034277364746075"/>
    <n v="17.032682624956049"/>
    <n v="63.066959989702127"/>
    <n v="29.641471195159998"/>
    <n v="108.68539438225332"/>
  </r>
  <r>
    <s v="1010007900_1_15_20"/>
    <s v="PSP335"/>
    <s v="P.Vientiane"/>
    <x v="0"/>
    <n v="9.9000000000000005E-2"/>
    <s v="2018-06-01"/>
    <x v="6"/>
    <s v="2022-03-19"/>
    <n v="2022"/>
    <s v="4.5 X 2"/>
    <s v="block"/>
    <n v="59.443634191982241"/>
    <n v="30.355882527372287"/>
    <n v="30.355882527372287"/>
    <n v="60.711765054744575"/>
    <n v="22.463353070255494"/>
    <n v="83.175118125000068"/>
    <n v="39.092305518750031"/>
    <n v="143.33845356875011"/>
  </r>
  <r>
    <s v="1010007901_1_19_11"/>
    <s v="PSP336"/>
    <s v="P.Vientiane"/>
    <x v="0"/>
    <n v="9.9000000000000005E-2"/>
    <s v="2018-05-30"/>
    <x v="6"/>
    <s v="2021-12-17"/>
    <n v="2021"/>
    <s v="4.5 X 2"/>
    <s v="block"/>
    <n v="47.990804774971117"/>
    <n v="24.50730430508527"/>
    <n v="24.50730430508527"/>
    <n v="49.014608610170541"/>
    <n v="18.135405185763101"/>
    <n v="67.150013795933646"/>
    <n v="31.560506484088812"/>
    <n v="115.72185710832564"/>
  </r>
  <r>
    <s v="1010007901_1_19_02"/>
    <s v="PSP337"/>
    <s v="P.Vientiane"/>
    <x v="0"/>
    <n v="9.9000000000000005E-2"/>
    <s v="2018-05-30"/>
    <x v="6"/>
    <s v="2022-03-16"/>
    <n v="2022"/>
    <s v="4.5 X 2"/>
    <s v="block"/>
    <n v="40.11281020696368"/>
    <n v="20.484275079022801"/>
    <n v="20.484275079022801"/>
    <n v="40.968550158045602"/>
    <n v="15.158363558476873"/>
    <n v="56.126913716522473"/>
    <n v="26.379649446765562"/>
    <n v="96.725381304807058"/>
  </r>
  <r>
    <s v="1010007901_1_19_11"/>
    <s v="PSP336"/>
    <s v="P.Vientiane"/>
    <x v="0"/>
    <n v="9.9000000000000005E-2"/>
    <s v="2018-05-30"/>
    <x v="6"/>
    <s v="2021-12-17"/>
    <n v="2021"/>
    <s v="4.5 X 2"/>
    <s v="block"/>
    <n v="65.812825177952405"/>
    <n v="33.608416057541056"/>
    <n v="33.608416057541056"/>
    <n v="67.216832115082113"/>
    <n v="24.87022788258038"/>
    <n v="92.087059997662493"/>
    <n v="43.280918198901368"/>
    <n v="158.69670006263834"/>
  </r>
  <r>
    <s v="1010037900_1_02_49"/>
    <s v="PSP339"/>
    <s v="P.Vientiane"/>
    <x v="0"/>
    <n v="9.9000000000000005E-2"/>
    <s v="2018-04-25"/>
    <x v="6"/>
    <s v="2022-03-20"/>
    <n v="2022"/>
    <s v="9 X 1"/>
    <s v="line"/>
    <n v="11.20840313410309"/>
    <n v="5.7237578671486489"/>
    <n v="5.7237578671486489"/>
    <n v="11.447515734297298"/>
    <n v="4.2355808216900002"/>
    <n v="15.683096555987298"/>
    <n v="7.3710553813140294"/>
    <n v="27.027203064818107"/>
  </r>
  <r>
    <s v="1010037900_1_18_11"/>
    <s v="PSP340"/>
    <s v="P.Vientiane"/>
    <x v="0"/>
    <n v="9.9000000000000005E-2"/>
    <s v="2018-06-02"/>
    <x v="6"/>
    <s v="2021-12-15"/>
    <n v="2021"/>
    <s v="4.5 X 2"/>
    <s v="block"/>
    <n v="45.523468680646658"/>
    <n v="23.247318006250243"/>
    <n v="23.247318006250243"/>
    <n v="46.494636012500486"/>
    <n v="17.203015324625181"/>
    <n v="63.697651337125663"/>
    <n v="29.937896128449061"/>
    <n v="109.77228580431323"/>
  </r>
  <r>
    <s v="1001055900_1_05_10"/>
    <s v="PSP341"/>
    <s v="P.Vientiane"/>
    <x v="0"/>
    <n v="9.9000000000000005E-2"/>
    <s v="2018-09-28"/>
    <x v="6"/>
    <s v="2022-03-23"/>
    <n v="2022"/>
    <s v="9 X 1"/>
    <s v="line"/>
    <n v="110.6078672593284"/>
    <n v="56.483750880430414"/>
    <n v="56.483750880430414"/>
    <n v="112.96750176086083"/>
    <n v="41.797975651518506"/>
    <n v="154.76547741237934"/>
    <n v="72.739774383818286"/>
    <n v="266.71250607400037"/>
  </r>
  <r>
    <s v="1001055902_1_04_02"/>
    <s v="PSP344"/>
    <s v="P.Vientiane"/>
    <x v="1"/>
    <n v="9.9000000000000005E-2"/>
    <s v="2018-07-15"/>
    <x v="6"/>
    <s v="2021-12-14"/>
    <n v="2021"/>
    <s v="4.5 X 2"/>
    <s v="block"/>
    <n v="33.106310424216858"/>
    <n v="16.884218316350598"/>
    <n v="16.884218316350598"/>
    <n v="33.768436632701196"/>
    <n v="8.7797935245023115"/>
    <n v="42.548230157203506"/>
    <n v="19.997668173885646"/>
    <n v="73.324783304247362"/>
  </r>
  <r>
    <s v="1001050900_1_11_01"/>
    <s v="PSP346"/>
    <s v="P.Vientiane"/>
    <x v="0"/>
    <n v="9.9000000000000005E-2"/>
    <s v="2018-06-03"/>
    <x v="6"/>
    <s v="2021-12-16"/>
    <n v="2021"/>
    <s v="3 X 3"/>
    <s v="block"/>
    <n v="67.138296072378608"/>
    <n v="34.28528986096137"/>
    <n v="34.28528986096137"/>
    <n v="68.570579721922741"/>
    <n v="25.371114497111414"/>
    <n v="93.941694219034162"/>
    <n v="44.152596282946057"/>
    <n v="161.89285303746888"/>
  </r>
  <r>
    <s v="0108018900_1_01_01"/>
    <s v="PSP347"/>
    <s v="Vientiane Capital"/>
    <x v="0"/>
    <n v="9.9000000000000005E-2"/>
    <s v="2018-06-11"/>
    <x v="6"/>
    <s v="2021-12-20"/>
    <n v="2021"/>
    <s v="4.5 X 2"/>
    <s v="block"/>
    <n v="55.451315879949483"/>
    <n v="28.317138642694225"/>
    <n v="28.317138642694225"/>
    <n v="56.63427728538845"/>
    <n v="20.954682595593727"/>
    <n v="77.588959880982173"/>
    <n v="36.466811144061623"/>
    <n v="133.71164086155929"/>
  </r>
  <r>
    <s v="0108024903_1_16_01"/>
    <s v="PSP348"/>
    <s v="Vientiane Capital"/>
    <x v="0"/>
    <n v="9.9000000000000005E-2"/>
    <s v="2018-06-26"/>
    <x v="6"/>
    <s v="2021-12-24"/>
    <n v="2021"/>
    <s v="9 X 1.2"/>
    <s v="line"/>
    <n v="61.563795216936832"/>
    <n v="31.438578090782432"/>
    <n v="31.438578090782432"/>
    <n v="62.877156181564864"/>
    <n v="23.264547787178998"/>
    <n v="86.141703968743855"/>
    <n v="40.486600865309612"/>
    <n v="148.45086983946857"/>
  </r>
  <r>
    <s v="0108024905_1_06_01"/>
    <s v="PSP349"/>
    <s v="Vientiane Capital"/>
    <x v="0"/>
    <n v="9.9000000000000005E-2"/>
    <s v="2018-06-11"/>
    <x v="6"/>
    <s v="2022-03-09"/>
    <n v="2022"/>
    <s v="4.5 X 2"/>
    <s v="block"/>
    <n v="108.18219846967629"/>
    <n v="55.245042685181403"/>
    <n v="55.245042685181403"/>
    <n v="110.49008537036281"/>
    <n v="40.881331587034239"/>
    <n v="151.37141695739706"/>
    <n v="71.144565969976611"/>
    <n v="260.86340855658091"/>
  </r>
  <r>
    <s v="0108024902_1_16_01"/>
    <s v="PSP351"/>
    <s v="Vientiane Capital"/>
    <x v="0"/>
    <n v="9.9000000000000005E-2"/>
    <s v="2018-06-18"/>
    <x v="6"/>
    <s v="2022-02-23"/>
    <n v="2022"/>
    <s v="4.5 X 2"/>
    <s v="block"/>
    <n v="68.860695347400593"/>
    <n v="35.16486175740593"/>
    <n v="35.16486175740593"/>
    <n v="70.32972351481186"/>
    <n v="26.021997700480387"/>
    <n v="96.351721215292244"/>
    <n v="45.285308971187355"/>
    <n v="166.04613289435363"/>
  </r>
  <r>
    <s v="0108024904_1_05_05"/>
    <s v="PSP352"/>
    <s v="Vientiane Capital"/>
    <x v="0"/>
    <n v="9.9000000000000005E-2"/>
    <s v="2018-06-06"/>
    <x v="6"/>
    <s v="2021-12-23"/>
    <n v="2021"/>
    <s v="4.5 X 2"/>
    <s v="block"/>
    <n v="96.31437302397805"/>
    <n v="49.18453982424483"/>
    <n v="49.18453982424483"/>
    <n v="98.369079648489659"/>
    <n v="36.396559469941174"/>
    <n v="134.76563911843084"/>
    <n v="63.339850385662494"/>
    <n v="232.24611808076247"/>
  </r>
  <r>
    <s v="0106005900_1_06_03"/>
    <s v="PSP353"/>
    <s v="Vientiane Capital"/>
    <x v="0"/>
    <n v="9.9000000000000005E-2"/>
    <s v="2018-06-10"/>
    <x v="6"/>
    <s v="2021-12-23"/>
    <n v="2021"/>
    <s v="9 X 1"/>
    <s v="line"/>
    <n v="43.895882447357472"/>
    <n v="22.416163969783899"/>
    <n v="22.416163969783899"/>
    <n v="44.832327939567797"/>
    <n v="16.587961337640085"/>
    <n v="61.420289277207885"/>
    <n v="28.867535960287704"/>
    <n v="105.84763185438824"/>
  </r>
  <r>
    <s v="0106068900_1_16_01"/>
    <s v="PSP354"/>
    <s v="Vientiane Capital"/>
    <x v="0"/>
    <n v="9.9000000000000005E-2"/>
    <s v="2018-07-10"/>
    <x v="6"/>
    <s v="2021-12-07"/>
    <n v="2021"/>
    <s v="4.2 X 2"/>
    <s v="block"/>
    <n v="43.402872065826877"/>
    <n v="22.164400001615608"/>
    <n v="22.164400001615608"/>
    <n v="44.328800003231215"/>
    <n v="16.401656001195551"/>
    <n v="60.73045600442677"/>
    <n v="28.54331432208058"/>
    <n v="104.65881918096213"/>
  </r>
  <r>
    <s v="0106068900_1_17_04"/>
    <s v="PSP355"/>
    <s v="Vientiane Capital"/>
    <x v="0"/>
    <n v="9.9000000000000005E-2"/>
    <s v="2018-06-05"/>
    <x v="6"/>
    <s v="2021-12-07"/>
    <n v="2021"/>
    <s v="4.2 X 2"/>
    <s v="block"/>
    <n v="55.097865774934981"/>
    <n v="28.136643455733484"/>
    <n v="28.136643455733484"/>
    <n v="56.273286911466968"/>
    <n v="20.821116157242777"/>
    <n v="77.094403068709738"/>
    <n v="36.234369442293577"/>
    <n v="132.85935462174311"/>
  </r>
  <r>
    <s v="0106068900_1_17_04"/>
    <s v="PSP356"/>
    <s v="Vientiane Capital"/>
    <x v="0"/>
    <n v="9.9000000000000005E-2"/>
    <s v="2018-06-05"/>
    <x v="6"/>
    <s v="2022-02-11"/>
    <n v="2022"/>
    <s v="4.2 X 2"/>
    <s v="block"/>
    <n v="59.277064264890569"/>
    <n v="30.270820817937473"/>
    <n v="30.270820817937473"/>
    <n v="60.541641635874946"/>
    <n v="22.400407405273729"/>
    <n v="82.942049041148678"/>
    <n v="38.98276304933988"/>
    <n v="142.93679784757956"/>
  </r>
  <r>
    <s v="0106079900_1_02_09"/>
    <s v="PSP357"/>
    <s v="Vientiane Capital"/>
    <x v="0"/>
    <n v="9.9000000000000005E-2"/>
    <s v="2019-04-30"/>
    <x v="7"/>
    <s v="2022-02-10"/>
    <n v="2022"/>
    <s v="9 X 1"/>
    <s v="line"/>
    <n v="38.163532605110852"/>
    <n v="19.488843983676624"/>
    <n v="19.488843983676624"/>
    <n v="38.977687967353248"/>
    <n v="14.421744547920701"/>
    <n v="53.399432515273951"/>
    <n v="25.097733282178755"/>
    <n v="92.025022034655436"/>
  </r>
  <r>
    <s v="1001055902_1_10_01"/>
    <s v="PSP358"/>
    <s v="P.Vientiane"/>
    <x v="0"/>
    <n v="9.9000000000000005E-2"/>
    <s v="2019-06-22"/>
    <x v="7"/>
    <s v="2021-12-07"/>
    <n v="2021"/>
    <s v="3 X 3"/>
    <s v="block"/>
    <n v="78.148047723361174"/>
    <n v="39.90760303739647"/>
    <n v="39.90760303739647"/>
    <n v="79.81520607479294"/>
    <n v="29.531626247673387"/>
    <n v="109.34683232246633"/>
    <n v="51.393011191559168"/>
    <n v="188.44104103571695"/>
  </r>
  <r>
    <s v="1001055902_1_09_01"/>
    <s v="PSP359"/>
    <s v="P.Vientiane"/>
    <x v="0"/>
    <n v="9.9000000000000005E-2"/>
    <s v="2019-07-11"/>
    <x v="7"/>
    <s v="2022-03-22"/>
    <n v="2022"/>
    <s v="3 X 3"/>
    <s v="block"/>
    <n v="21.200260947303619"/>
    <n v="10.826266590423057"/>
    <n v="10.826266590423057"/>
    <n v="21.652533180846113"/>
    <n v="8.0114372769130622"/>
    <n v="29.663970457759177"/>
    <n v="13.942066115146812"/>
    <n v="51.120909088871642"/>
  </r>
  <r>
    <s v="1010018900_1_10_01"/>
    <s v="PSP365"/>
    <s v="P.Vientiane"/>
    <x v="0"/>
    <n v="9.9000000000000005E-2"/>
    <s v="2019-06-25"/>
    <x v="7"/>
    <s v="2021-11-11"/>
    <n v="2021"/>
    <s v="3 X 3"/>
    <s v="block"/>
    <n v="37.665261584472567"/>
    <n v="19.234393582470673"/>
    <n v="19.234393582470673"/>
    <n v="38.468787164941347"/>
    <n v="14.233451251028297"/>
    <n v="52.702238415969646"/>
    <n v="24.770052055505733"/>
    <n v="90.823524203521018"/>
  </r>
  <r>
    <s v="1010018900_1_08_02"/>
    <s v="PSP366"/>
    <s v="P.Vientiane"/>
    <x v="0"/>
    <n v="9.9000000000000005E-2"/>
    <s v="2019-06-23"/>
    <x v="7"/>
    <s v="2021-11-11"/>
    <n v="2021"/>
    <s v="3 X 3"/>
    <s v="block"/>
    <n v="49.509682162324673"/>
    <n v="25.282944357560485"/>
    <n v="25.282944357560485"/>
    <n v="50.56588871512097"/>
    <n v="18.709378824594758"/>
    <n v="69.275267539715728"/>
    <n v="32.559375743666394"/>
    <n v="119.38437772677678"/>
  </r>
  <r>
    <s v="1010018900_1_09_01"/>
    <s v="PSP367"/>
    <s v="P.Vientiane"/>
    <x v="0"/>
    <n v="9.9000000000000005E-2"/>
    <s v="2019-06-25"/>
    <x v="7"/>
    <s v="2022-03-09"/>
    <n v="2022"/>
    <s v="3 X 3"/>
    <s v="block"/>
    <n v="31.68859269323189"/>
    <n v="16.18230800201043"/>
    <n v="16.18230800201043"/>
    <n v="32.36461600402086"/>
    <n v="11.974907921487718"/>
    <n v="44.33952392550858"/>
    <n v="20.839576244989033"/>
    <n v="76.411779564959787"/>
  </r>
  <r>
    <s v="1010024901_1_01_01"/>
    <s v="PSP368"/>
    <s v="P.Vientiane"/>
    <x v="0"/>
    <n v="9.9000000000000005E-2"/>
    <s v="2019-07-23"/>
    <x v="7"/>
    <s v="2021-11-21"/>
    <n v="2021"/>
    <s v="3 X 3"/>
    <s v="block"/>
    <n v="17.54746091987785"/>
    <n v="8.9609033764176278"/>
    <n v="8.9609033764176278"/>
    <n v="17.921806752835256"/>
    <n v="6.6310684985490447"/>
    <n v="24.5528752513843"/>
    <n v="11.53985136815062"/>
    <n v="42.312788349885608"/>
  </r>
  <r>
    <s v="1010024901_1_02_04"/>
    <s v="PSP369"/>
    <s v="P.Vientiane"/>
    <x v="0"/>
    <n v="9.9000000000000005E-2"/>
    <s v="2019-07-13"/>
    <x v="7"/>
    <s v="2022-03-10"/>
    <n v="2022"/>
    <s v="3 X 3"/>
    <s v="block"/>
    <n v="62.755575139424948"/>
    <n v="32.047180371199694"/>
    <n v="32.047180371199694"/>
    <n v="64.094360742399388"/>
    <n v="23.714913474687773"/>
    <n v="87.809274217087165"/>
    <n v="41.270358882030962"/>
    <n v="151.32464923411351"/>
  </r>
  <r>
    <s v="1010024901_1_01_10"/>
    <s v="PSP370"/>
    <s v="P.Vientiane"/>
    <x v="0"/>
    <n v="9.9000000000000005E-2"/>
    <s v="2019-08-10"/>
    <x v="7"/>
    <s v="2021-11-21"/>
    <n v="2021"/>
    <s v="3 X 3"/>
    <s v="block"/>
    <n v="25.742888753153821"/>
    <n v="13.146035189943895"/>
    <n v="13.146035189943895"/>
    <n v="26.292070379887789"/>
    <n v="9.7280660405584811"/>
    <n v="36.020136420446271"/>
    <n v="16.929464117609747"/>
    <n v="62.07470176456907"/>
  </r>
  <r>
    <s v="1010024901_1_02_08"/>
    <s v="PSP371"/>
    <s v="P.Vientiane"/>
    <x v="0"/>
    <n v="9.9000000000000005E-2"/>
    <s v="2019-09-24"/>
    <x v="7"/>
    <s v="2022-03-10"/>
    <n v="2022"/>
    <s v="3 X 3"/>
    <s v="block"/>
    <n v="35.14852591189694"/>
    <n v="17.949180565675384"/>
    <n v="17.949180565675384"/>
    <n v="35.898361131350768"/>
    <n v="13.282393618599784"/>
    <n v="49.180754749950552"/>
    <n v="23.114954732476757"/>
    <n v="84.754834019081443"/>
  </r>
  <r>
    <s v="1010024901_1_02_11"/>
    <s v="PSP372"/>
    <s v="P.Vientiane"/>
    <x v="0"/>
    <n v="9.9000000000000005E-2"/>
    <s v="2019-07-27"/>
    <x v="7"/>
    <s v="2021-11-21"/>
    <n v="2021"/>
    <s v="3 X 3"/>
    <s v="block"/>
    <n v="33.778654606392401"/>
    <n v="17.249632952331066"/>
    <n v="17.249632952331066"/>
    <n v="34.499265904662131"/>
    <n v="12.764728384724988"/>
    <n v="47.263994289387121"/>
    <n v="22.214077316011945"/>
    <n v="81.45161682537713"/>
  </r>
  <r>
    <s v="1010024901_1_01_22"/>
    <s v="PSP373"/>
    <s v="P.Vientiane"/>
    <x v="0"/>
    <n v="9.9000000000000005E-2"/>
    <s v="2019-08-15"/>
    <x v="7"/>
    <s v="2022-03-10"/>
    <n v="2022"/>
    <s v="3 X 3"/>
    <s v="block"/>
    <n v="45.160954823862284"/>
    <n v="23.062194263385688"/>
    <n v="23.062194263385688"/>
    <n v="46.124388526771376"/>
    <n v="17.066023754905409"/>
    <n v="63.190412281676785"/>
    <n v="29.699493772388088"/>
    <n v="108.89814383208966"/>
  </r>
  <r>
    <s v="1010043900_1_07_03"/>
    <s v="PSP374"/>
    <s v="P.Vientiane"/>
    <x v="0"/>
    <n v="9.9000000000000005E-2"/>
    <s v="2019-06-25"/>
    <x v="7"/>
    <s v="2021-12-20"/>
    <n v="2021"/>
    <s v="3 X 3"/>
    <s v="block"/>
    <n v="22.709513444179969"/>
    <n v="11.596991532161246"/>
    <n v="11.596991532161246"/>
    <n v="23.193983064322492"/>
    <n v="8.5817737337993218"/>
    <n v="31.775756798121812"/>
    <n v="14.93460569511725"/>
    <n v="54.760220882096583"/>
  </r>
  <r>
    <s v="1010007900_1_18_03"/>
    <s v="PSP375"/>
    <s v="P.Vientiane"/>
    <x v="0"/>
    <n v="9.9000000000000005E-2"/>
    <s v="2019-06-27"/>
    <x v="7"/>
    <s v="2021-11-10"/>
    <n v="2021"/>
    <s v="3 X 3"/>
    <s v="block"/>
    <n v="18.83974048388416"/>
    <n v="9.6208274737701842"/>
    <n v="9.6208274737701842"/>
    <n v="19.241654947540368"/>
    <n v="7.1194123305899364"/>
    <n v="26.361067278130307"/>
    <n v="12.389701620721244"/>
    <n v="45.428905942644562"/>
  </r>
  <r>
    <s v="1010007900_1_22_01"/>
    <s v="PSP376"/>
    <s v="P.Vientiane"/>
    <x v="0"/>
    <n v="9.9000000000000005E-2"/>
    <s v="2019-06-22"/>
    <x v="7"/>
    <s v="2022-03-13"/>
    <n v="2022"/>
    <s v="3 X 3"/>
    <s v="block"/>
    <n v="30.481223052907939"/>
    <n v="15.565744572351665"/>
    <n v="15.565744572351665"/>
    <n v="31.13148914470333"/>
    <n v="11.518650983540232"/>
    <n v="42.650140128243564"/>
    <n v="20.045565860274476"/>
    <n v="73.500408154339738"/>
  </r>
  <r>
    <s v="1010007900_1_20_01"/>
    <s v="PSP377"/>
    <s v="P.Vientiane"/>
    <x v="0"/>
    <n v="9.9000000000000005E-2"/>
    <s v="2019-07-31"/>
    <x v="7"/>
    <s v="2021-11-10"/>
    <n v="2021"/>
    <s v="3 X 3"/>
    <s v="block"/>
    <n v="26.530850273182921"/>
    <n v="13.548420872838754"/>
    <n v="13.548420872838754"/>
    <n v="27.096841745677509"/>
    <n v="10.025831445900678"/>
    <n v="37.122673191578187"/>
    <n v="17.447656400041748"/>
    <n v="63.974740133486407"/>
  </r>
  <r>
    <s v="1010007901_1_20_03"/>
    <s v="PSP378"/>
    <s v="P.Vientiane"/>
    <x v="0"/>
    <n v="9.9000000000000005E-2"/>
    <s v="2019-06-19"/>
    <x v="7"/>
    <s v="2022-03-15"/>
    <n v="2022"/>
    <s v="3 X 3"/>
    <s v="block"/>
    <n v="44.831146144371097"/>
    <n v="22.89377196439219"/>
    <n v="22.89377196439219"/>
    <n v="45.78754392878438"/>
    <n v="16.94139125365022"/>
    <n v="62.728935182434597"/>
    <n v="29.48259953574426"/>
    <n v="108.10286496439562"/>
  </r>
  <r>
    <s v="1010002901_1_04_04"/>
    <s v="PSP379"/>
    <s v="P.Vientiane"/>
    <x v="0"/>
    <n v="9.9000000000000005E-2"/>
    <s v="2015-07-07"/>
    <x v="3"/>
    <s v="2021-11-14"/>
    <n v="2021"/>
    <s v="9 X 1"/>
    <s v="line"/>
    <n v="62.523684614805283"/>
    <n v="31.928761609960588"/>
    <n v="31.928761609960588"/>
    <n v="63.857523219921177"/>
    <n v="23.627283591370833"/>
    <n v="87.484806811292003"/>
    <n v="41.11785920130724"/>
    <n v="150.76548373812653"/>
  </r>
  <r>
    <s v="0108024903_1_19_01"/>
    <s v="PSP386"/>
    <s v="Vientiane Capital"/>
    <x v="0"/>
    <n v="9.9000000000000005E-2"/>
    <s v="2019-07-09"/>
    <x v="7"/>
    <s v="2021-12-24"/>
    <n v="2021"/>
    <s v="3 X 3"/>
    <s v="block"/>
    <n v="33.533926912055207"/>
    <n v="17.124658676422872"/>
    <n v="17.124658676422872"/>
    <n v="34.249317352845743"/>
    <n v="12.672247420552925"/>
    <n v="46.921564773398671"/>
    <n v="22.053135443497375"/>
    <n v="80.861496626157034"/>
  </r>
  <r>
    <s v="0108024901_1_24_01"/>
    <s v="PSP388"/>
    <s v="Vientiane Capital"/>
    <x v="0"/>
    <n v="9.9000000000000005E-2"/>
    <s v="2019-07-08"/>
    <x v="7"/>
    <s v="2022-02-22"/>
    <n v="2022"/>
    <s v="3 X 3"/>
    <s v="block"/>
    <n v="10.804219359459349"/>
    <n v="5.5173546862305782"/>
    <n v="5.5173546862305782"/>
    <n v="11.034709372461156"/>
    <n v="4.0828424678106279"/>
    <n v="15.117551840271783"/>
    <n v="7.1052493649277375"/>
    <n v="26.052581004735035"/>
  </r>
  <r>
    <s v="0108024904_1_06_01"/>
    <s v="PSP390"/>
    <s v="Vientiane Capital"/>
    <x v="0"/>
    <n v="9.9000000000000005E-2"/>
    <s v="2019-07-03"/>
    <x v="7"/>
    <s v="2022-02-24"/>
    <n v="2022"/>
    <s v="3 X 3"/>
    <s v="block"/>
    <n v="49.648420287128971"/>
    <n v="25.353793293293879"/>
    <n v="25.353793293293879"/>
    <n v="50.707586586587759"/>
    <n v="18.761807037037471"/>
    <n v="69.469393623625223"/>
    <n v="32.650615003103852"/>
    <n v="119.71892167804745"/>
  </r>
  <r>
    <s v="0108024901_1_01_08"/>
    <s v="PSP391"/>
    <s v="Vientiane Capital"/>
    <x v="0"/>
    <n v="9.9000000000000005E-2"/>
    <s v="2015-06-22"/>
    <x v="3"/>
    <s v="2021-12-23"/>
    <n v="2021"/>
    <s v="9 X 1.2"/>
    <s v="line"/>
    <n v="110.75047203115069"/>
    <n v="56.556574383907666"/>
    <n v="56.556574383907666"/>
    <n v="113.11314876781533"/>
    <n v="41.851865044091674"/>
    <n v="154.965013811907"/>
    <n v="72.833556491596283"/>
    <n v="267.05637380251972"/>
  </r>
  <r>
    <s v="0108024901_1_02_10"/>
    <s v="PSP392"/>
    <s v="Vientiane Capital"/>
    <x v="0"/>
    <n v="9.9000000000000005E-2"/>
    <s v="2015-07-04"/>
    <x v="3"/>
    <s v="2021-12-21"/>
    <n v="2021"/>
    <s v="9 X 1.2"/>
    <s v="line"/>
    <n v="130.24165111673199"/>
    <n v="66.510069836944524"/>
    <n v="66.510069836944524"/>
    <n v="133.02013967388905"/>
    <n v="49.21745167933895"/>
    <n v="182.237591353228"/>
    <n v="85.651667936017148"/>
    <n v="314.05611576539621"/>
  </r>
  <r>
    <s v="0108024901_1_01_18"/>
    <s v="PSP393"/>
    <s v="Vientiane Capital"/>
    <x v="0"/>
    <n v="9.9000000000000005E-2"/>
    <s v="2015-06-28"/>
    <x v="3"/>
    <s v="2021-12-21"/>
    <n v="2021"/>
    <s v="9 X 1.2"/>
    <s v="line"/>
    <n v="123.8478492961731"/>
    <n v="63.244968373912442"/>
    <n v="63.244968373912442"/>
    <n v="126.48993674782488"/>
    <n v="46.80127659669521"/>
    <n v="173.29121334452009"/>
    <n v="81.446870271924439"/>
    <n v="298.6385243303896"/>
  </r>
  <r>
    <s v="0108024901_1_03_11"/>
    <s v="PSP394"/>
    <s v="Vientiane Capital"/>
    <x v="0"/>
    <n v="9.9000000000000005E-2"/>
    <s v="2015-09-24"/>
    <x v="3"/>
    <s v="2021-12-21"/>
    <n v="2021"/>
    <s v="9 X 1.2"/>
    <s v="line"/>
    <n v="80.196910591197053"/>
    <n v="40.953889008571323"/>
    <n v="40.953889008571323"/>
    <n v="81.907778017142647"/>
    <n v="30.305877866342779"/>
    <n v="112.21365588348543"/>
    <n v="52.740418265238148"/>
    <n v="193.38153363920654"/>
  </r>
  <r>
    <s v="1007016900_1_05_01"/>
    <s v="PSP395"/>
    <s v="P.Vientiane"/>
    <x v="0"/>
    <n v="9.9000000000000005E-2"/>
    <s v="2019-07-31"/>
    <x v="7"/>
    <s v="2022-03-14"/>
    <n v="2022"/>
    <s v="3 X 3"/>
    <s v="block"/>
    <n v="12.35434166522167"/>
    <n v="6.308950477039871"/>
    <n v="6.308950477039871"/>
    <n v="12.617900954079742"/>
    <n v="4.6686233530095045"/>
    <n v="17.286524307089245"/>
    <n v="8.1246664243319451"/>
    <n v="29.790443555883797"/>
  </r>
  <r>
    <s v="0807002900_1_15_03"/>
    <s v="PSP401"/>
    <s v="P.Xaiyabouli"/>
    <x v="0"/>
    <n v="9.9000000000000005E-2"/>
    <s v="2019-07-17"/>
    <x v="7"/>
    <s v="2022-04-06"/>
    <n v="2022"/>
    <s v="3 X 3"/>
    <s v="block"/>
    <n v="26.08578720741048"/>
    <n v="13.321142000584295"/>
    <n v="13.321142000584295"/>
    <n v="26.642284001168591"/>
    <n v="9.8576450804323787"/>
    <n v="36.499929081600968"/>
    <n v="17.154966668352454"/>
    <n v="62.901544450625664"/>
  </r>
  <r>
    <s v="0807002900_1_14_03"/>
    <s v="PSP402"/>
    <s v="P.Xaiyabouli"/>
    <x v="0"/>
    <n v="9.9000000000000005E-2"/>
    <s v="2019-06-24"/>
    <x v="7"/>
    <s v="2022-04-07"/>
    <n v="2022"/>
    <s v="3 X 3"/>
    <s v="block"/>
    <n v="50.054632229340527"/>
    <n v="25.561232191783247"/>
    <n v="25.561232191783247"/>
    <n v="51.122464383566495"/>
    <n v="18.915311821919602"/>
    <n v="70.037776205486097"/>
    <n v="32.917754816578466"/>
    <n v="120.69843432745436"/>
  </r>
  <r>
    <s v="1010018900_1_11_01"/>
    <s v="PSP415"/>
    <s v="P.Vientiane"/>
    <x v="0"/>
    <n v="9.9000000000000005E-2"/>
    <s v="2020-07-12"/>
    <x v="8"/>
    <s v="2021-11-11"/>
    <n v="2021"/>
    <s v="3 X 3"/>
    <s v="block"/>
    <n v="12.75578017827112"/>
    <n v="6.5139517443704573"/>
    <n v="6.5139517443704573"/>
    <n v="13.027903488740915"/>
    <n v="4.8203242908341384"/>
    <n v="17.848227779575055"/>
    <n v="8.3886670564002745"/>
    <n v="30.758445873467672"/>
  </r>
  <r>
    <s v="1010024901_1_11_09"/>
    <s v="PSP416"/>
    <s v="P.Vientiane"/>
    <x v="0"/>
    <n v="9.9000000000000005E-2"/>
    <s v="2020-09-14"/>
    <x v="8"/>
    <s v="2021-11-20"/>
    <n v="2021"/>
    <s v="3 X 3"/>
    <s v="block"/>
    <n v="0.38199544186081469"/>
    <n v="0.19507233897692283"/>
    <n v="0.19507233897692283"/>
    <n v="0.39014467795384566"/>
    <n v="0.14435353084292291"/>
    <n v="0.53449820879676857"/>
    <n v="0.25121415813448122"/>
    <n v="0.92111857982643108"/>
  </r>
  <r>
    <s v="1010024901_1_11_31"/>
    <s v="PSP417"/>
    <s v="P.Vientiane"/>
    <x v="0"/>
    <n v="9.9000000000000005E-2"/>
    <s v="2020-08-14"/>
    <x v="8"/>
    <s v="2021-11-20"/>
    <n v="2021"/>
    <s v="3 X 3"/>
    <s v="block"/>
    <n v="3.357988444098718"/>
    <n v="1.71481276545308"/>
    <n v="1.71481276545308"/>
    <n v="3.4296255309061601"/>
    <n v="1.2689614464352792"/>
    <n v="4.6985869773414395"/>
    <n v="2.2083358793504764"/>
    <n v="8.0972315576184126"/>
  </r>
  <r>
    <s v="1010024901_1_11_18"/>
    <s v="PSP418"/>
    <s v="P.Vientiane"/>
    <x v="0"/>
    <n v="9.9000000000000005E-2"/>
    <s v="2020-08-29"/>
    <x v="8"/>
    <s v="2021-11-20"/>
    <n v="2021"/>
    <s v="3 X 3"/>
    <s v="block"/>
    <n v="5.5099825826892701"/>
    <n v="2.8137644388933225"/>
    <n v="2.8137644388933225"/>
    <n v="5.627528877786645"/>
    <n v="2.0821856847810585"/>
    <n v="7.7097145625677035"/>
    <n v="3.6235658444068206"/>
    <n v="13.286408096158342"/>
  </r>
  <r>
    <s v="1010024901_1_12_07"/>
    <s v="PSP419"/>
    <s v="P.Vientiane"/>
    <x v="0"/>
    <n v="9.9000000000000005E-2"/>
    <s v="2020-09-22"/>
    <x v="8"/>
    <s v="2021-11-20"/>
    <n v="2021"/>
    <s v="3 X 3"/>
    <s v="block"/>
    <n v="0.67294362896514126"/>
    <n v="0.34364987985819906"/>
    <n v="0.34364987985819906"/>
    <n v="0.68729975971639812"/>
    <n v="0.25430091109506731"/>
    <n v="0.94160067081146548"/>
    <n v="0.44255231528138878"/>
    <n v="1.6226918226984255"/>
  </r>
  <r>
    <s v="1010024901_1_11_14"/>
    <s v="PSP420"/>
    <s v="P.Vientiane"/>
    <x v="0"/>
    <n v="9.9000000000000005E-2"/>
    <s v="2020-09-30"/>
    <x v="8"/>
    <s v="2021-11-21"/>
    <n v="2021"/>
    <s v="3 X 3"/>
    <s v="block"/>
    <n v="0.56125841913771179"/>
    <n v="0.28661596603965839"/>
    <n v="0.28661596603965839"/>
    <n v="0.57323193207931677"/>
    <n v="0.2120958148693472"/>
    <n v="0.78532774694866392"/>
    <n v="0.36910404106587202"/>
    <n v="1.3533814839081975"/>
  </r>
  <r>
    <s v="1010007900_1_24_03"/>
    <s v="PSP421"/>
    <s v="P.Vientiane"/>
    <x v="0"/>
    <n v="9.9000000000000005E-2"/>
    <s v="2020-06-05"/>
    <x v="8"/>
    <s v="2021-11-10"/>
    <n v="2021"/>
    <s v="3 X 3"/>
    <s v="block"/>
    <n v="12.696180524398679"/>
    <n v="6.4835161877929304"/>
    <n v="6.4835161877929304"/>
    <n v="12.967032375585861"/>
    <n v="4.7978019789667687"/>
    <n v="17.764834354552629"/>
    <n v="8.3494721466397355"/>
    <n v="30.614731204345695"/>
  </r>
  <r>
    <s v="1010007901_1_22_04"/>
    <s v="PSP422"/>
    <s v="P.Vientiane"/>
    <x v="0"/>
    <n v="9.9000000000000005E-2"/>
    <s v="2020-06-30"/>
    <x v="8"/>
    <s v="2021-12-17"/>
    <n v="2021"/>
    <s v="3 X 3"/>
    <s v="block"/>
    <n v="8.7589485584234268"/>
    <n v="4.4729030638348997"/>
    <n v="4.4729030638348997"/>
    <n v="8.9458061276697993"/>
    <n v="3.3099482672378255"/>
    <n v="12.255754394907624"/>
    <n v="5.7602045656065828"/>
    <n v="21.120750073890804"/>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3">
  <r>
    <s v="0108024902_1_01_03"/>
    <s v="PSP033"/>
    <s v="Vientiane Capital"/>
    <x v="0"/>
    <n v="8.3631524894434137E-2"/>
    <s v="2012-06-01"/>
    <x v="0"/>
    <s v="2021-12-24"/>
    <n v="2021"/>
    <s v="9 X 1"/>
    <s v="line"/>
    <n v="183.19102532537511"/>
    <n v="93.549550266158292"/>
    <n v="93.549550266158292"/>
    <n v="187.09910053231658"/>
    <n v="69.226667196957138"/>
    <n v="256.32576772927371"/>
    <n v="120.47311083275864"/>
    <n v="441.73473972011499"/>
  </r>
  <r>
    <s v="0108024902_1_01_03"/>
    <s v="PSP034"/>
    <s v="Vientiane Capital"/>
    <x v="0"/>
    <n v="8.6642013632729484E-2"/>
    <s v="2012-06-01"/>
    <x v="0"/>
    <s v="2022-02-24"/>
    <n v="2022"/>
    <s v="9 X 1"/>
    <s v="line"/>
    <n v="204.5459689635276"/>
    <n v="104.45480815070817"/>
    <n v="104.45480815070817"/>
    <n v="208.90961630141635"/>
    <n v="77.296558031524043"/>
    <n v="286.20617433294041"/>
    <n v="134.51690193648199"/>
    <n v="493.22864043376728"/>
  </r>
  <r>
    <s v="1010007901_1_01_09"/>
    <s v="PSP082"/>
    <s v="P.Vientiane"/>
    <x v="0"/>
    <n v="9.6033581180255234E-2"/>
    <s v="2013-07-01"/>
    <x v="1"/>
    <s v="2022-03-15"/>
    <n v="2022"/>
    <s v="9 X 1"/>
    <s v="line"/>
    <n v="136.7888139137979"/>
    <n v="69.853487638646172"/>
    <n v="69.853487638646172"/>
    <n v="139.70697527729234"/>
    <n v="51.691580852598165"/>
    <n v="191.39855612989049"/>
    <n v="89.95732138104853"/>
    <n v="329.84351173051124"/>
  </r>
  <r>
    <s v="1010037900_1_01_05"/>
    <s v="PSP083"/>
    <s v="P.Vientiane"/>
    <x v="0"/>
    <n v="9.3610797861603631E-2"/>
    <s v="2013-08-01"/>
    <x v="1"/>
    <s v="2022-03-19"/>
    <n v="2022"/>
    <s v="9 X 1"/>
    <s v="line"/>
    <n v="188.4046620721428"/>
    <n v="96.211980764840987"/>
    <n v="96.211980764840987"/>
    <n v="192.42396152968197"/>
    <n v="71.196865765982324"/>
    <n v="263.6208272956643"/>
    <n v="123.90178882896221"/>
    <n v="454.30655903952811"/>
  </r>
  <r>
    <s v="1010037900_1_01_05"/>
    <s v="PSP084"/>
    <s v="P.Vientiane"/>
    <x v="0"/>
    <n v="9.1471251555190286E-2"/>
    <s v="2013-08-01"/>
    <x v="1"/>
    <s v="2021-12-16"/>
    <n v="2021"/>
    <s v="9 X 1"/>
    <s v="line"/>
    <n v="120.4344287740079"/>
    <n v="61.501848293926749"/>
    <n v="61.501848293926749"/>
    <n v="123.0036965878535"/>
    <n v="45.511367737505793"/>
    <n v="168.51506432535928"/>
    <n v="79.20208023291886"/>
    <n v="290.40762752070248"/>
  </r>
  <r>
    <s v="1010037900_1_02_01"/>
    <s v="PSP085"/>
    <s v="P.Vientiane"/>
    <x v="0"/>
    <n v="9.4481671848284626E-2"/>
    <s v="2013-06-01"/>
    <x v="1"/>
    <s v="2022-03-19"/>
    <n v="2022"/>
    <s v="9 X 1"/>
    <s v="line"/>
    <n v="174.16157766811429"/>
    <n v="88.938512329183766"/>
    <n v="88.938512329183766"/>
    <n v="177.87702465836753"/>
    <n v="65.814499123595979"/>
    <n v="243.6915237819635"/>
    <n v="114.53501617752283"/>
    <n v="419.96172598425039"/>
  </r>
  <r>
    <s v="1010002901_1_02_42"/>
    <s v="PSP093"/>
    <s v="P.Vientiane"/>
    <x v="0"/>
    <n v="8.7564907414136403E-2"/>
    <s v="2014-05-01"/>
    <x v="2"/>
    <s v="2021-11-14"/>
    <n v="2021"/>
    <s v="9 X 1"/>
    <s v="line"/>
    <n v="91.267626392266209"/>
    <n v="46.607334544317311"/>
    <n v="46.607334544317311"/>
    <n v="93.214669088634622"/>
    <n v="34.489427562794809"/>
    <n v="127.70409665142944"/>
    <n v="60.020925426171836"/>
    <n v="220.07672656263006"/>
  </r>
  <r>
    <s v="1010002901_1_03_44"/>
    <s v="PSP098"/>
    <s v="P.Vientiane"/>
    <x v="0"/>
    <n v="9.9324888788961563E-2"/>
    <s v="2014-05-01"/>
    <x v="2"/>
    <s v="2021-11-14"/>
    <n v="2021"/>
    <s v="9 X 1"/>
    <s v="line"/>
    <n v="101.9741229167676"/>
    <n v="52.074785436162692"/>
    <n v="52.074785436162692"/>
    <n v="104.14957087232538"/>
    <n v="38.535341222760394"/>
    <n v="142.68491209508579"/>
    <n v="67.061908684690323"/>
    <n v="245.89366517719785"/>
  </r>
  <r>
    <s v="1010043901_1_02_02"/>
    <s v="PSP104"/>
    <s v="P.Vientiane"/>
    <x v="0"/>
    <n v="9.9706713623026924E-2"/>
    <s v="2014-08-01"/>
    <x v="2"/>
    <s v="2021-11-18"/>
    <n v="2021"/>
    <s v="9 X 1"/>
    <s v="line"/>
    <n v="117.4608208782151"/>
    <n v="59.983325861808559"/>
    <n v="59.983325861808559"/>
    <n v="119.96665172361712"/>
    <n v="44.387661137738334"/>
    <n v="164.35431286135545"/>
    <n v="77.246527044837052"/>
    <n v="283.23726583106918"/>
  </r>
  <r>
    <s v="1010043901_1_01_06"/>
    <s v="PSP105"/>
    <s v="P.Vientiane"/>
    <x v="0"/>
    <n v="8.7071009689773923E-2"/>
    <s v="2014-07-15"/>
    <x v="2"/>
    <s v="2021-11-18"/>
    <n v="2021"/>
    <s v="9 X 1"/>
    <s v="line"/>
    <n v="220.46388561801871"/>
    <n v="112.58355758893497"/>
    <n v="112.58355758893497"/>
    <n v="225.16711517786993"/>
    <n v="83.31183261581188"/>
    <n v="308.47894779368181"/>
    <n v="144.98510546303044"/>
    <n v="531.61205336444493"/>
  </r>
  <r>
    <s v="1010043901_1_01_05"/>
    <s v="PSP106"/>
    <s v="P.Vientiane"/>
    <x v="0"/>
    <n v="9.2854166670086696E-2"/>
    <s v="2014-07-15"/>
    <x v="2"/>
    <s v="2021-11-18"/>
    <n v="2021"/>
    <s v="9 X 1"/>
    <s v="line"/>
    <n v="191.91156529824229"/>
    <n v="98.002839345635806"/>
    <n v="98.002839345635806"/>
    <n v="196.00567869127161"/>
    <n v="72.522101115770496"/>
    <n v="268.52777980704212"/>
    <n v="126.20805650930978"/>
    <n v="462.76287386746918"/>
  </r>
  <r>
    <s v="1010007901_1_04_03"/>
    <s v="PSP112"/>
    <s v="P.Vientiane"/>
    <x v="1"/>
    <n v="9.9382535351391507E-2"/>
    <s v="2014-10-20"/>
    <x v="2"/>
    <s v="2021-12-17"/>
    <n v="2021"/>
    <s v="9 X 1"/>
    <s v="line"/>
    <n v="211.47598426847469"/>
    <n v="107.85275197692209"/>
    <n v="107.85275197692209"/>
    <n v="215.70550395384419"/>
    <n v="56.083431027999488"/>
    <n v="271.78893498184368"/>
    <n v="127.74079944146652"/>
    <n v="468.38293128537725"/>
  </r>
  <r>
    <s v="1010007901_1_03_13"/>
    <s v="PSP135"/>
    <s v="P.Vientiane"/>
    <x v="0"/>
    <n v="9.9000000000000005E-2"/>
    <s v="2014-06-01"/>
    <x v="2"/>
    <s v="2021-12-13"/>
    <n v="2021"/>
    <s v="9 X 1"/>
    <s v="line"/>
    <n v="64.652330609925542"/>
    <n v="33.015790164801999"/>
    <n v="33.015790164801999"/>
    <n v="66.031580329603997"/>
    <n v="24.431684721953477"/>
    <n v="90.463265051557471"/>
    <n v="42.517734574232009"/>
    <n v="155.89836010551736"/>
  </r>
  <r>
    <s v="1010007901_1_02_31"/>
    <s v="PSP136"/>
    <s v="P.Vientiane"/>
    <x v="0"/>
    <n v="9.6318005509215626E-2"/>
    <s v="2014-06-01"/>
    <x v="2"/>
    <s v="2021-12-14"/>
    <n v="2021"/>
    <s v="9 X 1"/>
    <s v="line"/>
    <n v="72.600231482611377"/>
    <n v="37.074518210453569"/>
    <n v="37.074518210453569"/>
    <n v="74.149036420907137"/>
    <n v="27.435143475735639"/>
    <n v="101.58417989664278"/>
    <n v="47.744564551422101"/>
    <n v="175.06340335521438"/>
  </r>
  <r>
    <s v="1010007901_1_03_08"/>
    <s v="PSP140"/>
    <s v="P.Vientiane"/>
    <x v="0"/>
    <n v="9.9399936267213967E-2"/>
    <s v="2014-06-01"/>
    <x v="2"/>
    <s v="2021-12-13"/>
    <n v="2021"/>
    <s v="9 X 1"/>
    <s v="line"/>
    <n v="56.314957283484993"/>
    <n v="28.758171519433024"/>
    <n v="28.758171519433024"/>
    <n v="57.516343038866047"/>
    <n v="21.281046924380437"/>
    <n v="78.797389963246488"/>
    <n v="37.034773282725844"/>
    <n v="135.7941687033281"/>
  </r>
  <r>
    <s v="1010007901_1_03_08"/>
    <s v="PSP141"/>
    <s v="P.Vientiane"/>
    <x v="0"/>
    <n v="9.8698436244519253E-2"/>
    <s v="2014-06-01"/>
    <x v="2"/>
    <s v="2021-12-13"/>
    <n v="2021"/>
    <s v="9 X 1"/>
    <s v="line"/>
    <n v="80.153265583519115"/>
    <n v="40.93160095798379"/>
    <n v="40.93160095798379"/>
    <n v="81.863201915967579"/>
    <n v="30.289384708908003"/>
    <n v="112.15258662487558"/>
    <n v="52.711715713691518"/>
    <n v="193.27629095020222"/>
  </r>
  <r>
    <s v="1010007901_1_02_46"/>
    <s v="PSP143"/>
    <s v="P.Vientiane"/>
    <x v="0"/>
    <n v="9.0500279541939441E-2"/>
    <s v="2014-06-01"/>
    <x v="2"/>
    <s v="2021-12-14"/>
    <n v="2021"/>
    <s v="9 X 1"/>
    <s v="line"/>
    <n v="67.307538818348419"/>
    <n v="34.371716489903285"/>
    <n v="34.371716489903285"/>
    <n v="68.74343297980657"/>
    <n v="25.435070202528429"/>
    <n v="94.178503182334993"/>
    <n v="44.263896495697445"/>
    <n v="162.30095381755729"/>
  </r>
  <r>
    <s v="1010007901_1_03_13"/>
    <s v="PSP144"/>
    <s v="P.Vientiane"/>
    <x v="0"/>
    <n v="9.3603534330238367E-2"/>
    <s v="2014-06-01"/>
    <x v="2"/>
    <s v="2021-12-13"/>
    <n v="2021"/>
    <s v="9 X 1"/>
    <s v="line"/>
    <n v="157.11057410306091"/>
    <n v="80.231133175296492"/>
    <n v="80.231133175296492"/>
    <n v="160.46226635059298"/>
    <n v="59.371038549719401"/>
    <n v="219.83330490031238"/>
    <n v="103.32165330314682"/>
    <n v="378.84606211153829"/>
  </r>
  <r>
    <s v="1010007901_1_02_31"/>
    <s v="PSP145"/>
    <s v="P.Vientiane"/>
    <x v="0"/>
    <n v="8.9018808090151655E-2"/>
    <s v="2014-06-01"/>
    <x v="2"/>
    <s v="2021-12-14"/>
    <n v="2021"/>
    <s v="9 X 1"/>
    <s v="line"/>
    <n v="59.824042344240873"/>
    <n v="30.550144290459027"/>
    <n v="30.550144290459027"/>
    <n v="61.100288580918054"/>
    <n v="22.60710677493968"/>
    <n v="83.707395355857727"/>
    <n v="39.342475817253131"/>
    <n v="144.25574466326148"/>
  </r>
  <r>
    <s v="1010007901_1_03_08"/>
    <s v="PSP146"/>
    <s v="P.Vientiane"/>
    <x v="0"/>
    <n v="9.5332667674870017E-2"/>
    <s v="2014-06-01"/>
    <x v="2"/>
    <s v="2021-12-13"/>
    <n v="2021"/>
    <s v="9 X 1"/>
    <s v="line"/>
    <n v="33.385442871679807"/>
    <n v="17.048832826471166"/>
    <n v="17.048832826471166"/>
    <n v="34.097665652942332"/>
    <n v="12.616136291588663"/>
    <n v="46.713801944530999"/>
    <n v="21.955486913929569"/>
    <n v="80.503452017741751"/>
  </r>
  <r>
    <s v="1010007901_1_03_09"/>
    <s v="PSP148"/>
    <s v="P.Vientiane"/>
    <x v="0"/>
    <n v="9.9893055832968355E-2"/>
    <s v="2014-06-01"/>
    <x v="2"/>
    <s v="2021-12-13"/>
    <n v="2021"/>
    <s v="9 X 1"/>
    <s v="line"/>
    <n v="124.2169152225124"/>
    <n v="63.43343804029638"/>
    <n v="63.43343804029638"/>
    <n v="126.86687608059276"/>
    <n v="46.940744149819324"/>
    <n v="173.80762023041208"/>
    <n v="81.689581508293671"/>
    <n v="299.52846553041013"/>
  </r>
  <r>
    <s v="1010002901_1_04_06"/>
    <s v="PSP161"/>
    <s v="P.Vientiane"/>
    <x v="0"/>
    <n v="9.7401859559064635E-2"/>
    <s v="2015-07-07"/>
    <x v="3"/>
    <s v="2021-11-18"/>
    <n v="2021"/>
    <s v="9 X 1.2"/>
    <s v="line"/>
    <n v="114.2253932957947"/>
    <n v="58.331100843052539"/>
    <n v="58.331100843052539"/>
    <n v="116.66220168610508"/>
    <n v="43.16501462385888"/>
    <n v="159.82721630996394"/>
    <n v="75.118791665683048"/>
    <n v="275.43556944083781"/>
  </r>
  <r>
    <s v="1010043901_1_03_03"/>
    <s v="PSP162"/>
    <s v="P.Vientiane"/>
    <x v="0"/>
    <n v="8.7178755259771354E-2"/>
    <s v="2015-05-25"/>
    <x v="3"/>
    <s v="2021-11-09"/>
    <n v="2021"/>
    <s v="4.5 X 2.5"/>
    <s v="block"/>
    <n v="152.0582151841148"/>
    <n v="77.651061887354686"/>
    <n v="77.651061887354686"/>
    <n v="155.30212377470937"/>
    <n v="57.461785796642467"/>
    <n v="212.76390957135183"/>
    <n v="99.999037498535358"/>
    <n v="366.66313749462961"/>
  </r>
  <r>
    <s v="0108024901_1_01_08"/>
    <s v="PSP173"/>
    <s v="Vientiane Capital"/>
    <x v="0"/>
    <n v="9.1839849925963654E-2"/>
    <s v="2015-06-28"/>
    <x v="3"/>
    <s v="2021-12-22"/>
    <n v="2021"/>
    <s v="9 X 1.2"/>
    <s v="line"/>
    <n v="145.00420828396039"/>
    <n v="74.048815697009161"/>
    <n v="74.048815697009161"/>
    <n v="148.09763139401832"/>
    <n v="54.796123615786776"/>
    <n v="202.89375500980509"/>
    <n v="95.360064854608382"/>
    <n v="349.65357113356407"/>
  </r>
  <r>
    <s v="0108024901_1_01_18"/>
    <s v="PSP174"/>
    <s v="Vientiane Capital"/>
    <x v="0"/>
    <n v="9.002627114115061E-2"/>
    <s v="2015-07-04"/>
    <x v="3"/>
    <s v="2021-12-21"/>
    <n v="2021"/>
    <s v="9 X 1.2"/>
    <s v="line"/>
    <n v="114.8519513426135"/>
    <n v="58.651063152294675"/>
    <n v="58.651063152294675"/>
    <n v="117.30212630458935"/>
    <n v="43.401786732698056"/>
    <n v="160.70391303728741"/>
    <n v="75.53083912752507"/>
    <n v="276.9464101342586"/>
  </r>
  <r>
    <s v="0108024901_1_02_10"/>
    <s v="PSP175"/>
    <s v="Vientiane Capital"/>
    <x v="0"/>
    <n v="8.3844755081013647E-2"/>
    <s v="2015-07-09"/>
    <x v="3"/>
    <s v="2021-12-22"/>
    <n v="2021"/>
    <s v="9 X 1.2"/>
    <s v="line"/>
    <n v="172.31681240881039"/>
    <n v="87.996452203432568"/>
    <n v="87.996452203432568"/>
    <n v="175.99290440686514"/>
    <n v="65.117374630540098"/>
    <n v="241.11027903740523"/>
    <n v="113.32183114758045"/>
    <n v="415.51338087446163"/>
  </r>
  <r>
    <s v="0108024901_1_02_13"/>
    <s v="PSP176"/>
    <s v="Vientiane Capital"/>
    <x v="0"/>
    <n v="9.1782357620897481E-2"/>
    <s v="2015-09-24"/>
    <x v="3"/>
    <s v="2021-12-22"/>
    <n v="2021"/>
    <s v="9 X 1.2"/>
    <s v="line"/>
    <n v="131.91799164498599"/>
    <n v="67.366121066706228"/>
    <n v="67.366121066706228"/>
    <n v="134.73224213341246"/>
    <n v="49.850929589362607"/>
    <n v="184.58317172277506"/>
    <n v="86.754090709704272"/>
    <n v="318.098332602249"/>
  </r>
  <r>
    <s v="0108024901_1_03_11"/>
    <s v="PSP177"/>
    <s v="Vientiane Capital"/>
    <x v="0"/>
    <n v="9.0727079581505332E-2"/>
    <s v="2015-09-24"/>
    <x v="3"/>
    <s v="2021-12-21"/>
    <n v="2021"/>
    <s v="9 X 1.2"/>
    <s v="line"/>
    <n v="115.6555708463612"/>
    <n v="59.061444845541828"/>
    <n v="59.061444845541828"/>
    <n v="118.12288969108366"/>
    <n v="43.705469185700956"/>
    <n v="161.82835887678462"/>
    <n v="76.059328672088768"/>
    <n v="278.88420513099214"/>
  </r>
  <r>
    <s v="0108024901_1_03_11"/>
    <s v="PSP178"/>
    <s v="P.Vientiane"/>
    <x v="0"/>
    <n v="9.3760683011129164E-2"/>
    <s v="2016-06-02"/>
    <x v="4"/>
    <s v="2021-12-11"/>
    <n v="2021"/>
    <s v="4.5 X 2.5"/>
    <s v="block"/>
    <n v="61.181970907316817"/>
    <n v="31.243593143336479"/>
    <n v="31.243593143336479"/>
    <n v="62.487186286672959"/>
    <n v="23.120258926068995"/>
    <n v="85.607445212741951"/>
    <n v="40.235499249988713"/>
    <n v="147.53016391662527"/>
  </r>
  <r>
    <s v="1010006900_1_07_01"/>
    <s v="PSP179"/>
    <s v="P.Vientiane"/>
    <x v="0"/>
    <n v="8.1223219377101377E-2"/>
    <s v="2016-06-02"/>
    <x v="4"/>
    <s v="2021-12-11"/>
    <n v="2021"/>
    <s v="4.5 X 2.5"/>
    <s v="block"/>
    <n v="69.774562588617442"/>
    <n v="35.631543295253998"/>
    <n v="35.631543295253998"/>
    <n v="71.263086590507996"/>
    <n v="26.367342038487958"/>
    <n v="97.630428628995958"/>
    <n v="45.8863014556281"/>
    <n v="168.2497720039697"/>
  </r>
  <r>
    <s v="1010006900_1_07_01"/>
    <s v="PSP180"/>
    <s v="P.Vientiane"/>
    <x v="0"/>
    <n v="8.5442540739585071E-2"/>
    <s v="2016-06-02"/>
    <x v="4"/>
    <s v="2021-12-11"/>
    <n v="2021"/>
    <s v="4.5 X 2.5"/>
    <s v="block"/>
    <n v="73.30480169395571"/>
    <n v="37.434318731713411"/>
    <n v="37.434318731713411"/>
    <n v="74.868637463426822"/>
    <n v="27.701395861467923"/>
    <n v="102.57003332489475"/>
    <n v="48.207915662700529"/>
    <n v="176.76235742990193"/>
  </r>
  <r>
    <s v="1010006900_1_07_01"/>
    <s v="PSP181"/>
    <s v="P.Vientiane"/>
    <x v="0"/>
    <n v="9.4450349163226102E-2"/>
    <s v="2016-06-24"/>
    <x v="4"/>
    <s v="2021-12-11"/>
    <n v="2021"/>
    <s v="4.5 X 2.5"/>
    <s v="block"/>
    <n v="69.846277080353516"/>
    <n v="35.668165495700556"/>
    <n v="35.668165495700556"/>
    <n v="71.336330991401113"/>
    <n v="26.394442466818411"/>
    <n v="97.730773458219517"/>
    <n v="45.933463525363173"/>
    <n v="168.4226995929983"/>
  </r>
  <r>
    <s v="1010006900_1_08_03"/>
    <s v="PSP182"/>
    <s v="P.Vientiane"/>
    <x v="0"/>
    <n v="7.7962557242014105E-2"/>
    <s v="2016-06-02"/>
    <x v="4"/>
    <s v="2021-12-12"/>
    <n v="2021"/>
    <s v="4.5 X 2.5"/>
    <s v="block"/>
    <n v="100.6271094776389"/>
    <n v="51.386910573247633"/>
    <n v="51.386910573247633"/>
    <n v="102.77382114649527"/>
    <n v="38.02631382420325"/>
    <n v="140.80013497069851"/>
    <n v="66.17606343622829"/>
    <n v="242.64556593283706"/>
  </r>
  <r>
    <s v="1010006900_1_05_01"/>
    <s v="PSP183"/>
    <s v="P.Vientiane"/>
    <x v="0"/>
    <n v="7.966214772403192E-2"/>
    <s v="2016-06-02"/>
    <x v="4"/>
    <s v="2021-12-12"/>
    <n v="2021"/>
    <s v="4.5 X 2.5"/>
    <s v="block"/>
    <n v="121.0851392147092"/>
    <n v="61.83414442564488"/>
    <n v="61.83414442564488"/>
    <n v="123.66828885128976"/>
    <n v="45.757266874977212"/>
    <n v="169.42555572626696"/>
    <n v="79.630011191345474"/>
    <n v="291.97670770160005"/>
  </r>
  <r>
    <s v="1010006900_1_05_01"/>
    <s v="PSP184"/>
    <s v="P.Vientiane"/>
    <x v="0"/>
    <n v="9.8205173655327702E-2"/>
    <s v="2016-06-02"/>
    <x v="4"/>
    <s v="2021-12-12"/>
    <n v="2021"/>
    <s v="4.5 X 2.5"/>
    <s v="block"/>
    <n v="121.456879597514"/>
    <n v="62.0239798477972"/>
    <n v="62.0239798477972"/>
    <n v="124.0479596955944"/>
    <n v="45.897745087369927"/>
    <n v="169.94570478296433"/>
    <n v="79.874481247993231"/>
    <n v="292.87309790930851"/>
  </r>
  <r>
    <s v="1010006900_1_05_01"/>
    <s v="PSP185"/>
    <s v="P.Vientiane"/>
    <x v="0"/>
    <n v="6.4327722658802267E-2"/>
    <s v="2016-06-06"/>
    <x v="4"/>
    <s v="2021-12-10"/>
    <n v="2021"/>
    <s v="4.5 X 2.5"/>
    <s v="block"/>
    <n v="227.24378879238651"/>
    <n v="116.04582814331214"/>
    <n v="116.04582814331214"/>
    <n v="232.09165628662427"/>
    <n v="85.873912826050983"/>
    <n v="317.96556911267527"/>
    <n v="149.44381748295737"/>
    <n v="547.960664104177"/>
  </r>
  <r>
    <s v="1010006900_1_03_01"/>
    <s v="PSP188"/>
    <s v="P.Vientiane"/>
    <x v="0"/>
    <n v="9.9781552717751035E-2"/>
    <s v="2016-06-10"/>
    <x v="4"/>
    <s v="2021-12-10"/>
    <n v="2021"/>
    <s v="4.5 X 2.5"/>
    <s v="block"/>
    <n v="42.612650028890968"/>
    <n v="21.760859948087003"/>
    <n v="21.760859948087003"/>
    <n v="43.521719896174005"/>
    <n v="16.103036361584383"/>
    <n v="59.624756257758392"/>
    <n v="28.023635441146443"/>
    <n v="102.75332995087028"/>
  </r>
  <r>
    <s v="1010006900_1_02_01"/>
    <s v="PSP189"/>
    <s v="P.Vientiane"/>
    <x v="0"/>
    <n v="9.9637729287698845E-2"/>
    <s v="2016-07-02"/>
    <x v="4"/>
    <s v="2021-12-11"/>
    <n v="2021"/>
    <s v="4.5 X 2.5"/>
    <s v="block"/>
    <n v="62.929339633619442"/>
    <n v="32.135916106235015"/>
    <n v="32.135916106235015"/>
    <n v="64.271832212470031"/>
    <n v="23.780577918613911"/>
    <n v="88.052410131083946"/>
    <n v="41.384632761609453"/>
    <n v="151.74365345923465"/>
  </r>
  <r>
    <s v="1010006900_1_06_01"/>
    <s v="PSP190"/>
    <s v="P.Vientiane"/>
    <x v="0"/>
    <n v="9.6555315800794489E-2"/>
    <s v="2016-07-02"/>
    <x v="4"/>
    <s v="2021-12-11"/>
    <n v="2021"/>
    <s v="4.5 X 2.5"/>
    <s v="block"/>
    <n v="49.931235661527957"/>
    <n v="25.498217677820296"/>
    <n v="25.498217677820296"/>
    <n v="50.996435355640592"/>
    <n v="18.86868108158702"/>
    <n v="69.865116437227613"/>
    <n v="32.836604725496976"/>
    <n v="120.4008839934889"/>
  </r>
  <r>
    <s v="1010006900_1_06_01"/>
    <s v="PSP191"/>
    <s v="P.Vientiane"/>
    <x v="0"/>
    <n v="9.998192486519536E-2"/>
    <s v="2016-06-01"/>
    <x v="4"/>
    <s v="2021-11-12"/>
    <n v="2021"/>
    <s v="4.5 X 2.5"/>
    <s v="block"/>
    <n v="79.859710616154757"/>
    <n v="40.781692221316391"/>
    <n v="40.781692221316391"/>
    <n v="81.563384442632781"/>
    <n v="30.178452243774128"/>
    <n v="111.74183668640691"/>
    <n v="52.518663242611247"/>
    <n v="192.56843188957455"/>
  </r>
  <r>
    <s v="1010018900_1_04_02"/>
    <s v="PSP192"/>
    <s v="P.Vientiane"/>
    <x v="0"/>
    <n v="9.2259602901606466E-2"/>
    <s v="2016-06-15"/>
    <x v="4"/>
    <s v="2021-11-13"/>
    <n v="2021"/>
    <s v="4.5 X 2.5"/>
    <s v="block"/>
    <n v="142.34677930625921"/>
    <n v="72.69175529906309"/>
    <n v="72.69175529906309"/>
    <n v="145.38351059812618"/>
    <n v="53.791898921306682"/>
    <n v="199.17540951943286"/>
    <n v="93.612442474133445"/>
    <n v="343.24562240515593"/>
  </r>
  <r>
    <s v="1010018900_1_04_10"/>
    <s v="PSP193"/>
    <s v="P.Vientiane"/>
    <x v="0"/>
    <n v="9.9638115640773434E-2"/>
    <s v="2016-09-30"/>
    <x v="4"/>
    <s v="2021-11-16"/>
    <n v="2021"/>
    <s v="3 X 3"/>
    <s v="block"/>
    <n v="96.700656523751562"/>
    <n v="49.381801931462498"/>
    <n v="49.381801931462498"/>
    <n v="98.763603862924995"/>
    <n v="36.542533429282251"/>
    <n v="135.30613729220724"/>
    <n v="63.593884527337401"/>
    <n v="233.17757660023713"/>
  </r>
  <r>
    <s v="1010039901_1_02_01"/>
    <s v="PSP194"/>
    <s v="P.Vientiane"/>
    <x v="1"/>
    <n v="9.9965569485235481E-2"/>
    <s v="2016-06-12"/>
    <x v="4"/>
    <s v="2021-11-12"/>
    <n v="2021"/>
    <s v="4.5 X 2.5"/>
    <s v="block"/>
    <n v="61.33258427885368"/>
    <n v="31.279617982215377"/>
    <n v="31.279617982215377"/>
    <n v="62.559235964430755"/>
    <n v="16.265401350751997"/>
    <n v="78.824637315182756"/>
    <n v="37.047579538135892"/>
    <n v="135.84112497316494"/>
  </r>
  <r>
    <s v="1010024900_1_01_08"/>
    <s v="PSP195"/>
    <s v="P.Vientiane"/>
    <x v="0"/>
    <n v="9.995246876058507E-2"/>
    <s v="2016-06-12"/>
    <x v="4"/>
    <s v="2021-11-12"/>
    <n v="2021"/>
    <s v="4.5 X 2.5"/>
    <s v="block"/>
    <n v="70.807925063330032"/>
    <n v="36.159247065673895"/>
    <n v="36.159247065673895"/>
    <n v="72.318494131347791"/>
    <n v="26.757842828598683"/>
    <n v="99.076336959946474"/>
    <n v="46.56587837117484"/>
    <n v="170.74155402764109"/>
  </r>
  <r>
    <s v="1010024900_1_01_09"/>
    <s v="PSP196"/>
    <s v="P.Vientiane"/>
    <x v="0"/>
    <n v="9.2527114094425572E-2"/>
    <s v="2016-06-12"/>
    <x v="4"/>
    <s v="2021-11-12"/>
    <n v="2021"/>
    <s v="4.5 X 2.5"/>
    <s v="block"/>
    <n v="77.802750038419347"/>
    <n v="39.731271019619513"/>
    <n v="39.731271019619513"/>
    <n v="79.462542039239025"/>
    <n v="29.401140554518438"/>
    <n v="108.86368259375746"/>
    <n v="51.165930819066006"/>
    <n v="187.60841300324202"/>
  </r>
  <r>
    <s v="1010024900_1_01_09"/>
    <s v="PSP197"/>
    <s v="P.Vientiane"/>
    <x v="0"/>
    <n v="9.6084653106477486E-2"/>
    <s v="2016-07-25"/>
    <x v="4"/>
    <s v="2021-11-13"/>
    <n v="2021"/>
    <s v="3 X 3"/>
    <s v="block"/>
    <n v="45.745569269563248"/>
    <n v="23.360737373656981"/>
    <n v="23.360737373656981"/>
    <n v="46.721474747313962"/>
    <n v="17.286945656506166"/>
    <n v="64.008420403820125"/>
    <n v="30.083957589795457"/>
    <n v="110.30784449591667"/>
  </r>
  <r>
    <s v="1010024900_1_04_04"/>
    <s v="PSP198"/>
    <s v="P.Vientiane"/>
    <x v="0"/>
    <n v="9.9860311033944341E-2"/>
    <s v="2016-07-03"/>
    <x v="4"/>
    <s v="2021-11-17"/>
    <n v="2021"/>
    <s v="4.5 X 2.5"/>
    <s v="block"/>
    <n v="78.479713209743835"/>
    <n v="40.076973545775878"/>
    <n v="40.076973545775878"/>
    <n v="80.153947091551757"/>
    <n v="29.65696042387415"/>
    <n v="109.81090751542591"/>
    <n v="51.611126532250175"/>
    <n v="189.24079728491731"/>
  </r>
  <r>
    <s v="1010020900_1_06_10"/>
    <s v="PSP199"/>
    <s v="P.Vientiane"/>
    <x v="0"/>
    <n v="9.9702121331316465E-2"/>
    <s v="2016-07-03"/>
    <x v="4"/>
    <s v="2021-11-17"/>
    <n v="2021"/>
    <s v="4.5 X 2.5"/>
    <s v="block"/>
    <n v="71.336924980047257"/>
    <n v="36.429389689810826"/>
    <n v="36.429389689810826"/>
    <n v="72.858779379621652"/>
    <n v="26.95774837046001"/>
    <n v="99.816527750081661"/>
    <n v="46.913768042538379"/>
    <n v="172.01714948930737"/>
  </r>
  <r>
    <s v="1010020900_1_06_03"/>
    <s v="PSP200"/>
    <s v="P.Vientiane"/>
    <x v="0"/>
    <n v="9.9981072008837074E-2"/>
    <s v="2016-06-24"/>
    <x v="4"/>
    <s v="2021-11-17"/>
    <n v="2021"/>
    <s v="4.5 X 2.5"/>
    <s v="block"/>
    <n v="118.00489815475029"/>
    <n v="60.261167991025864"/>
    <n v="60.261167991025864"/>
    <n v="120.52233598205173"/>
    <n v="44.593264313359143"/>
    <n v="165.11560029541087"/>
    <n v="77.604332138843105"/>
    <n v="284.5492178424247"/>
  </r>
  <r>
    <s v="1010020900_1_05_02"/>
    <s v="PSP201"/>
    <s v="P.Vientiane"/>
    <x v="0"/>
    <n v="9.9896081699062694E-2"/>
    <s v="2016-06-20"/>
    <x v="4"/>
    <s v="2021-11-18"/>
    <n v="2021"/>
    <s v="4.5 X 2.5"/>
    <s v="block"/>
    <n v="157.10957312240279"/>
    <n v="80.230622007840424"/>
    <n v="80.230622007840424"/>
    <n v="160.46124401568085"/>
    <n v="59.370660285801911"/>
    <n v="219.83190430148275"/>
    <n v="103.32099502169689"/>
    <n v="378.84364841288857"/>
  </r>
  <r>
    <s v="1010043901_1_04_04"/>
    <s v="PSP202"/>
    <s v="P.Vientiane"/>
    <x v="0"/>
    <n v="9.9908959883116322E-2"/>
    <s v="2016-06-13"/>
    <x v="4"/>
    <s v="2021-11-07"/>
    <n v="2021"/>
    <s v="4.5 X 2.5"/>
    <s v="block"/>
    <n v="53.302881491820152"/>
    <n v="27.220004815156177"/>
    <n v="27.220004815156177"/>
    <n v="54.440009630312353"/>
    <n v="20.142803563215569"/>
    <n v="74.582813193527926"/>
    <n v="35.053922200958127"/>
    <n v="128.53104807017979"/>
  </r>
  <r>
    <s v="1010007900_1_10_02"/>
    <s v="PSP203"/>
    <s v="P.Vientiane"/>
    <x v="0"/>
    <n v="9.4791842671031259E-2"/>
    <s v="2016-06-02"/>
    <x v="4"/>
    <s v="2021-12-17"/>
    <n v="2021"/>
    <s v="4.5 X 2.5"/>
    <s v="block"/>
    <n v="43.422764029167382"/>
    <n v="22.174558164228159"/>
    <n v="22.174558164228159"/>
    <n v="44.349116328456319"/>
    <n v="16.409173041528838"/>
    <n v="60.758289369985157"/>
    <n v="28.55639600389302"/>
    <n v="104.70678534760773"/>
  </r>
  <r>
    <s v="1010007901_1_11_01"/>
    <s v="PSP204"/>
    <s v="P.Vientiane"/>
    <x v="0"/>
    <n v="9.8086923483501703E-2"/>
    <s v="2016-06-02"/>
    <x v="4"/>
    <s v="2021-11-22"/>
    <n v="2021"/>
    <s v="4.5 X 2.5"/>
    <s v="block"/>
    <n v="63.837783297072228"/>
    <n v="32.599828003704907"/>
    <n v="32.599828003704907"/>
    <n v="65.199656007409814"/>
    <n v="24.123872722741631"/>
    <n v="89.323528730151452"/>
    <n v="41.982058503171181"/>
    <n v="153.93421451162766"/>
  </r>
  <r>
    <s v="1010007901_1_08_02"/>
    <s v="PSP205"/>
    <s v="P.Vientiane"/>
    <x v="0"/>
    <n v="9.451588624862807E-2"/>
    <s v="2016-06-06"/>
    <x v="4"/>
    <s v="2021-11-22"/>
    <n v="2021"/>
    <s v="4.5 X 2.5"/>
    <s v="block"/>
    <n v="86.261467533122683"/>
    <n v="44.050856086914685"/>
    <n v="44.050856086914685"/>
    <n v="88.10171217382937"/>
    <n v="32.597633504316867"/>
    <n v="120.69934567814624"/>
    <n v="56.728692468728731"/>
    <n v="208.00520571867202"/>
  </r>
  <r>
    <s v="1010007901_1_08_02"/>
    <s v="PSP206"/>
    <s v="P.Vientiane"/>
    <x v="0"/>
    <n v="9.323735154682071E-2"/>
    <s v="2016-06-02"/>
    <x v="4"/>
    <s v="2021-11-22"/>
    <n v="2021"/>
    <s v="4.5 X 2.5"/>
    <s v="block"/>
    <n v="130.40339962218911"/>
    <n v="66.592669407064619"/>
    <n v="66.592669407064619"/>
    <n v="133.18533881412924"/>
    <n v="49.278575361227816"/>
    <n v="182.46391417535705"/>
    <n v="85.758039662417801"/>
    <n v="314.44614542886524"/>
  </r>
  <r>
    <s v="1010007901_1_08_02"/>
    <s v="PSP207"/>
    <s v="P.Vientiane"/>
    <x v="0"/>
    <n v="7.8725433391324956E-2"/>
    <s v="2016-06-18"/>
    <x v="4"/>
    <s v="2021-11-22"/>
    <n v="2021"/>
    <s v="4.5 X 2.5"/>
    <s v="block"/>
    <n v="73.214761909383824"/>
    <n v="37.388338415058698"/>
    <n v="37.388338415058698"/>
    <n v="74.776676830117395"/>
    <n v="27.667370427143435"/>
    <n v="102.44404725726083"/>
    <n v="48.148702210912589"/>
    <n v="176.54524144001283"/>
  </r>
  <r>
    <s v="1010007901_1_06_01"/>
    <s v="PSP208"/>
    <s v="P.Vientiane"/>
    <x v="0"/>
    <n v="9.352275149370301E-2"/>
    <s v="2016-06-02"/>
    <x v="4"/>
    <s v="2021-11-22"/>
    <n v="2021"/>
    <s v="4.5 X 2.5"/>
    <s v="block"/>
    <n v="63.796459303141283"/>
    <n v="32.57872521747084"/>
    <n v="32.57872521747084"/>
    <n v="65.15745043494168"/>
    <n v="24.108256660928422"/>
    <n v="89.265707095870098"/>
    <n v="41.954882335058947"/>
    <n v="153.8345685618828"/>
  </r>
  <r>
    <s v="1010007901_1_07_01"/>
    <s v="PSP209"/>
    <s v="P.Vientiane"/>
    <x v="0"/>
    <n v="9.9975297280934738E-2"/>
    <s v="2016-06-04"/>
    <x v="4"/>
    <s v="2021-11-22"/>
    <n v="2021"/>
    <s v="4.5 X 2.5"/>
    <s v="block"/>
    <n v="111.8000865975923"/>
    <n v="57.092577555837174"/>
    <n v="57.092577555837174"/>
    <n v="114.18515511167435"/>
    <n v="42.248507391319507"/>
    <n v="156.43366250299385"/>
    <n v="73.523821376407113"/>
    <n v="269.58734504682604"/>
  </r>
  <r>
    <s v="1010007901_1_05_03"/>
    <s v="PSP210"/>
    <s v="P.Vientiane"/>
    <x v="0"/>
    <n v="9.8309439928976353E-2"/>
    <s v="2016-06-14"/>
    <x v="4"/>
    <s v="2021-12-18"/>
    <n v="2021"/>
    <s v="4.5 X 2.5"/>
    <s v="block"/>
    <n v="77.583245179655961"/>
    <n v="39.619177205077676"/>
    <n v="39.619177205077676"/>
    <n v="79.238354410155353"/>
    <n v="29.31819113175748"/>
    <n v="108.55654554191284"/>
    <n v="51.021576404699033"/>
    <n v="187.07911348389644"/>
  </r>
  <r>
    <s v="1010037900_1_12_02"/>
    <s v="PSP211"/>
    <s v="P.Vientiane"/>
    <x v="0"/>
    <n v="9.7109524805315275E-2"/>
    <s v="2016-06-14"/>
    <x v="4"/>
    <s v="2021-12-18"/>
    <n v="2021"/>
    <s v="4.5 X 2.5"/>
    <s v="block"/>
    <n v="46.918553280497427"/>
    <n v="23.959741208574037"/>
    <n v="23.959741208574037"/>
    <n v="47.919482417148075"/>
    <n v="17.730208494344787"/>
    <n v="65.649690911492854"/>
    <n v="30.85535472840164"/>
    <n v="113.13630067080601"/>
  </r>
  <r>
    <s v="1010037900_1_11_02"/>
    <s v="PSP212"/>
    <s v="P.Vientiane"/>
    <x v="0"/>
    <n v="9.1884199055598956E-2"/>
    <s v="2016-06-14"/>
    <x v="4"/>
    <s v="2021-12-16"/>
    <n v="2021"/>
    <s v="4.5 X 2.5"/>
    <s v="block"/>
    <n v="165.82475757633739"/>
    <n v="84.681176202316351"/>
    <n v="84.681176202316351"/>
    <n v="169.3623524046327"/>
    <n v="62.664070389714098"/>
    <n v="232.02642279434679"/>
    <n v="109.05241871334299"/>
    <n v="399.85886861559095"/>
  </r>
  <r>
    <s v="1010037900_1_12_04"/>
    <s v="PSP213"/>
    <s v="P.Vientiane"/>
    <x v="0"/>
    <n v="9.3497036276320597E-2"/>
    <s v="2016-06-01"/>
    <x v="4"/>
    <s v="2021-12-18"/>
    <n v="2021"/>
    <s v="4.5 X 2.5"/>
    <s v="block"/>
    <n v="123.3237046075274"/>
    <n v="62.977305152910709"/>
    <n v="62.977305152910709"/>
    <n v="125.95461030582142"/>
    <n v="46.603205813153927"/>
    <n v="172.55781611897535"/>
    <n v="81.102173575918414"/>
    <n v="297.37463644503418"/>
  </r>
  <r>
    <s v="1010037900_1_11_02"/>
    <s v="PSP214"/>
    <s v="P.Vientiane"/>
    <x v="0"/>
    <n v="9.452029394907617E-2"/>
    <s v="2016-06-01"/>
    <x v="4"/>
    <s v="2021-12-18"/>
    <n v="2021"/>
    <s v="4.5 X 2.5"/>
    <s v="block"/>
    <n v="81.297825443096414"/>
    <n v="41.516089526274598"/>
    <n v="41.516089526274598"/>
    <n v="83.032179052549196"/>
    <n v="30.721906249443201"/>
    <n v="113.7540853019924"/>
    <n v="53.464420091936425"/>
    <n v="196.03620700376689"/>
  </r>
  <r>
    <s v="1010037900_1_11_01"/>
    <s v="PSP215"/>
    <s v="P.Vientiane"/>
    <x v="0"/>
    <n v="9.3484021211667073E-2"/>
    <s v="2016-06-04"/>
    <x v="4"/>
    <s v="2021-12-18"/>
    <n v="2021"/>
    <s v="4.5 X 2.5"/>
    <s v="block"/>
    <n v="109.15514919637531"/>
    <n v="55.741896189615694"/>
    <n v="55.741896189615694"/>
    <n v="111.48379237923139"/>
    <n v="41.249003180315611"/>
    <n v="152.73279555954701"/>
    <n v="71.784413912987091"/>
    <n v="263.20951768095267"/>
  </r>
  <r>
    <s v="1010037900_1_10_04"/>
    <s v="PSP216"/>
    <s v="P.Vientiane"/>
    <x v="0"/>
    <n v="9.8681717985996828E-2"/>
    <s v="2016-06-04"/>
    <x v="4"/>
    <s v="2021-12-17"/>
    <n v="2021"/>
    <s v="4.5 X 2.5"/>
    <s v="block"/>
    <n v="136.95573117080301"/>
    <n v="69.93872671789012"/>
    <n v="69.93872671789012"/>
    <n v="139.87745343578024"/>
    <n v="51.754657771238691"/>
    <n v="191.63211120701894"/>
    <n v="90.067092267298889"/>
    <n v="330.2460049800959"/>
  </r>
  <r>
    <s v="1010037900_1_10_02"/>
    <s v="PSP217"/>
    <s v="P.Vientiane"/>
    <x v="0"/>
    <n v="9.1844555279531254E-2"/>
    <s v="2016-06-15"/>
    <x v="4"/>
    <s v="2021-12-17"/>
    <n v="2021"/>
    <s v="4.5 X 2.5"/>
    <s v="block"/>
    <n v="123.2833360388088"/>
    <n v="62.956690270485076"/>
    <n v="62.956690270485076"/>
    <n v="125.91338054097015"/>
    <n v="46.587950800158957"/>
    <n v="172.50133134112912"/>
    <n v="81.075625730330685"/>
    <n v="297.27729434454585"/>
  </r>
  <r>
    <s v="1010037900_1_09_03"/>
    <s v="PSP218"/>
    <s v="P.Vientiane"/>
    <x v="0"/>
    <n v="9.4801757196731659E-2"/>
    <s v="2016-06-15"/>
    <x v="4"/>
    <s v="2021-12-18"/>
    <n v="2021"/>
    <s v="4.5 X 2.5"/>
    <s v="block"/>
    <n v="100.1953371849316"/>
    <n v="51.166418855771774"/>
    <n v="51.166418855771774"/>
    <n v="102.33283771154355"/>
    <n v="37.863149953271112"/>
    <n v="140.19598766481465"/>
    <n v="65.892114202462878"/>
    <n v="241.60441874236386"/>
  </r>
  <r>
    <s v="1010037900_1_09_04"/>
    <s v="PSP219"/>
    <s v="P.Vientiane"/>
    <x v="0"/>
    <n v="9.8297026462748599E-2"/>
    <s v="2016-06-07"/>
    <x v="4"/>
    <s v="2021-12-15"/>
    <n v="2021"/>
    <s v="4.5 X 2.5"/>
    <s v="block"/>
    <n v="61.939302162773942"/>
    <n v="31.630336971123249"/>
    <n v="31.630336971123249"/>
    <n v="63.260673942246498"/>
    <n v="23.406449358631203"/>
    <n v="86.667123300877705"/>
    <n v="40.733547951412518"/>
    <n v="149.35634248851255"/>
  </r>
  <r>
    <s v="1010037900_1_13_04"/>
    <s v="PSP220"/>
    <s v="P.Vientiane"/>
    <x v="0"/>
    <n v="9.9191853964666163E-2"/>
    <s v="2016-06-25"/>
    <x v="4"/>
    <s v="2021-11-11"/>
    <n v="2021"/>
    <s v="4.5 X 2.5"/>
    <s v="block"/>
    <n v="50.855891331772497"/>
    <n v="25.970408506758506"/>
    <n v="25.970408506758506"/>
    <n v="51.940817013517012"/>
    <n v="19.218102295001295"/>
    <n v="71.158919308518307"/>
    <n v="33.444692075003601"/>
    <n v="122.63053760834653"/>
  </r>
  <r>
    <s v="1010014900_1_02_01"/>
    <s v="PSP221"/>
    <s v="P.Vientiane"/>
    <x v="0"/>
    <n v="9.2577548879927543E-2"/>
    <s v="2016-06-25"/>
    <x v="4"/>
    <s v="2021-11-11"/>
    <n v="2021"/>
    <s v="4.5 X 2.5"/>
    <s v="block"/>
    <n v="48.040880225223781"/>
    <n v="24.532876168347627"/>
    <n v="24.532876168347627"/>
    <n v="49.065752336695255"/>
    <n v="18.154328364577243"/>
    <n v="67.220080701272494"/>
    <n v="31.593437929598071"/>
    <n v="115.84260574185959"/>
  </r>
  <r>
    <s v="1010014900_1_02_03"/>
    <s v="PSP222"/>
    <s v="P.Vientiane"/>
    <x v="0"/>
    <n v="9.4678885195666432E-2"/>
    <s v="2016-06-06"/>
    <x v="4"/>
    <s v="2021-12-14"/>
    <n v="2021"/>
    <s v="4.5 X 2.5"/>
    <s v="block"/>
    <n v="93.321664313981387"/>
    <n v="47.656263243006528"/>
    <n v="47.656263243006528"/>
    <n v="95.312526486013056"/>
    <n v="35.265634799824831"/>
    <n v="130.57816128583789"/>
    <n v="61.371735804343807"/>
    <n v="225.02969794926062"/>
  </r>
  <r>
    <s v="1001055900_1_12_02"/>
    <s v="PSP223"/>
    <s v="P.Vientiane"/>
    <x v="0"/>
    <n v="9.9668283152364617E-2"/>
    <s v="2016-08-25"/>
    <x v="4"/>
    <s v="2021-12-15"/>
    <n v="2021"/>
    <s v="4.5 X 2.5"/>
    <s v="block"/>
    <n v="57.788625965954893"/>
    <n v="29.510724993280988"/>
    <n v="29.510724993280988"/>
    <n v="59.021449986561976"/>
    <n v="21.837936495027932"/>
    <n v="80.859386481589908"/>
    <n v="38.003911646347255"/>
    <n v="139.3476760366066"/>
  </r>
  <r>
    <s v="1001055901_1_03_01"/>
    <s v="PSP224"/>
    <s v="P.Vientiane"/>
    <x v="0"/>
    <n v="9.9943082917687581E-2"/>
    <s v="2016-08-25"/>
    <x v="4"/>
    <s v="2021-12-15"/>
    <n v="2021"/>
    <s v="4.5 X 2.5"/>
    <s v="block"/>
    <n v="131.58653452451551"/>
    <n v="67.196856963852639"/>
    <n v="67.196856963852639"/>
    <n v="134.39371392770528"/>
    <n v="49.725674153250949"/>
    <n v="184.11938808095624"/>
    <n v="86.536112398049426"/>
    <n v="317.29907879284787"/>
  </r>
  <r>
    <s v="1001055901_1_02_01"/>
    <s v="PSP225"/>
    <s v="P.Vientiane"/>
    <x v="0"/>
    <n v="9.5603803701231366E-2"/>
    <s v="2016-08-25"/>
    <x v="4"/>
    <s v="2021-12-16"/>
    <n v="2021"/>
    <s v="4.5 X 2.5"/>
    <s v="block"/>
    <n v="95.213452961729104"/>
    <n v="48.622336645789701"/>
    <n v="48.622336645789701"/>
    <n v="97.244673291579403"/>
    <n v="35.98052911788438"/>
    <n v="133.22520240946378"/>
    <n v="62.615845132447973"/>
    <n v="229.59143215230924"/>
  </r>
  <r>
    <s v="1001055901_1_01_03"/>
    <s v="PSP226"/>
    <s v="Vientiane Capital"/>
    <x v="0"/>
    <n v="9.6792319577464106E-2"/>
    <s v="2016-07-08"/>
    <x v="4"/>
    <s v="2021-12-24"/>
    <n v="2021"/>
    <s v="4.5 X 2.5"/>
    <s v="block"/>
    <n v="114.57964266010229"/>
    <n v="58.51200418509228"/>
    <n v="58.51200418509228"/>
    <n v="117.02400837018456"/>
    <n v="43.298883096968289"/>
    <n v="160.32289146715286"/>
    <n v="75.351758989561844"/>
    <n v="276.28978296172676"/>
  </r>
  <r>
    <s v="0108024903_1_06_09"/>
    <s v="PSP227"/>
    <s v="Vientiane Capital"/>
    <x v="0"/>
    <n v="9.8512329882676733E-2"/>
    <s v="2016-06-09"/>
    <x v="4"/>
    <s v="2021-12-24"/>
    <n v="2021"/>
    <s v="4.5 X 2.5"/>
    <s v="block"/>
    <n v="93.002493135802709"/>
    <n v="47.493273161349954"/>
    <n v="47.493273161349954"/>
    <n v="94.986546322699908"/>
    <n v="35.145022139398968"/>
    <n v="130.13156846209887"/>
    <n v="61.161837177186463"/>
    <n v="224.26006964968369"/>
  </r>
  <r>
    <s v="0108024903_1_09_03"/>
    <s v="PSP229"/>
    <s v="Vientiane Capital"/>
    <x v="0"/>
    <n v="9.4740890017914872E-2"/>
    <s v="2016-09-07"/>
    <x v="4"/>
    <s v="2021-12-23"/>
    <n v="2021"/>
    <s v="4.5 X 2.5"/>
    <s v="block"/>
    <n v="99.747676965192099"/>
    <n v="50.937813703558135"/>
    <n v="50.937813703558135"/>
    <n v="101.87562740711627"/>
    <n v="37.693982140633018"/>
    <n v="139.56960954774928"/>
    <n v="65.597716487442156"/>
    <n v="240.52496045395455"/>
  </r>
  <r>
    <s v="0108024904_1_01_03"/>
    <s v="PSP230"/>
    <s v="Vientiane Capital"/>
    <x v="0"/>
    <n v="9.6197400869190236E-2"/>
    <s v="2016-08-05"/>
    <x v="4"/>
    <s v="2021-12-23"/>
    <n v="2021"/>
    <s v="4.5 X 2.5"/>
    <s v="block"/>
    <n v="106.359334012416"/>
    <n v="54.314166569007142"/>
    <n v="54.314166569007142"/>
    <n v="108.62833313801428"/>
    <n v="40.192483261065284"/>
    <n v="148.82081639907958"/>
    <n v="69.945783707567401"/>
    <n v="256.46787359441379"/>
  </r>
  <r>
    <s v="0108024905_1_02_05"/>
    <s v="PSP232"/>
    <s v="Vientiane Capital"/>
    <x v="0"/>
    <n v="9.33595726560221E-2"/>
    <s v="2016-08-25"/>
    <x v="4"/>
    <s v="2021-12-23"/>
    <n v="2021"/>
    <s v="4.5 X 2.5"/>
    <s v="block"/>
    <n v="114.11930955396529"/>
    <n v="58.276927412224985"/>
    <n v="58.276927412224985"/>
    <n v="116.55385482444997"/>
    <n v="43.124926285046492"/>
    <n v="159.67878110949647"/>
    <n v="75.04902712146334"/>
    <n v="275.17976611203221"/>
  </r>
  <r>
    <s v="0108024905_1_02_10"/>
    <s v="PSP234"/>
    <s v="Vientiane Capital"/>
    <x v="0"/>
    <n v="9.9000000000000005E-2"/>
    <s v="2016-06-18"/>
    <x v="4"/>
    <s v="2021-12-22"/>
    <n v="2021"/>
    <s v="9 X 1.2"/>
    <s v="line"/>
    <n v="91.714336661442815"/>
    <n v="46.835454588443497"/>
    <n v="46.835454588443497"/>
    <n v="93.670909176886994"/>
    <n v="34.658236395448185"/>
    <n v="128.32914557233516"/>
    <n v="60.314698418997523"/>
    <n v="221.1538942029909"/>
  </r>
  <r>
    <s v="0108024901_1_07_10"/>
    <s v="PSP235"/>
    <s v="Vientiane Capital"/>
    <x v="0"/>
    <n v="5.8466699929133378E-2"/>
    <s v="2016-06-16"/>
    <x v="4"/>
    <s v="2021-12-22"/>
    <n v="2021"/>
    <s v="9 X 1.2"/>
    <s v="line"/>
    <n v="182.15658082329739"/>
    <n v="93.021293940430596"/>
    <n v="93.021293940430596"/>
    <n v="186.04258788086119"/>
    <n v="68.835757515918644"/>
    <n v="254.87834539677982"/>
    <n v="119.79282233648651"/>
    <n v="439.24034856711717"/>
  </r>
  <r>
    <s v="0106068900_1_14_02"/>
    <s v="PSP240"/>
    <s v="Vientiane Capital"/>
    <x v="0"/>
    <n v="9.9000000000000005E-2"/>
    <s v="2017-10-01"/>
    <x v="5"/>
    <s v="2021-12-23"/>
    <n v="2021"/>
    <s v="9 X 1"/>
    <s v="line"/>
    <n v="102.3338843909593"/>
    <n v="52.258503628983256"/>
    <n v="52.258503628983256"/>
    <n v="104.51700725796651"/>
    <n v="38.671292685447611"/>
    <n v="143.18829994341411"/>
    <n v="67.298500973404629"/>
    <n v="246.76117023581696"/>
  </r>
  <r>
    <s v="1001055900_1_13_14"/>
    <s v="PSP243"/>
    <s v="P.Vientiane"/>
    <x v="0"/>
    <n v="9.9000000000000005E-2"/>
    <s v="2017-06-26"/>
    <x v="5"/>
    <s v="2022-03-23"/>
    <n v="2022"/>
    <s v="3 X 3"/>
    <s v="block"/>
    <n v="95.324954018422957"/>
    <n v="48.679276518741361"/>
    <n v="48.679276518741361"/>
    <n v="97.358553037482721"/>
    <n v="36.022664623868607"/>
    <n v="133.38121766135134"/>
    <n v="62.689172300835125"/>
    <n v="229.86029843639545"/>
  </r>
  <r>
    <s v="1001055900_1_13_15"/>
    <s v="PSP244"/>
    <s v="P.Vientiane"/>
    <x v="0"/>
    <n v="9.9000000000000005E-2"/>
    <s v="2017-07-25"/>
    <x v="5"/>
    <s v="2021-12-17"/>
    <n v="2021"/>
    <s v="3 X 3"/>
    <s v="block"/>
    <n v="106.2319445060956"/>
    <n v="54.249112994446193"/>
    <n v="54.249112994446193"/>
    <n v="108.49822598889239"/>
    <n v="40.144343615890179"/>
    <n v="148.64256960478258"/>
    <n v="69.86200771424781"/>
    <n v="256.16069495224195"/>
  </r>
  <r>
    <s v="1001050900_1_02_01"/>
    <s v="PSP245"/>
    <s v="P.Vientiane"/>
    <x v="0"/>
    <n v="9.9000000000000005E-2"/>
    <s v="2017-08-18"/>
    <x v="5"/>
    <s v="2022-03-22"/>
    <n v="2022"/>
    <s v="3 X 3"/>
    <s v="block"/>
    <n v="92.783178505804969"/>
    <n v="47.381276490297772"/>
    <n v="47.381276490297772"/>
    <n v="94.762552980595544"/>
    <n v="35.062144602820354"/>
    <n v="129.82469758341591"/>
    <n v="61.017607864205473"/>
    <n v="223.73122883542007"/>
  </r>
  <r>
    <s v="1001050900_1_09_01"/>
    <s v="PSP246"/>
    <s v="P.Vientiane"/>
    <x v="0"/>
    <n v="9.9000000000000005E-2"/>
    <s v="2017-08-04"/>
    <x v="5"/>
    <s v="2021-12-17"/>
    <n v="2021"/>
    <s v="3 X 3"/>
    <s v="block"/>
    <n v="92.56074727365268"/>
    <n v="47.267688274412002"/>
    <n v="47.267688274412002"/>
    <n v="94.535376548824004"/>
    <n v="34.978089323064879"/>
    <n v="129.51346587188888"/>
    <n v="60.871328959787775"/>
    <n v="223.19487285255516"/>
  </r>
  <r>
    <s v="1001050900_1_01_01"/>
    <s v="PSP247"/>
    <s v="P.Vientiane"/>
    <x v="1"/>
    <n v="9.9000000000000005E-2"/>
    <s v="2017-08-25"/>
    <x v="5"/>
    <s v="2022-03-22"/>
    <n v="2022"/>
    <s v="3 X 3"/>
    <s v="block"/>
    <n v="95.564803897549382"/>
    <n v="48.738049987750188"/>
    <n v="48.738049987750188"/>
    <n v="97.476099975500375"/>
    <n v="25.3437859936301"/>
    <n v="122.81988596913047"/>
    <n v="57.725346405491315"/>
    <n v="211.65960348680147"/>
  </r>
  <r>
    <s v="1001050900_1_10_02"/>
    <s v="PSP248"/>
    <s v="P.Vientiane"/>
    <x v="1"/>
    <n v="9.9000000000000005E-2"/>
    <s v="2017-08-12"/>
    <x v="5"/>
    <s v="2021-12-16"/>
    <n v="2021"/>
    <s v="3 X 3"/>
    <s v="block"/>
    <n v="43.034404975792022"/>
    <n v="21.947546537653931"/>
    <n v="21.947546537653931"/>
    <n v="43.895093075307862"/>
    <n v="11.412724199580044"/>
    <n v="55.30781727488791"/>
    <n v="25.994674119197317"/>
    <n v="95.313805103723496"/>
  </r>
  <r>
    <s v="1001050900_1_07_03"/>
    <s v="PSP249"/>
    <s v="P.Vientiane"/>
    <x v="1"/>
    <n v="9.9000000000000005E-2"/>
    <s v="2017-06-18"/>
    <x v="5"/>
    <s v="2022-02-23"/>
    <n v="2022"/>
    <s v="9 X 1.2"/>
    <s v="line"/>
    <n v="75.098131307773102"/>
    <n v="38.300046966964281"/>
    <n v="38.300046966964281"/>
    <n v="76.600093933928562"/>
    <n v="19.916024422821426"/>
    <n v="96.516118356749985"/>
    <n v="45.362575627672491"/>
    <n v="166.32944396813247"/>
  </r>
  <r>
    <s v="1001050900_1_10_02"/>
    <s v="PSP248"/>
    <s v="P.Vientiane"/>
    <x v="1"/>
    <n v="9.9000000000000005E-2"/>
    <s v="2017-08-12"/>
    <x v="5"/>
    <s v="2021-12-16"/>
    <n v="2021"/>
    <s v="3 X 3"/>
    <s v="block"/>
    <n v="43.034404975792022"/>
    <n v="21.947546537653931"/>
    <n v="21.947546537653931"/>
    <n v="43.895093075307862"/>
    <n v="11.412724199580044"/>
    <n v="55.30781727488791"/>
    <n v="25.994674119197317"/>
    <n v="95.313805103723496"/>
  </r>
  <r>
    <s v="0108024903_1_15_01"/>
    <s v="PSP250"/>
    <s v="Vientiane Capital"/>
    <x v="0"/>
    <n v="9.9000000000000005E-2"/>
    <s v="2017-07-02"/>
    <x v="5"/>
    <s v="2021-12-24"/>
    <n v="2021"/>
    <s v="4.5 X 2"/>
    <s v="block"/>
    <n v="89.095394565639495"/>
    <n v="45.498048158186606"/>
    <n v="45.498048158186606"/>
    <n v="90.996096316373212"/>
    <n v="33.668555637058091"/>
    <n v="124.6646519534313"/>
    <n v="58.59238641811271"/>
    <n v="214.83875019974658"/>
  </r>
  <r>
    <s v="0108024903_1_12_03"/>
    <s v="PSP251"/>
    <s v="Vientiane Capital"/>
    <x v="0"/>
    <n v="9.9000000000000005E-2"/>
    <s v="2017-07-15"/>
    <x v="5"/>
    <s v="2022-03-09"/>
    <n v="2022"/>
    <s v="4.5 X 2.5"/>
    <s v="block"/>
    <n v="116.4513280940443"/>
    <n v="59.467811546691998"/>
    <n v="59.467811546691998"/>
    <n v="118.935623093384"/>
    <n v="44.00618054455208"/>
    <n v="162.94180363793606"/>
    <n v="76.582647709829942"/>
    <n v="280.80304160270975"/>
  </r>
  <r>
    <s v="0108024905_1_05_01"/>
    <s v="PSP253"/>
    <s v="Vientiane Capital"/>
    <x v="0"/>
    <n v="9.9000000000000005E-2"/>
    <s v="2018-06-10"/>
    <x v="6"/>
    <s v="2022-02-22"/>
    <n v="2022"/>
    <s v="4.5 X 2.5"/>
    <s v="block"/>
    <n v="89.944570936431788"/>
    <n v="45.931694224871201"/>
    <n v="45.931694224871201"/>
    <n v="91.863388449742402"/>
    <n v="33.98945372640469"/>
    <n v="125.85284217614709"/>
    <n v="59.150835822789134"/>
    <n v="216.88639801689348"/>
  </r>
  <r>
    <s v="0108024901_1_23_10"/>
    <s v="PSP254"/>
    <s v="Vientiane Capital"/>
    <x v="0"/>
    <n v="9.9000000000000005E-2"/>
    <s v="2017-07-24"/>
    <x v="5"/>
    <s v="2021-12-21"/>
    <n v="2021"/>
    <s v="3 X 3"/>
    <s v="block"/>
    <n v="98.711757067249309"/>
    <n v="50.408803942342018"/>
    <n v="50.408803942342018"/>
    <n v="100.81760788468404"/>
    <n v="37.302514917333092"/>
    <n v="138.12012280201714"/>
    <n v="64.916457716948045"/>
    <n v="238.02701162880948"/>
  </r>
  <r>
    <s v="0108024901_1_17_02"/>
    <s v="PSP255"/>
    <s v="Vientiane Capital"/>
    <x v="0"/>
    <n v="9.9000000000000005E-2"/>
    <s v="2017-06-20"/>
    <x v="5"/>
    <s v="2022-02-22"/>
    <n v="2022"/>
    <s v="9 X 1.2"/>
    <s v="line"/>
    <n v="100.369631477795"/>
    <n v="51.255425141327351"/>
    <n v="51.255425141327351"/>
    <n v="102.5108502826547"/>
    <n v="37.929014604582235"/>
    <n v="140.43986488723692"/>
    <n v="66.006736497001356"/>
    <n v="242.02470048900497"/>
  </r>
  <r>
    <s v="0108024902_1_09_01"/>
    <s v="PSP257"/>
    <s v="Vientiane Capital"/>
    <x v="0"/>
    <n v="9.9000000000000005E-2"/>
    <s v="2017-07-03"/>
    <x v="5"/>
    <s v="2022-02-23"/>
    <n v="2022"/>
    <s v="9 X 1.2"/>
    <s v="block"/>
    <n v="73.602112480107323"/>
    <n v="37.586145439841502"/>
    <n v="37.586145439841502"/>
    <n v="75.172290879683004"/>
    <n v="27.813747625482712"/>
    <n v="102.98603850516571"/>
    <n v="48.40343809742788"/>
    <n v="177.47927302390221"/>
  </r>
  <r>
    <s v="0108024902_1_11_01"/>
    <s v="PSP258"/>
    <s v="Vientiane Capital"/>
    <x v="0"/>
    <n v="9.9000000000000005E-2"/>
    <s v="2017-06-28"/>
    <x v="5"/>
    <s v="2022-02-24"/>
    <n v="2022"/>
    <s v="4.5 X 2.5"/>
    <s v="block"/>
    <n v="63.049871025133243"/>
    <n v="32.197467470168064"/>
    <n v="32.197467470168064"/>
    <n v="64.394934940336128"/>
    <n v="23.826125927924366"/>
    <n v="88.221060868260494"/>
    <n v="41.463898608082431"/>
    <n v="152.03429489630224"/>
  </r>
  <r>
    <s v="0807001900_1_05_02"/>
    <s v="PSP262"/>
    <s v="P.Vientiane"/>
    <x v="0"/>
    <n v="9.9000000000000005E-2"/>
    <s v="2017-06-20"/>
    <x v="5"/>
    <s v="2021-12-16"/>
    <n v="2021"/>
    <s v="3 X 3"/>
    <s v="block"/>
    <n v="121.5111226846391"/>
    <n v="62.05167998428908"/>
    <n v="62.05167998428908"/>
    <n v="124.10335996857816"/>
    <n v="45.918243188373921"/>
    <n v="170.0216031569521"/>
    <n v="79.910153483767488"/>
    <n v="293.00389610714745"/>
  </r>
  <r>
    <s v="1010037900_1_16_01"/>
    <s v="PSP264"/>
    <s v="P.Vientiane"/>
    <x v="0"/>
    <n v="9.9000000000000005E-2"/>
    <s v="2017-06-20"/>
    <x v="5"/>
    <s v="2021-12-16"/>
    <n v="2021"/>
    <s v="3 X 3"/>
    <s v="block"/>
    <n v="108.4378135310524"/>
    <n v="55.375576776524134"/>
    <n v="55.375576776524134"/>
    <n v="110.75115355304827"/>
    <n v="40.977926814627857"/>
    <n v="151.72908036767612"/>
    <n v="71.312667772807771"/>
    <n v="261.47978183362846"/>
  </r>
  <r>
    <s v="1010037900_1_16_01"/>
    <s v="PSP265"/>
    <s v="P.Vientiane"/>
    <x v="0"/>
    <n v="9.9000000000000005E-2"/>
    <s v="2017-06-20"/>
    <x v="5"/>
    <s v="2022-03-20"/>
    <n v="2022"/>
    <s v="3 X 3"/>
    <s v="block"/>
    <n v="104.3153394572166"/>
    <n v="53.270366682818647"/>
    <n v="53.270366682818647"/>
    <n v="106.54073336563729"/>
    <n v="39.420071345285798"/>
    <n v="145.9608047109231"/>
    <n v="68.601578214133852"/>
    <n v="251.53912011849079"/>
  </r>
  <r>
    <s v="1010037900_1_17_08"/>
    <s v="PSP266"/>
    <s v="P.Vientiane"/>
    <x v="0"/>
    <n v="9.9000000000000005E-2"/>
    <s v="2017-07-10"/>
    <x v="5"/>
    <s v="2021-12-16"/>
    <n v="2021"/>
    <s v="3 X 3"/>
    <s v="block"/>
    <n v="62.151440078046697"/>
    <n v="31.738668733189204"/>
    <n v="31.738668733189204"/>
    <n v="63.477337466378408"/>
    <n v="23.48661486256001"/>
    <n v="86.963952328938419"/>
    <n v="40.873057594601057"/>
    <n v="149.86787784687053"/>
  </r>
  <r>
    <s v="1010037900_1_14_02"/>
    <s v="PSP267"/>
    <s v="P.Vientiane"/>
    <x v="1"/>
    <n v="9.9000000000000005E-2"/>
    <s v="2017-06-15"/>
    <x v="5"/>
    <s v="2022-03-20"/>
    <n v="2022"/>
    <s v="3 X 3"/>
    <s v="block"/>
    <n v="97.142238970589474"/>
    <n v="49.54254187500063"/>
    <n v="49.54254187500063"/>
    <n v="99.08508375000126"/>
    <n v="25.762121775000328"/>
    <n v="124.84720552500158"/>
    <n v="58.678186596750741"/>
    <n v="215.15335085475272"/>
  </r>
  <r>
    <s v="1010037900_1_17_12"/>
    <s v="PSP268"/>
    <s v="P.Vientiane"/>
    <x v="0"/>
    <n v="9.9000000000000005E-2"/>
    <s v="2017-07-04"/>
    <x v="5"/>
    <s v="2021-11-11"/>
    <n v="2021"/>
    <s v="3 X 3"/>
    <s v="block"/>
    <n v="45.006307365684883"/>
    <n v="22.983220961409764"/>
    <n v="22.983220961409764"/>
    <n v="45.966441922819527"/>
    <n v="17.007583511443226"/>
    <n v="62.974025434262757"/>
    <n v="29.597791954103492"/>
    <n v="108.52523716504614"/>
  </r>
  <r>
    <s v="1010014900_1_03_01"/>
    <s v="PSP269"/>
    <s v="P.Vientiane"/>
    <x v="0"/>
    <n v="9.9000000000000005E-2"/>
    <s v="2017-06-24"/>
    <x v="5"/>
    <s v="2021-11-07"/>
    <n v="2021"/>
    <s v="3 X 3"/>
    <s v="block"/>
    <n v="91.069299920754688"/>
    <n v="46.506055826198761"/>
    <n v="46.506055826198761"/>
    <n v="93.012111652397522"/>
    <n v="34.414481311387085"/>
    <n v="127.4265929637846"/>
    <n v="59.89049869297876"/>
    <n v="219.59849520758877"/>
  </r>
  <r>
    <s v="1010007900_1_11_01"/>
    <s v="PSP270"/>
    <s v="P.Vientiane"/>
    <x v="0"/>
    <n v="9.9000000000000005E-2"/>
    <s v="2017-06-15"/>
    <x v="5"/>
    <s v="2022-03-14"/>
    <n v="2022"/>
    <s v="3 X 3"/>
    <s v="block"/>
    <n v="78.882634900010899"/>
    <n v="40.282732222272266"/>
    <n v="40.282732222272266"/>
    <n v="80.565464444544531"/>
    <n v="29.809221844481478"/>
    <n v="110.37468628902602"/>
    <n v="51.876102555842223"/>
    <n v="190.21237603808814"/>
  </r>
  <r>
    <s v="1010007900_1_12_04"/>
    <s v="PSP271"/>
    <s v="P.Vientiane"/>
    <x v="0"/>
    <n v="9.9000000000000005E-2"/>
    <s v="2017-06-10"/>
    <x v="5"/>
    <s v="2021-11-10"/>
    <n v="2021"/>
    <s v="3 X 3"/>
    <s v="block"/>
    <n v="73.960159515273972"/>
    <n v="37.768988125799936"/>
    <n v="37.768988125799936"/>
    <n v="75.537976251599872"/>
    <n v="27.949051213091952"/>
    <n v="103.48702746469182"/>
    <n v="48.63890290840515"/>
    <n v="178.34264399748554"/>
  </r>
  <r>
    <s v="1010007900_1_12_05"/>
    <s v="PSP272"/>
    <s v="P.Vientiane"/>
    <x v="0"/>
    <n v="9.9000000000000005E-2"/>
    <s v="2017-06-01"/>
    <x v="5"/>
    <s v="2021-12-15"/>
    <n v="2021"/>
    <s v="3 X 3"/>
    <s v="block"/>
    <n v="46.545625741112119"/>
    <n v="23.769299545127939"/>
    <n v="23.769299545127939"/>
    <n v="47.538599090255879"/>
    <n v="17.589281663394676"/>
    <n v="65.127880753650558"/>
    <n v="30.610103954215759"/>
    <n v="112.23704783212445"/>
  </r>
  <r>
    <s v="1010007901_1_14_02"/>
    <s v="PSP273"/>
    <s v="P.Vientiane"/>
    <x v="0"/>
    <n v="9.9000000000000005E-2"/>
    <s v="2017-06-01"/>
    <x v="5"/>
    <s v="2022-03-20"/>
    <n v="2022"/>
    <s v="3 X 3"/>
    <s v="block"/>
    <n v="80.887362746658326"/>
    <n v="41.30647990929355"/>
    <n v="41.30647990929355"/>
    <n v="82.6129598185871"/>
    <n v="30.566795132877228"/>
    <n v="113.17975495146433"/>
    <n v="53.194484827188234"/>
    <n v="195.04644436635684"/>
  </r>
  <r>
    <s v="1010007901_1_14_03"/>
    <s v="PSP274"/>
    <s v="P.Vientiane"/>
    <x v="0"/>
    <n v="9.9000000000000005E-2"/>
    <s v="2017-06-01"/>
    <x v="5"/>
    <s v="2021-12-15"/>
    <n v="2021"/>
    <s v="3 X 3"/>
    <s v="block"/>
    <n v="25.31963346099424"/>
    <n v="12.929892820747735"/>
    <n v="12.929892820747735"/>
    <n v="25.859785641495471"/>
    <n v="9.5681206873533231"/>
    <n v="35.427906328848792"/>
    <n v="16.65111597455893"/>
    <n v="61.054091906716074"/>
  </r>
  <r>
    <s v="1010007901_1_16_02"/>
    <s v="PSP275"/>
    <s v="P.Vientiane"/>
    <x v="1"/>
    <n v="9.9000000000000005E-2"/>
    <s v="2017-06-01"/>
    <x v="5"/>
    <s v="2022-03-16"/>
    <n v="2022"/>
    <s v="3 X 3"/>
    <s v="block"/>
    <n v="73.875975714746332"/>
    <n v="37.676747614520629"/>
    <n v="37.676747614520629"/>
    <n v="75.353495229041258"/>
    <n v="19.591908759550726"/>
    <n v="94.945403988591977"/>
    <n v="44.624339874638224"/>
    <n v="163.62257954034015"/>
  </r>
  <r>
    <s v="1010007901_1_15_02"/>
    <s v="PSP276"/>
    <s v="P.Vientiane"/>
    <x v="0"/>
    <n v="9.9000000000000005E-2"/>
    <s v="2017-06-01"/>
    <x v="5"/>
    <s v="2021-12-15"/>
    <n v="2021"/>
    <s v="3 X 3"/>
    <s v="block"/>
    <n v="37.563935499528647"/>
    <n v="19.182649728425975"/>
    <n v="19.182649728425975"/>
    <n v="38.36529945685195"/>
    <n v="14.195160799035222"/>
    <n v="52.560460255887172"/>
    <n v="24.703416320266971"/>
    <n v="90.579193174312223"/>
  </r>
  <r>
    <s v="1010007901_1_15_02"/>
    <s v="PSP277"/>
    <s v="P.Vientiane"/>
    <x v="0"/>
    <n v="9.9000000000000005E-2"/>
    <s v="2017-06-01"/>
    <x v="5"/>
    <s v="2021-12-15"/>
    <n v="2021"/>
    <s v="3 X 3"/>
    <s v="block"/>
    <n v="58.857825887448932"/>
    <n v="30.056729753190609"/>
    <n v="30.056729753190609"/>
    <n v="60.113459506381218"/>
    <n v="22.241980017361051"/>
    <n v="82.355439523742263"/>
    <n v="38.707056576158863"/>
    <n v="141.92587411258248"/>
  </r>
  <r>
    <s v="1010007901_1_15_02"/>
    <s v="PSP278"/>
    <s v="P.Vientiane"/>
    <x v="0"/>
    <n v="9.9000000000000005E-2"/>
    <s v="2017-06-01"/>
    <x v="5"/>
    <s v="2022-03-16"/>
    <n v="2022"/>
    <s v="3 X 3"/>
    <s v="block"/>
    <n v="65.019905572369865"/>
    <n v="33.203498445623566"/>
    <n v="33.203498445623566"/>
    <n v="66.406996891247132"/>
    <n v="24.570588849761439"/>
    <n v="90.977585741008568"/>
    <n v="42.759465298274023"/>
    <n v="156.78470609367142"/>
  </r>
  <r>
    <s v="1010007901_1_16_03"/>
    <s v="PSP280"/>
    <s v="P.Vientiane"/>
    <x v="1"/>
    <n v="9.9000000000000005E-2"/>
    <s v="2017-06-07"/>
    <x v="5"/>
    <s v="2022-03-12"/>
    <n v="2022"/>
    <s v="3 X 3"/>
    <s v="block"/>
    <n v="80.58159919100801"/>
    <n v="41.096615587414085"/>
    <n v="41.096615587414085"/>
    <n v="82.193231174828171"/>
    <n v="21.370240105455323"/>
    <n v="103.56347128028349"/>
    <n v="48.674831501733237"/>
    <n v="178.47438217302187"/>
  </r>
  <r>
    <s v="1010043900_1_01_01"/>
    <s v="PSP281"/>
    <s v="P.Vientiane"/>
    <x v="0"/>
    <n v="9.9000000000000005E-2"/>
    <s v="2017-06-13"/>
    <x v="5"/>
    <s v="2021-12-20"/>
    <n v="2021"/>
    <s v="3 X 3"/>
    <s v="block"/>
    <n v="67.187022811287846"/>
    <n v="34.310172982297686"/>
    <n v="34.310172982297686"/>
    <n v="68.620345964595373"/>
    <n v="25.389528006900289"/>
    <n v="94.009873971495665"/>
    <n v="44.184640766602961"/>
    <n v="162.0103494775442"/>
  </r>
  <r>
    <s v="1010043900_1_02_02"/>
    <s v="PSP283"/>
    <s v="P.Vientiane"/>
    <x v="0"/>
    <n v="9.9000000000000005E-2"/>
    <s v="2017-06-15"/>
    <x v="5"/>
    <s v="2022-03-11"/>
    <n v="2022"/>
    <s v="3 X 3"/>
    <s v="block"/>
    <n v="38.026703873628797"/>
    <n v="19.418970111466454"/>
    <n v="19.418970111466454"/>
    <n v="38.837940222932907"/>
    <n v="14.370037882485176"/>
    <n v="53.207978105418086"/>
    <n v="25.007749709546498"/>
    <n v="91.69508226833716"/>
  </r>
  <r>
    <s v="1010043900_1_03_01"/>
    <s v="PSP284"/>
    <s v="P.Vientiane"/>
    <x v="0"/>
    <n v="9.9000000000000005E-2"/>
    <s v="2017-06-15"/>
    <x v="5"/>
    <s v="2021-12-20"/>
    <n v="2021"/>
    <s v="3 X 3"/>
    <s v="block"/>
    <n v="117.12539665997021"/>
    <n v="59.812035894358161"/>
    <n v="59.812035894358161"/>
    <n v="119.62407178871632"/>
    <n v="44.260906561825038"/>
    <n v="163.88497835054136"/>
    <n v="77.025939824754431"/>
    <n v="282.42844602409957"/>
  </r>
  <r>
    <s v="1010043900_1_03_01"/>
    <s v="PSP285"/>
    <s v="P.Vientiane"/>
    <x v="0"/>
    <n v="9.9000000000000005E-2"/>
    <s v="2017-07-02"/>
    <x v="5"/>
    <s v="2022-03-11"/>
    <n v="2022"/>
    <s v="3 X 3"/>
    <s v="block"/>
    <n v="54.55429520876131"/>
    <n v="27.859060086607464"/>
    <n v="27.859060086607464"/>
    <n v="55.718120173214928"/>
    <n v="20.615704464089522"/>
    <n v="76.333824637304446"/>
    <n v="35.876897579533086"/>
    <n v="131.54862445828797"/>
  </r>
  <r>
    <s v="1010043900_1_04_01"/>
    <s v="PSP286"/>
    <s v="P.Vientiane"/>
    <x v="0"/>
    <n v="9.9000000000000005E-2"/>
    <s v="2017-07-02"/>
    <x v="5"/>
    <s v="2021-12-20"/>
    <n v="2021"/>
    <s v="3 X 3"/>
    <s v="block"/>
    <n v="88.125976573146446"/>
    <n v="45.002998703353484"/>
    <n v="45.002998703353484"/>
    <n v="90.005997406706967"/>
    <n v="33.302219040481575"/>
    <n v="123.30821644718854"/>
    <n v="57.954861730178614"/>
    <n v="212.50115967732157"/>
  </r>
  <r>
    <s v="1010043900_1_04_01"/>
    <s v="PSP287"/>
    <s v="P.Vientiane"/>
    <x v="0"/>
    <n v="9.9000000000000005E-2"/>
    <s v="2017-06-25"/>
    <x v="5"/>
    <s v="2022-03-12"/>
    <n v="2022"/>
    <s v="3 X 3"/>
    <s v="block"/>
    <n v="28.489344240382589"/>
    <n v="14.548558458755387"/>
    <n v="14.548558458755387"/>
    <n v="29.097116917510775"/>
    <n v="10.765933259478986"/>
    <n v="39.863050176989759"/>
    <n v="18.735633583185187"/>
    <n v="68.697323138345681"/>
  </r>
  <r>
    <s v="1010043901_1_05_03"/>
    <s v="PSP288"/>
    <s v="P.Vientiane"/>
    <x v="0"/>
    <n v="9.9000000000000005E-2"/>
    <s v="2017-06-19"/>
    <x v="5"/>
    <s v="2021-11-17"/>
    <n v="2021"/>
    <s v="3 X 3"/>
    <s v="block"/>
    <n v="50.421273224000288"/>
    <n v="25.7484635263895"/>
    <n v="25.7484635263895"/>
    <n v="51.496927052779"/>
    <n v="19.053863009528229"/>
    <n v="70.550790062307229"/>
    <n v="33.158871329284395"/>
    <n v="121.58252820737611"/>
  </r>
  <r>
    <s v="1010020900_1_07_02"/>
    <s v="PSP289"/>
    <s v="P.Vientiane"/>
    <x v="0"/>
    <n v="9.9000000000000005E-2"/>
    <s v="2017-06-18"/>
    <x v="5"/>
    <s v="2022-03-12"/>
    <n v="2022"/>
    <s v="3 X 3"/>
    <s v="block"/>
    <n v="71.053716633041731"/>
    <n v="36.28476462727334"/>
    <n v="36.28476462727334"/>
    <n v="72.56952925454668"/>
    <n v="26.85072582418227"/>
    <n v="99.420255078728957"/>
    <n v="46.727519887002607"/>
    <n v="171.33423958567622"/>
  </r>
  <r>
    <s v="1010020900_1_07_08"/>
    <s v="PSP290"/>
    <s v="P.Vientiane"/>
    <x v="0"/>
    <n v="9.9000000000000005E-2"/>
    <s v="2017-06-29"/>
    <x v="5"/>
    <s v="2021-11-17"/>
    <n v="2021"/>
    <s v="3 X 3"/>
    <s v="block"/>
    <n v="84.000618207108673"/>
    <n v="42.896315697763526"/>
    <n v="42.896315697763526"/>
    <n v="85.792631395527053"/>
    <n v="31.743273616345011"/>
    <n v="117.53590501187206"/>
    <n v="55.241875355579865"/>
    <n v="202.55354297045949"/>
  </r>
  <r>
    <s v="1010020900_1_07_22"/>
    <s v="PSP291"/>
    <s v="P.Vientiane"/>
    <x v="0"/>
    <n v="9.9000000000000005E-2"/>
    <s v="2017-06-01"/>
    <x v="5"/>
    <s v="2021-12-12"/>
    <n v="2021"/>
    <s v="3 X 3"/>
    <s v="block"/>
    <n v="47.622235263633293"/>
    <n v="24.319088141295421"/>
    <n v="24.319088141295421"/>
    <n v="48.638176282590841"/>
    <n v="17.996125224558611"/>
    <n v="66.634301507149445"/>
    <n v="31.318121708360238"/>
    <n v="114.8331129306542"/>
  </r>
  <r>
    <s v="1010006900_1_09_01"/>
    <s v="PSP292"/>
    <s v="P.Vientiane"/>
    <x v="0"/>
    <n v="9.9000000000000005E-2"/>
    <s v="2017-06-06"/>
    <x v="5"/>
    <s v="2021-11-14"/>
    <n v="2021"/>
    <s v="3 X 3"/>
    <s v="block"/>
    <n v="68.910234555623845"/>
    <n v="35.1901597797386"/>
    <n v="35.1901597797386"/>
    <n v="70.380319559477201"/>
    <n v="26.040718237006566"/>
    <n v="96.421037796483773"/>
    <n v="45.317887764347368"/>
    <n v="166.16558846927367"/>
  </r>
  <r>
    <s v="1010002901_1_05_04"/>
    <s v="PSP293"/>
    <s v="P.Vientiane"/>
    <x v="0"/>
    <n v="9.9000000000000005E-2"/>
    <s v="2017-06-15"/>
    <x v="5"/>
    <s v="2021-11-13"/>
    <n v="2021"/>
    <s v="3 X 3"/>
    <s v="block"/>
    <n v="59.972403528151318"/>
    <n v="30.625907401709295"/>
    <n v="30.625907401709295"/>
    <n v="61.25181480341859"/>
    <n v="22.663171477264878"/>
    <n v="83.914986280683465"/>
    <n v="39.440043551921228"/>
    <n v="144.61349302371116"/>
  </r>
  <r>
    <s v="1010018900_1_05_04"/>
    <s v="PSP294"/>
    <s v="P.Vientiane"/>
    <x v="0"/>
    <n v="9.9000000000000005E-2"/>
    <s v="2017-06-12"/>
    <x v="5"/>
    <s v="2022-03-11"/>
    <n v="2022"/>
    <s v="3 X 3"/>
    <s v="block"/>
    <n v="68.441633848377677"/>
    <n v="34.950861018571558"/>
    <n v="34.950861018571558"/>
    <n v="69.901722037143116"/>
    <n v="25.863637153742953"/>
    <n v="95.765359190886073"/>
    <n v="45.009718819716454"/>
    <n v="165.03563567229367"/>
  </r>
  <r>
    <s v="1010024900_1_06_03"/>
    <s v="PSP295"/>
    <s v="P.Vientiane"/>
    <x v="0"/>
    <n v="9.9000000000000005E-2"/>
    <s v="2017-07-27"/>
    <x v="5"/>
    <s v="2021-11-13"/>
    <n v="2021"/>
    <s v="3 X 3"/>
    <s v="block"/>
    <n v="67.800982874306442"/>
    <n v="34.623701921145852"/>
    <n v="34.623701921145852"/>
    <n v="69.247403842291703"/>
    <n v="25.621539421647931"/>
    <n v="94.868943263939627"/>
    <n v="44.58840333405162"/>
    <n v="163.49081222485594"/>
  </r>
  <r>
    <s v="1010024900_1_05_02"/>
    <s v="PSP296"/>
    <s v="P.Vientiane"/>
    <x v="1"/>
    <n v="9.9000000000000005E-2"/>
    <s v="2017-07-03"/>
    <x v="5"/>
    <s v="2022-03-12"/>
    <n v="2022"/>
    <s v="3 X 3"/>
    <s v="block"/>
    <n v="82.507367614777152"/>
    <n v="42.07875748353635"/>
    <n v="42.07875748353635"/>
    <n v="84.1575149670727"/>
    <n v="21.880953891438903"/>
    <n v="106.03846885851161"/>
    <n v="49.838080363500453"/>
    <n v="182.73962799950166"/>
  </r>
  <r>
    <s v="1010024900_1_07_07"/>
    <s v="PSP297"/>
    <s v="P.Vientiane"/>
    <x v="0"/>
    <n v="9.9000000000000005E-2"/>
    <s v="2017-07-20"/>
    <x v="5"/>
    <s v="2021-11-13"/>
    <n v="2021"/>
    <s v="3 X 3"/>
    <s v="block"/>
    <n v="36.679519013443311"/>
    <n v="18.731007709531731"/>
    <n v="18.731007709531731"/>
    <n v="37.462015419063462"/>
    <n v="13.860945705053481"/>
    <n v="51.322961124116944"/>
    <n v="24.121791728334962"/>
    <n v="88.44656967056153"/>
  </r>
  <r>
    <s v="0807024900_1_01_02"/>
    <s v="PSP303"/>
    <s v="P.Xaiyabouli"/>
    <x v="0"/>
    <n v="9.9000000000000005E-2"/>
    <s v="2018-06-11"/>
    <x v="6"/>
    <s v="2022-04-07"/>
    <n v="2022"/>
    <s v="4.5 X 2"/>
    <s v="block"/>
    <n v="71.444318570447834"/>
    <n v="36.484232016642054"/>
    <n v="36.484232016642054"/>
    <n v="72.968464033284107"/>
    <n v="26.998331692315119"/>
    <n v="99.966795725599226"/>
    <n v="46.984393991031631"/>
    <n v="172.27611130044932"/>
  </r>
  <r>
    <s v="0807002900_1_12_14"/>
    <s v="PSP307"/>
    <s v="P.Xaiyabouli"/>
    <x v="0"/>
    <n v="9.9000000000000005E-2"/>
    <s v="2018-06-25"/>
    <x v="6"/>
    <s v="2022-04-08"/>
    <n v="2022"/>
    <s v="4.5 X 2"/>
    <s v="block"/>
    <n v="75.167532466403898"/>
    <n v="38.385553246176954"/>
    <n v="38.385553246176954"/>
    <n v="76.771106492353908"/>
    <n v="28.405309402170946"/>
    <n v="105.17641589452485"/>
    <n v="49.432915470426678"/>
    <n v="181.25402339156449"/>
  </r>
  <r>
    <s v="0807001900_1_06_02"/>
    <s v="PSP310"/>
    <s v="P.Vientiane"/>
    <x v="0"/>
    <n v="9.9000000000000005E-2"/>
    <s v="2018-07-12"/>
    <x v="6"/>
    <s v="2021-12-09"/>
    <n v="2021"/>
    <s v="4.5 X 2"/>
    <s v="block"/>
    <n v="58.275142084898803"/>
    <n v="29.759172558021678"/>
    <n v="29.759172558021678"/>
    <n v="59.518345116043356"/>
    <n v="22.021787692936041"/>
    <n v="81.540132808979394"/>
    <n v="38.323862420220316"/>
    <n v="140.52082887414116"/>
  </r>
  <r>
    <s v="1007016900_1_01_15"/>
    <s v="PSP311"/>
    <s v="P.Vientiane"/>
    <x v="0"/>
    <n v="9.9000000000000005E-2"/>
    <s v="2018-07-12"/>
    <x v="6"/>
    <s v="2022-03-14"/>
    <n v="2022"/>
    <s v="4.5 X 2"/>
    <s v="block"/>
    <n v="52.044613348598688"/>
    <n v="26.577449216684418"/>
    <n v="26.577449216684418"/>
    <n v="53.154898433368835"/>
    <n v="19.66731242034647"/>
    <n v="72.822210853715305"/>
    <n v="34.226439101246193"/>
    <n v="125.49694337123603"/>
  </r>
  <r>
    <s v="1007016900_1_04_06"/>
    <s v="PSP313"/>
    <s v="P.Vientiane"/>
    <x v="1"/>
    <n v="9.9000000000000005E-2"/>
    <s v="2018-07-12"/>
    <x v="6"/>
    <s v="2022-03-15"/>
    <n v="2022"/>
    <s v="4.5 X 2"/>
    <s v="block"/>
    <n v="35.966526989511721"/>
    <n v="18.342928764650978"/>
    <n v="18.342928764650978"/>
    <n v="36.685857529301956"/>
    <n v="9.538322957618508"/>
    <n v="46.22418048692046"/>
    <n v="21.725364828852616"/>
    <n v="79.659671039126252"/>
  </r>
  <r>
    <s v="1007018900_1_01_01"/>
    <s v="PSP316"/>
    <s v="P.Vientiane"/>
    <x v="0"/>
    <n v="9.9000000000000005E-2"/>
    <s v="2018-07-12"/>
    <x v="6"/>
    <s v="2022-03-15"/>
    <n v="2022"/>
    <s v="4.5 X 2"/>
    <s v="block"/>
    <n v="89.39557669780325"/>
    <n v="45.651341167011559"/>
    <n v="45.651341167011559"/>
    <n v="91.302682334023118"/>
    <n v="33.781992463588551"/>
    <n v="125.08467479761167"/>
    <n v="58.789797154877483"/>
    <n v="215.56258956788409"/>
  </r>
  <r>
    <s v="1007018900_1_01_04"/>
    <s v="PSP318"/>
    <s v="P.Vientiane"/>
    <x v="0"/>
    <n v="9.9000000000000005E-2"/>
    <s v="2018-07-12"/>
    <x v="6"/>
    <s v="2022-03-15"/>
    <n v="2022"/>
    <s v="4.5 X 2"/>
    <s v="block"/>
    <n v="73.930567570322907"/>
    <n v="37.753876505911592"/>
    <n v="37.753876505911592"/>
    <n v="75.507753011823183"/>
    <n v="27.937868614374576"/>
    <n v="103.44562162619776"/>
    <n v="48.619442164312943"/>
    <n v="178.27128793581412"/>
  </r>
  <r>
    <s v="1007016900_1_04_03"/>
    <s v="PSP320"/>
    <s v="P.Vientiane"/>
    <x v="1"/>
    <n v="9.9000000000000005E-2"/>
    <s v="2018-07-21"/>
    <x v="6"/>
    <s v="2022-03-08"/>
    <n v="2022"/>
    <s v="4.5 X 2"/>
    <s v="block"/>
    <n v="31.45607772901894"/>
    <n v="16.042599641799658"/>
    <n v="16.042599641799658"/>
    <n v="32.085199283599316"/>
    <n v="8.342151813735823"/>
    <n v="40.427351097335141"/>
    <n v="19.000855015747515"/>
    <n v="69.669801724407549"/>
  </r>
  <r>
    <s v="1010002901_1_06_06"/>
    <s v="PSP321"/>
    <s v="P.Vientiane"/>
    <x v="0"/>
    <n v="9.9000000000000005E-2"/>
    <s v="2018-06-09"/>
    <x v="6"/>
    <s v="2021-11-13"/>
    <n v="2021"/>
    <s v="4.5 X 2"/>
    <s v="block"/>
    <n v="46.806133271506802"/>
    <n v="23.902332057316158"/>
    <n v="23.902332057316158"/>
    <n v="47.804664114632317"/>
    <n v="17.687725722413958"/>
    <n v="65.492389837046275"/>
    <n v="30.781423223411746"/>
    <n v="112.86521848584306"/>
  </r>
  <r>
    <s v="1010018900_1_06_17"/>
    <s v="PSP322"/>
    <s v="P.Vientiane"/>
    <x v="0"/>
    <n v="9.9000000000000005E-2"/>
    <s v="2018-06-14"/>
    <x v="6"/>
    <s v="2022-03-09"/>
    <n v="2022"/>
    <s v="4.5 X 2"/>
    <s v="block"/>
    <n v="42.437899310430431"/>
    <n v="21.671620581193157"/>
    <n v="21.671620581193157"/>
    <n v="43.343241162386313"/>
    <n v="16.036999230082937"/>
    <n v="59.380240392469247"/>
    <n v="27.908712984460543"/>
    <n v="102.33194760968865"/>
  </r>
  <r>
    <s v="1010018900_1_06_14"/>
    <s v="PSP323"/>
    <s v="P.Vientiane"/>
    <x v="0"/>
    <n v="9.9000000000000005E-2"/>
    <s v="2018-06-19"/>
    <x v="6"/>
    <s v="2022-03-18"/>
    <n v="2022"/>
    <s v="4.5 X 2"/>
    <s v="block"/>
    <n v="63.173016887891293"/>
    <n v="32.260353957416513"/>
    <n v="32.260353957416513"/>
    <n v="64.520707914833025"/>
    <n v="23.87266192848822"/>
    <n v="88.393369843321238"/>
    <n v="41.54488382636098"/>
    <n v="152.33124069665692"/>
  </r>
  <r>
    <s v="1010039902_1_03_05"/>
    <s v="PSP324"/>
    <s v="P.Vientiane"/>
    <x v="0"/>
    <n v="9.9000000000000005E-2"/>
    <s v="2018-06-16"/>
    <x v="6"/>
    <s v="2022-03-11"/>
    <n v="2022"/>
    <s v="4.5 X 2"/>
    <s v="block"/>
    <n v="51.986719849894307"/>
    <n v="26.547884936679377"/>
    <n v="26.547884936679377"/>
    <n v="53.095769873358755"/>
    <n v="19.645434853142739"/>
    <n v="72.741204726501493"/>
    <n v="34.188366221455702"/>
    <n v="125.35734281200423"/>
  </r>
  <r>
    <s v="1010024900_1_08_03"/>
    <s v="PSP325"/>
    <s v="P.Vientiane"/>
    <x v="1"/>
    <n v="9.9000000000000005E-2"/>
    <s v="2018-06-11"/>
    <x v="6"/>
    <s v="2022-03-11"/>
    <n v="2022"/>
    <s v="4.5 X 2"/>
    <s v="block"/>
    <n v="72.177799017601529"/>
    <n v="36.81067749897678"/>
    <n v="36.81067749897678"/>
    <n v="73.62135499795356"/>
    <n v="19.141552299467925"/>
    <n v="92.762907297421492"/>
    <n v="43.5985664297881"/>
    <n v="159.86141024255636"/>
  </r>
  <r>
    <s v="1010043900_1_05_01"/>
    <s v="PSP326"/>
    <s v="P.Vientiane"/>
    <x v="1"/>
    <n v="9.9000000000000005E-2"/>
    <s v="2018-06-11"/>
    <x v="6"/>
    <s v="2021-12-20"/>
    <n v="2021"/>
    <s v="4.5 X 2"/>
    <s v="block"/>
    <n v="18.951868073174928"/>
    <n v="9.665452717319214"/>
    <n v="9.665452717319214"/>
    <n v="19.330905434638428"/>
    <n v="5.0260354130059914"/>
    <n v="24.35694084764442"/>
    <n v="11.447762198392876"/>
    <n v="41.975128060773876"/>
  </r>
  <r>
    <s v="1010043900_1_05_02"/>
    <s v="PSP327"/>
    <s v="P.Vientiane"/>
    <x v="1"/>
    <n v="9.9000000000000005E-2"/>
    <s v="2018-06-06"/>
    <x v="6"/>
    <s v="2022-03-14"/>
    <n v="2022"/>
    <s v="4.5 X 2"/>
    <s v="block"/>
    <n v="71.422538603010452"/>
    <n v="36.425494687535334"/>
    <n v="36.425494687535334"/>
    <n v="72.850989375070668"/>
    <n v="18.941257237518375"/>
    <n v="91.79224661258904"/>
    <n v="43.142355907916844"/>
    <n v="158.18863832902844"/>
  </r>
  <r>
    <s v="1010007900_1_15_13"/>
    <s v="PSP328"/>
    <s v="P.Vientiane"/>
    <x v="0"/>
    <n v="9.9000000000000005E-2"/>
    <s v="2018-06-06"/>
    <x v="6"/>
    <s v="2021-11-07"/>
    <n v="2021"/>
    <s v="4.5 X 2"/>
    <s v="block"/>
    <n v="65.342288303596064"/>
    <n v="33.368128560369748"/>
    <n v="33.368128560369748"/>
    <n v="66.736257120739495"/>
    <n v="24.692415134673613"/>
    <n v="91.428672255413105"/>
    <n v="42.97147596004416"/>
    <n v="157.56207852016192"/>
  </r>
  <r>
    <s v="1010007900_1_15_13"/>
    <s v="PSP329"/>
    <s v="P.Vientiane"/>
    <x v="0"/>
    <n v="9.9000000000000005E-2"/>
    <s v="2018-06-06"/>
    <x v="6"/>
    <s v="2022-03-14"/>
    <n v="2022"/>
    <s v="4.5 X 2"/>
    <s v="block"/>
    <n v="80.937185672819709"/>
    <n v="41.331922816919963"/>
    <n v="41.331922816919963"/>
    <n v="82.663845633839927"/>
    <n v="30.585622884520774"/>
    <n v="113.2494685183607"/>
    <n v="53.227250203629524"/>
    <n v="195.16658407997491"/>
  </r>
  <r>
    <s v="1010007900_1_15_12"/>
    <s v="PSP330"/>
    <s v="P.Vientiane"/>
    <x v="0"/>
    <n v="9.9000000000000005E-2"/>
    <s v="2018-06-10"/>
    <x v="6"/>
    <s v="2021-10-26"/>
    <n v="2021"/>
    <s v="4.5 X 2"/>
    <s v="block"/>
    <n v="89.978480245401173"/>
    <n v="45.949010578651567"/>
    <n v="45.949010578651567"/>
    <n v="91.898021157303134"/>
    <n v="34.002267828202157"/>
    <n v="125.90028898550528"/>
    <n v="59.173135823187479"/>
    <n v="216.96816468502075"/>
  </r>
  <r>
    <s v="1010007900_1_15_06"/>
    <s v="PSP331"/>
    <s v="P.Vientiane"/>
    <x v="0"/>
    <n v="9.9000000000000005E-2"/>
    <s v="2018-06-08"/>
    <x v="6"/>
    <s v="2021-12-08"/>
    <n v="2021"/>
    <s v="4.5 X 2"/>
    <s v="block"/>
    <n v="61.249765860526992"/>
    <n v="31.27821376610914"/>
    <n v="31.27821376610914"/>
    <n v="62.556427532218279"/>
    <n v="23.145878186920765"/>
    <n v="85.702305719139048"/>
    <n v="40.280083687995351"/>
    <n v="147.69364018931628"/>
  </r>
  <r>
    <s v="1010007900_1_15_09"/>
    <s v="PSP332"/>
    <s v="P.Vientiane"/>
    <x v="0"/>
    <n v="9.9000000000000005E-2"/>
    <s v="2018-06-10"/>
    <x v="6"/>
    <s v="2021-12-08"/>
    <n v="2021"/>
    <s v="4.5 X 2"/>
    <s v="block"/>
    <n v="51.568228604161853"/>
    <n v="26.334175407192006"/>
    <n v="26.334175407192006"/>
    <n v="52.668350814384013"/>
    <n v="19.487289801322085"/>
    <n v="72.155640615706091"/>
    <n v="33.913151089381863"/>
    <n v="124.34822066106682"/>
  </r>
  <r>
    <s v="1010007900_1_15_04"/>
    <s v="PSP333"/>
    <s v="P.Vientiane"/>
    <x v="0"/>
    <n v="9.9000000000000005E-2"/>
    <s v="2018-06-27"/>
    <x v="6"/>
    <s v="2022-03-13"/>
    <n v="2022"/>
    <s v="4.5 X 2"/>
    <s v="block"/>
    <n v="67.360663123195835"/>
    <n v="34.398845301578696"/>
    <n v="34.398845301578696"/>
    <n v="68.797690603157392"/>
    <n v="25.455145523168234"/>
    <n v="94.252836126325633"/>
    <n v="44.298832979373046"/>
    <n v="162.42905425770115"/>
  </r>
  <r>
    <s v="1010007900_1_15_01"/>
    <s v="PSP334"/>
    <s v="P.Vientiane"/>
    <x v="0"/>
    <n v="9.9000000000000005E-2"/>
    <s v="2018-05-30"/>
    <x v="6"/>
    <s v="2021-10-26"/>
    <n v="2021"/>
    <s v="4.5 X 2"/>
    <s v="block"/>
    <n v="45.072725879320537"/>
    <n v="23.017138682373037"/>
    <n v="23.017138682373037"/>
    <n v="46.034277364746075"/>
    <n v="17.032682624956049"/>
    <n v="63.066959989702127"/>
    <n v="29.641471195159998"/>
    <n v="108.68539438225332"/>
  </r>
  <r>
    <s v="1010007900_1_15_20"/>
    <s v="PSP335"/>
    <s v="P.Vientiane"/>
    <x v="0"/>
    <n v="9.9000000000000005E-2"/>
    <s v="2018-06-01"/>
    <x v="6"/>
    <s v="2022-03-19"/>
    <n v="2022"/>
    <s v="4.5 X 2"/>
    <s v="block"/>
    <n v="59.443634191982241"/>
    <n v="30.355882527372287"/>
    <n v="30.355882527372287"/>
    <n v="60.711765054744575"/>
    <n v="22.463353070255494"/>
    <n v="83.175118125000068"/>
    <n v="39.092305518750031"/>
    <n v="143.33845356875011"/>
  </r>
  <r>
    <s v="1010007901_1_19_11"/>
    <s v="PSP336"/>
    <s v="P.Vientiane"/>
    <x v="0"/>
    <n v="9.9000000000000005E-2"/>
    <s v="2018-05-30"/>
    <x v="6"/>
    <s v="2021-12-17"/>
    <n v="2021"/>
    <s v="4.5 X 2"/>
    <s v="block"/>
    <n v="47.990804774971117"/>
    <n v="24.50730430508527"/>
    <n v="24.50730430508527"/>
    <n v="49.014608610170541"/>
    <n v="18.135405185763101"/>
    <n v="67.150013795933646"/>
    <n v="31.560506484088812"/>
    <n v="115.72185710832564"/>
  </r>
  <r>
    <s v="1010007901_1_19_02"/>
    <s v="PSP337"/>
    <s v="P.Vientiane"/>
    <x v="0"/>
    <n v="9.9000000000000005E-2"/>
    <s v="2018-05-30"/>
    <x v="6"/>
    <s v="2022-03-16"/>
    <n v="2022"/>
    <s v="4.5 X 2"/>
    <s v="block"/>
    <n v="40.11281020696368"/>
    <n v="20.484275079022801"/>
    <n v="20.484275079022801"/>
    <n v="40.968550158045602"/>
    <n v="15.158363558476873"/>
    <n v="56.126913716522473"/>
    <n v="26.379649446765562"/>
    <n v="96.725381304807058"/>
  </r>
  <r>
    <s v="1010007901_1_19_11"/>
    <s v="PSP336"/>
    <s v="P.Vientiane"/>
    <x v="0"/>
    <n v="9.9000000000000005E-2"/>
    <s v="2018-05-30"/>
    <x v="6"/>
    <s v="2021-12-17"/>
    <n v="2021"/>
    <s v="4.5 X 2"/>
    <s v="block"/>
    <n v="65.812825177952405"/>
    <n v="33.608416057541056"/>
    <n v="33.608416057541056"/>
    <n v="67.216832115082113"/>
    <n v="24.87022788258038"/>
    <n v="92.087059997662493"/>
    <n v="43.280918198901368"/>
    <n v="158.69670006263834"/>
  </r>
  <r>
    <s v="1010037900_1_02_49"/>
    <s v="PSP339"/>
    <s v="P.Vientiane"/>
    <x v="0"/>
    <n v="9.9000000000000005E-2"/>
    <s v="2018-04-25"/>
    <x v="6"/>
    <s v="2022-03-20"/>
    <n v="2022"/>
    <s v="9 X 1"/>
    <s v="line"/>
    <n v="11.20840313410309"/>
    <n v="5.7237578671486489"/>
    <n v="5.7237578671486489"/>
    <n v="11.447515734297298"/>
    <n v="4.2355808216900002"/>
    <n v="15.683096555987298"/>
    <n v="7.3710553813140294"/>
    <n v="27.027203064818107"/>
  </r>
  <r>
    <s v="1010037900_1_18_11"/>
    <s v="PSP340"/>
    <s v="P.Vientiane"/>
    <x v="0"/>
    <n v="9.9000000000000005E-2"/>
    <s v="2018-06-02"/>
    <x v="6"/>
    <s v="2021-12-15"/>
    <n v="2021"/>
    <s v="4.5 X 2"/>
    <s v="block"/>
    <n v="45.523468680646658"/>
    <n v="23.247318006250243"/>
    <n v="23.247318006250243"/>
    <n v="46.494636012500486"/>
    <n v="17.203015324625181"/>
    <n v="63.697651337125663"/>
    <n v="29.937896128449061"/>
    <n v="109.77228580431323"/>
  </r>
  <r>
    <s v="1001055900_1_05_10"/>
    <s v="PSP341"/>
    <s v="P.Vientiane"/>
    <x v="0"/>
    <n v="9.9000000000000005E-2"/>
    <s v="2018-09-28"/>
    <x v="6"/>
    <s v="2022-03-23"/>
    <n v="2022"/>
    <s v="9 X 1"/>
    <s v="line"/>
    <n v="110.6078672593284"/>
    <n v="56.483750880430414"/>
    <n v="56.483750880430414"/>
    <n v="112.96750176086083"/>
    <n v="41.797975651518506"/>
    <n v="154.76547741237934"/>
    <n v="72.739774383818286"/>
    <n v="266.71250607400037"/>
  </r>
  <r>
    <s v="1001055902_1_04_02"/>
    <s v="PSP344"/>
    <s v="P.Vientiane"/>
    <x v="1"/>
    <n v="9.9000000000000005E-2"/>
    <s v="2018-07-15"/>
    <x v="6"/>
    <s v="2021-12-14"/>
    <n v="2021"/>
    <s v="4.5 X 2"/>
    <s v="block"/>
    <n v="33.106310424216858"/>
    <n v="16.884218316350598"/>
    <n v="16.884218316350598"/>
    <n v="33.768436632701196"/>
    <n v="8.7797935245023115"/>
    <n v="42.548230157203506"/>
    <n v="19.997668173885646"/>
    <n v="73.324783304247362"/>
  </r>
  <r>
    <s v="1001050900_1_11_01"/>
    <s v="PSP346"/>
    <s v="P.Vientiane"/>
    <x v="0"/>
    <n v="9.9000000000000005E-2"/>
    <s v="2018-06-03"/>
    <x v="6"/>
    <s v="2021-12-16"/>
    <n v="2021"/>
    <s v="3 X 3"/>
    <s v="block"/>
    <n v="67.138296072378608"/>
    <n v="34.28528986096137"/>
    <n v="34.28528986096137"/>
    <n v="68.570579721922741"/>
    <n v="25.371114497111414"/>
    <n v="93.941694219034162"/>
    <n v="44.152596282946057"/>
    <n v="161.89285303746888"/>
  </r>
  <r>
    <s v="0108018900_1_01_01"/>
    <s v="PSP347"/>
    <s v="Vientiane Capital"/>
    <x v="0"/>
    <n v="9.9000000000000005E-2"/>
    <s v="2018-06-11"/>
    <x v="6"/>
    <s v="2021-12-20"/>
    <n v="2021"/>
    <s v="4.5 X 2"/>
    <s v="block"/>
    <n v="55.451315879949483"/>
    <n v="28.317138642694225"/>
    <n v="28.317138642694225"/>
    <n v="56.63427728538845"/>
    <n v="20.954682595593727"/>
    <n v="77.588959880982173"/>
    <n v="36.466811144061623"/>
    <n v="133.71164086155929"/>
  </r>
  <r>
    <s v="0108024903_1_16_01"/>
    <s v="PSP348"/>
    <s v="Vientiane Capital"/>
    <x v="0"/>
    <n v="9.9000000000000005E-2"/>
    <s v="2018-06-26"/>
    <x v="6"/>
    <s v="2021-12-24"/>
    <n v="2021"/>
    <s v="9 X 1.2"/>
    <s v="line"/>
    <n v="61.563795216936832"/>
    <n v="31.438578090782432"/>
    <n v="31.438578090782432"/>
    <n v="62.877156181564864"/>
    <n v="23.264547787178998"/>
    <n v="86.141703968743855"/>
    <n v="40.486600865309612"/>
    <n v="148.45086983946857"/>
  </r>
  <r>
    <s v="0108024905_1_06_01"/>
    <s v="PSP349"/>
    <s v="Vientiane Capital"/>
    <x v="0"/>
    <n v="9.9000000000000005E-2"/>
    <s v="2018-06-11"/>
    <x v="6"/>
    <s v="2022-03-09"/>
    <n v="2022"/>
    <s v="4.5 X 2"/>
    <s v="block"/>
    <n v="108.18219846967629"/>
    <n v="55.245042685181403"/>
    <n v="55.245042685181403"/>
    <n v="110.49008537036281"/>
    <n v="40.881331587034239"/>
    <n v="151.37141695739706"/>
    <n v="71.144565969976611"/>
    <n v="260.86340855658091"/>
  </r>
  <r>
    <s v="0108024902_1_16_01"/>
    <s v="PSP351"/>
    <s v="Vientiane Capital"/>
    <x v="0"/>
    <n v="9.9000000000000005E-2"/>
    <s v="2018-06-18"/>
    <x v="6"/>
    <s v="2022-02-23"/>
    <n v="2022"/>
    <s v="4.5 X 2"/>
    <s v="block"/>
    <n v="68.860695347400593"/>
    <n v="35.16486175740593"/>
    <n v="35.16486175740593"/>
    <n v="70.32972351481186"/>
    <n v="26.021997700480387"/>
    <n v="96.351721215292244"/>
    <n v="45.285308971187355"/>
    <n v="166.04613289435363"/>
  </r>
  <r>
    <s v="0108024904_1_05_05"/>
    <s v="PSP352"/>
    <s v="Vientiane Capital"/>
    <x v="0"/>
    <n v="9.9000000000000005E-2"/>
    <s v="2018-06-06"/>
    <x v="6"/>
    <s v="2021-12-23"/>
    <n v="2021"/>
    <s v="4.5 X 2"/>
    <s v="block"/>
    <n v="96.31437302397805"/>
    <n v="49.18453982424483"/>
    <n v="49.18453982424483"/>
    <n v="98.369079648489659"/>
    <n v="36.396559469941174"/>
    <n v="134.76563911843084"/>
    <n v="63.339850385662494"/>
    <n v="232.24611808076247"/>
  </r>
  <r>
    <s v="0106005900_1_06_03"/>
    <s v="PSP353"/>
    <s v="Vientiane Capital"/>
    <x v="0"/>
    <n v="9.9000000000000005E-2"/>
    <s v="2018-06-10"/>
    <x v="6"/>
    <s v="2021-12-23"/>
    <n v="2021"/>
    <s v="9 X 1"/>
    <s v="line"/>
    <n v="43.895882447357472"/>
    <n v="22.416163969783899"/>
    <n v="22.416163969783899"/>
    <n v="44.832327939567797"/>
    <n v="16.587961337640085"/>
    <n v="61.420289277207885"/>
    <n v="28.867535960287704"/>
    <n v="105.84763185438824"/>
  </r>
  <r>
    <s v="0106068900_1_16_01"/>
    <s v="PSP354"/>
    <s v="Vientiane Capital"/>
    <x v="0"/>
    <n v="9.9000000000000005E-2"/>
    <s v="2018-07-10"/>
    <x v="6"/>
    <s v="2021-12-07"/>
    <n v="2021"/>
    <s v="4.2 X 2"/>
    <s v="block"/>
    <n v="43.402872065826877"/>
    <n v="22.164400001615608"/>
    <n v="22.164400001615608"/>
    <n v="44.328800003231215"/>
    <n v="16.401656001195551"/>
    <n v="60.73045600442677"/>
    <n v="28.54331432208058"/>
    <n v="104.65881918096213"/>
  </r>
  <r>
    <s v="0106068900_1_17_04"/>
    <s v="PSP355"/>
    <s v="Vientiane Capital"/>
    <x v="0"/>
    <n v="9.9000000000000005E-2"/>
    <s v="2018-06-05"/>
    <x v="6"/>
    <s v="2021-12-07"/>
    <n v="2021"/>
    <s v="4.2 X 2"/>
    <s v="block"/>
    <n v="55.097865774934981"/>
    <n v="28.136643455733484"/>
    <n v="28.136643455733484"/>
    <n v="56.273286911466968"/>
    <n v="20.821116157242777"/>
    <n v="77.094403068709738"/>
    <n v="36.234369442293577"/>
    <n v="132.85935462174311"/>
  </r>
  <r>
    <s v="0106068900_1_17_04"/>
    <s v="PSP356"/>
    <s v="Vientiane Capital"/>
    <x v="0"/>
    <n v="9.9000000000000005E-2"/>
    <s v="2018-06-05"/>
    <x v="6"/>
    <s v="2022-02-11"/>
    <n v="2022"/>
    <s v="4.2 X 2"/>
    <s v="block"/>
    <n v="59.277064264890569"/>
    <n v="30.270820817937473"/>
    <n v="30.270820817937473"/>
    <n v="60.541641635874946"/>
    <n v="22.400407405273729"/>
    <n v="82.942049041148678"/>
    <n v="38.98276304933988"/>
    <n v="142.93679784757956"/>
  </r>
  <r>
    <s v="0106079900_1_02_09"/>
    <s v="PSP357"/>
    <s v="Vientiane Capital"/>
    <x v="0"/>
    <n v="9.9000000000000005E-2"/>
    <s v="2019-04-30"/>
    <x v="7"/>
    <s v="2022-02-10"/>
    <n v="2022"/>
    <s v="9 X 1"/>
    <s v="line"/>
    <n v="38.163532605110852"/>
    <n v="19.488843983676624"/>
    <n v="19.488843983676624"/>
    <n v="38.977687967353248"/>
    <n v="14.421744547920701"/>
    <n v="53.399432515273951"/>
    <n v="25.097733282178755"/>
    <n v="92.025022034655436"/>
  </r>
  <r>
    <s v="1001055902_1_10_01"/>
    <s v="PSP358"/>
    <s v="P.Vientiane"/>
    <x v="0"/>
    <n v="9.9000000000000005E-2"/>
    <s v="2019-06-22"/>
    <x v="7"/>
    <s v="2021-12-07"/>
    <n v="2021"/>
    <s v="3 X 3"/>
    <s v="block"/>
    <n v="78.148047723361174"/>
    <n v="39.90760303739647"/>
    <n v="39.90760303739647"/>
    <n v="79.81520607479294"/>
    <n v="29.531626247673387"/>
    <n v="109.34683232246633"/>
    <n v="51.393011191559168"/>
    <n v="188.44104103571695"/>
  </r>
  <r>
    <s v="1001055902_1_09_01"/>
    <s v="PSP359"/>
    <s v="P.Vientiane"/>
    <x v="0"/>
    <n v="9.9000000000000005E-2"/>
    <s v="2019-07-11"/>
    <x v="7"/>
    <s v="2022-03-22"/>
    <n v="2022"/>
    <s v="3 X 3"/>
    <s v="block"/>
    <n v="21.200260947303619"/>
    <n v="10.826266590423057"/>
    <n v="10.826266590423057"/>
    <n v="21.652533180846113"/>
    <n v="8.0114372769130622"/>
    <n v="29.663970457759177"/>
    <n v="13.942066115146812"/>
    <n v="51.120909088871642"/>
  </r>
  <r>
    <s v="1010018900_1_10_01"/>
    <s v="PSP365"/>
    <s v="P.Vientiane"/>
    <x v="0"/>
    <n v="9.9000000000000005E-2"/>
    <s v="2019-06-25"/>
    <x v="7"/>
    <s v="2021-11-11"/>
    <n v="2021"/>
    <s v="3 X 3"/>
    <s v="block"/>
    <n v="37.665261584472567"/>
    <n v="19.234393582470673"/>
    <n v="19.234393582470673"/>
    <n v="38.468787164941347"/>
    <n v="14.233451251028297"/>
    <n v="52.702238415969646"/>
    <n v="24.770052055505733"/>
    <n v="90.823524203521018"/>
  </r>
  <r>
    <s v="1010018900_1_08_02"/>
    <s v="PSP366"/>
    <s v="P.Vientiane"/>
    <x v="0"/>
    <n v="9.9000000000000005E-2"/>
    <s v="2019-06-23"/>
    <x v="7"/>
    <s v="2021-11-11"/>
    <n v="2021"/>
    <s v="3 X 3"/>
    <s v="block"/>
    <n v="49.509682162324673"/>
    <n v="25.282944357560485"/>
    <n v="25.282944357560485"/>
    <n v="50.56588871512097"/>
    <n v="18.709378824594758"/>
    <n v="69.275267539715728"/>
    <n v="32.559375743666394"/>
    <n v="119.38437772677678"/>
  </r>
  <r>
    <s v="1010018900_1_09_01"/>
    <s v="PSP367"/>
    <s v="P.Vientiane"/>
    <x v="0"/>
    <n v="9.9000000000000005E-2"/>
    <s v="2019-06-25"/>
    <x v="7"/>
    <s v="2022-03-09"/>
    <n v="2022"/>
    <s v="3 X 3"/>
    <s v="block"/>
    <n v="31.68859269323189"/>
    <n v="16.18230800201043"/>
    <n v="16.18230800201043"/>
    <n v="32.36461600402086"/>
    <n v="11.974907921487718"/>
    <n v="44.33952392550858"/>
    <n v="20.839576244989033"/>
    <n v="76.411779564959787"/>
  </r>
  <r>
    <s v="1010024901_1_01_01"/>
    <s v="PSP368"/>
    <s v="P.Vientiane"/>
    <x v="0"/>
    <n v="9.9000000000000005E-2"/>
    <s v="2019-07-23"/>
    <x v="7"/>
    <s v="2021-11-21"/>
    <n v="2021"/>
    <s v="3 X 3"/>
    <s v="block"/>
    <n v="17.54746091987785"/>
    <n v="8.9609033764176278"/>
    <n v="8.9609033764176278"/>
    <n v="17.921806752835256"/>
    <n v="6.6310684985490447"/>
    <n v="24.5528752513843"/>
    <n v="11.53985136815062"/>
    <n v="42.312788349885608"/>
  </r>
  <r>
    <s v="1010024901_1_02_04"/>
    <s v="PSP369"/>
    <s v="P.Vientiane"/>
    <x v="0"/>
    <n v="9.9000000000000005E-2"/>
    <s v="2019-07-13"/>
    <x v="7"/>
    <s v="2022-03-10"/>
    <n v="2022"/>
    <s v="3 X 3"/>
    <s v="block"/>
    <n v="62.755575139424948"/>
    <n v="32.047180371199694"/>
    <n v="32.047180371199694"/>
    <n v="64.094360742399388"/>
    <n v="23.714913474687773"/>
    <n v="87.809274217087165"/>
    <n v="41.270358882030962"/>
    <n v="151.32464923411351"/>
  </r>
  <r>
    <s v="1010024901_1_01_10"/>
    <s v="PSP370"/>
    <s v="P.Vientiane"/>
    <x v="0"/>
    <n v="9.9000000000000005E-2"/>
    <s v="2019-08-10"/>
    <x v="7"/>
    <s v="2021-11-21"/>
    <n v="2021"/>
    <s v="3 X 3"/>
    <s v="block"/>
    <n v="25.742888753153821"/>
    <n v="13.146035189943895"/>
    <n v="13.146035189943895"/>
    <n v="26.292070379887789"/>
    <n v="9.7280660405584811"/>
    <n v="36.020136420446271"/>
    <n v="16.929464117609747"/>
    <n v="62.07470176456907"/>
  </r>
  <r>
    <s v="1010024901_1_02_08"/>
    <s v="PSP371"/>
    <s v="P.Vientiane"/>
    <x v="0"/>
    <n v="9.9000000000000005E-2"/>
    <s v="2019-09-24"/>
    <x v="7"/>
    <s v="2022-03-10"/>
    <n v="2022"/>
    <s v="3 X 3"/>
    <s v="block"/>
    <n v="35.14852591189694"/>
    <n v="17.949180565675384"/>
    <n v="17.949180565675384"/>
    <n v="35.898361131350768"/>
    <n v="13.282393618599784"/>
    <n v="49.180754749950552"/>
    <n v="23.114954732476757"/>
    <n v="84.754834019081443"/>
  </r>
  <r>
    <s v="1010024901_1_02_11"/>
    <s v="PSP372"/>
    <s v="P.Vientiane"/>
    <x v="0"/>
    <n v="9.9000000000000005E-2"/>
    <s v="2019-07-27"/>
    <x v="7"/>
    <s v="2021-11-21"/>
    <n v="2021"/>
    <s v="3 X 3"/>
    <s v="block"/>
    <n v="33.778654606392401"/>
    <n v="17.249632952331066"/>
    <n v="17.249632952331066"/>
    <n v="34.499265904662131"/>
    <n v="12.764728384724988"/>
    <n v="47.263994289387121"/>
    <n v="22.214077316011945"/>
    <n v="81.45161682537713"/>
  </r>
  <r>
    <s v="1010024901_1_01_22"/>
    <s v="PSP373"/>
    <s v="P.Vientiane"/>
    <x v="0"/>
    <n v="9.9000000000000005E-2"/>
    <s v="2019-08-15"/>
    <x v="7"/>
    <s v="2022-03-10"/>
    <n v="2022"/>
    <s v="3 X 3"/>
    <s v="block"/>
    <n v="45.160954823862284"/>
    <n v="23.062194263385688"/>
    <n v="23.062194263385688"/>
    <n v="46.124388526771376"/>
    <n v="17.066023754905409"/>
    <n v="63.190412281676785"/>
    <n v="29.699493772388088"/>
    <n v="108.89814383208966"/>
  </r>
  <r>
    <s v="1010043900_1_07_03"/>
    <s v="PSP374"/>
    <s v="P.Vientiane"/>
    <x v="0"/>
    <n v="9.9000000000000005E-2"/>
    <s v="2019-06-25"/>
    <x v="7"/>
    <s v="2021-12-20"/>
    <n v="2021"/>
    <s v="3 X 3"/>
    <s v="block"/>
    <n v="22.709513444179969"/>
    <n v="11.596991532161246"/>
    <n v="11.596991532161246"/>
    <n v="23.193983064322492"/>
    <n v="8.5817737337993218"/>
    <n v="31.775756798121812"/>
    <n v="14.93460569511725"/>
    <n v="54.760220882096583"/>
  </r>
  <r>
    <s v="1010007900_1_18_03"/>
    <s v="PSP375"/>
    <s v="P.Vientiane"/>
    <x v="0"/>
    <n v="9.9000000000000005E-2"/>
    <s v="2019-06-27"/>
    <x v="7"/>
    <s v="2021-11-10"/>
    <n v="2021"/>
    <s v="3 X 3"/>
    <s v="block"/>
    <n v="18.83974048388416"/>
    <n v="9.6208274737701842"/>
    <n v="9.6208274737701842"/>
    <n v="19.241654947540368"/>
    <n v="7.1194123305899364"/>
    <n v="26.361067278130307"/>
    <n v="12.389701620721244"/>
    <n v="45.428905942644562"/>
  </r>
  <r>
    <s v="1010007900_1_22_01"/>
    <s v="PSP376"/>
    <s v="P.Vientiane"/>
    <x v="0"/>
    <n v="9.9000000000000005E-2"/>
    <s v="2019-06-22"/>
    <x v="7"/>
    <s v="2022-03-13"/>
    <n v="2022"/>
    <s v="3 X 3"/>
    <s v="block"/>
    <n v="30.481223052907939"/>
    <n v="15.565744572351665"/>
    <n v="15.565744572351665"/>
    <n v="31.13148914470333"/>
    <n v="11.518650983540232"/>
    <n v="42.650140128243564"/>
    <n v="20.045565860274476"/>
    <n v="73.500408154339738"/>
  </r>
  <r>
    <s v="1010007900_1_20_01"/>
    <s v="PSP377"/>
    <s v="P.Vientiane"/>
    <x v="0"/>
    <n v="9.9000000000000005E-2"/>
    <s v="2019-07-31"/>
    <x v="7"/>
    <s v="2021-11-10"/>
    <n v="2021"/>
    <s v="3 X 3"/>
    <s v="block"/>
    <n v="26.530850273182921"/>
    <n v="13.548420872838754"/>
    <n v="13.548420872838754"/>
    <n v="27.096841745677509"/>
    <n v="10.025831445900678"/>
    <n v="37.122673191578187"/>
    <n v="17.447656400041748"/>
    <n v="63.974740133486407"/>
  </r>
  <r>
    <s v="1010007901_1_20_03"/>
    <s v="PSP378"/>
    <s v="P.Vientiane"/>
    <x v="0"/>
    <n v="9.9000000000000005E-2"/>
    <s v="2019-06-19"/>
    <x v="7"/>
    <s v="2022-03-15"/>
    <n v="2022"/>
    <s v="3 X 3"/>
    <s v="block"/>
    <n v="44.831146144371097"/>
    <n v="22.89377196439219"/>
    <n v="22.89377196439219"/>
    <n v="45.78754392878438"/>
    <n v="16.94139125365022"/>
    <n v="62.728935182434597"/>
    <n v="29.48259953574426"/>
    <n v="108.10286496439562"/>
  </r>
  <r>
    <s v="1010002901_1_04_04"/>
    <s v="PSP379"/>
    <s v="P.Vientiane"/>
    <x v="0"/>
    <n v="9.9000000000000005E-2"/>
    <s v="2015-07-07"/>
    <x v="3"/>
    <s v="2021-11-14"/>
    <n v="2021"/>
    <s v="9 X 1"/>
    <s v="line"/>
    <n v="62.523684614805283"/>
    <n v="31.928761609960588"/>
    <n v="31.928761609960588"/>
    <n v="63.857523219921177"/>
    <n v="23.627283591370833"/>
    <n v="87.484806811292003"/>
    <n v="41.11785920130724"/>
    <n v="150.76548373812653"/>
  </r>
  <r>
    <s v="0108024903_1_19_01"/>
    <s v="PSP386"/>
    <s v="Vientiane Capital"/>
    <x v="0"/>
    <n v="9.9000000000000005E-2"/>
    <s v="2019-07-09"/>
    <x v="7"/>
    <s v="2021-12-24"/>
    <n v="2021"/>
    <s v="3 X 3"/>
    <s v="block"/>
    <n v="33.533926912055207"/>
    <n v="17.124658676422872"/>
    <n v="17.124658676422872"/>
    <n v="34.249317352845743"/>
    <n v="12.672247420552925"/>
    <n v="46.921564773398671"/>
    <n v="22.053135443497375"/>
    <n v="80.861496626157034"/>
  </r>
  <r>
    <s v="0108024901_1_24_01"/>
    <s v="PSP388"/>
    <s v="Vientiane Capital"/>
    <x v="0"/>
    <n v="9.9000000000000005E-2"/>
    <s v="2019-07-08"/>
    <x v="7"/>
    <s v="2022-02-22"/>
    <n v="2022"/>
    <s v="3 X 3"/>
    <s v="block"/>
    <n v="10.804219359459349"/>
    <n v="5.5173546862305782"/>
    <n v="5.5173546862305782"/>
    <n v="11.034709372461156"/>
    <n v="4.0828424678106279"/>
    <n v="15.117551840271783"/>
    <n v="7.1052493649277375"/>
    <n v="26.052581004735035"/>
  </r>
  <r>
    <s v="0108024904_1_06_01"/>
    <s v="PSP390"/>
    <s v="Vientiane Capital"/>
    <x v="0"/>
    <n v="9.9000000000000005E-2"/>
    <s v="2019-07-03"/>
    <x v="7"/>
    <s v="2022-02-24"/>
    <n v="2022"/>
    <s v="3 X 3"/>
    <s v="block"/>
    <n v="49.648420287128971"/>
    <n v="25.353793293293879"/>
    <n v="25.353793293293879"/>
    <n v="50.707586586587759"/>
    <n v="18.761807037037471"/>
    <n v="69.469393623625223"/>
    <n v="32.650615003103852"/>
    <n v="119.71892167804745"/>
  </r>
  <r>
    <s v="0108024901_1_01_08"/>
    <s v="PSP391"/>
    <s v="Vientiane Capital"/>
    <x v="0"/>
    <n v="9.9000000000000005E-2"/>
    <s v="2015-06-22"/>
    <x v="3"/>
    <s v="2021-12-23"/>
    <n v="2021"/>
    <s v="9 X 1.2"/>
    <s v="line"/>
    <n v="110.75047203115069"/>
    <n v="56.556574383907666"/>
    <n v="56.556574383907666"/>
    <n v="113.11314876781533"/>
    <n v="41.851865044091674"/>
    <n v="154.965013811907"/>
    <n v="72.833556491596283"/>
    <n v="267.05637380251972"/>
  </r>
  <r>
    <s v="0108024901_1_02_10"/>
    <s v="PSP392"/>
    <s v="Vientiane Capital"/>
    <x v="0"/>
    <n v="9.9000000000000005E-2"/>
    <s v="2015-07-04"/>
    <x v="3"/>
    <s v="2021-12-21"/>
    <n v="2021"/>
    <s v="9 X 1.2"/>
    <s v="line"/>
    <n v="130.24165111673199"/>
    <n v="66.510069836944524"/>
    <n v="66.510069836944524"/>
    <n v="133.02013967388905"/>
    <n v="49.21745167933895"/>
    <n v="182.237591353228"/>
    <n v="85.651667936017148"/>
    <n v="314.05611576539621"/>
  </r>
  <r>
    <s v="0108024901_1_01_18"/>
    <s v="PSP393"/>
    <s v="Vientiane Capital"/>
    <x v="0"/>
    <n v="9.9000000000000005E-2"/>
    <s v="2015-06-28"/>
    <x v="3"/>
    <s v="2021-12-21"/>
    <n v="2021"/>
    <s v="9 X 1.2"/>
    <s v="line"/>
    <n v="123.8478492961731"/>
    <n v="63.244968373912442"/>
    <n v="63.244968373912442"/>
    <n v="126.48993674782488"/>
    <n v="46.80127659669521"/>
    <n v="173.29121334452009"/>
    <n v="81.446870271924439"/>
    <n v="298.6385243303896"/>
  </r>
  <r>
    <s v="0108024901_1_03_11"/>
    <s v="PSP394"/>
    <s v="Vientiane Capital"/>
    <x v="0"/>
    <n v="9.9000000000000005E-2"/>
    <s v="2015-09-24"/>
    <x v="3"/>
    <s v="2021-12-21"/>
    <n v="2021"/>
    <s v="9 X 1.2"/>
    <s v="line"/>
    <n v="80.196910591197053"/>
    <n v="40.953889008571323"/>
    <n v="40.953889008571323"/>
    <n v="81.907778017142647"/>
    <n v="30.305877866342779"/>
    <n v="112.21365588348543"/>
    <n v="52.740418265238148"/>
    <n v="193.38153363920654"/>
  </r>
  <r>
    <s v="1007016900_1_05_01"/>
    <s v="PSP395"/>
    <s v="P.Vientiane"/>
    <x v="0"/>
    <n v="9.9000000000000005E-2"/>
    <s v="2019-07-31"/>
    <x v="7"/>
    <s v="2022-03-14"/>
    <n v="2022"/>
    <s v="3 X 3"/>
    <s v="block"/>
    <n v="12.35434166522167"/>
    <n v="6.308950477039871"/>
    <n v="6.308950477039871"/>
    <n v="12.617900954079742"/>
    <n v="4.6686233530095045"/>
    <n v="17.286524307089245"/>
    <n v="8.1246664243319451"/>
    <n v="29.790443555883797"/>
  </r>
  <r>
    <s v="0807002900_1_15_03"/>
    <s v="PSP401"/>
    <s v="P.Xaiyabouli"/>
    <x v="0"/>
    <n v="9.9000000000000005E-2"/>
    <s v="2019-07-17"/>
    <x v="7"/>
    <s v="2022-04-06"/>
    <n v="2022"/>
    <s v="3 X 3"/>
    <s v="block"/>
    <n v="26.08578720741048"/>
    <n v="13.321142000584295"/>
    <n v="13.321142000584295"/>
    <n v="26.642284001168591"/>
    <n v="9.8576450804323787"/>
    <n v="36.499929081600968"/>
    <n v="17.154966668352454"/>
    <n v="62.901544450625664"/>
  </r>
  <r>
    <s v="0807002900_1_14_03"/>
    <s v="PSP402"/>
    <s v="P.Xaiyabouli"/>
    <x v="0"/>
    <n v="9.9000000000000005E-2"/>
    <s v="2019-06-24"/>
    <x v="7"/>
    <s v="2022-04-07"/>
    <n v="2022"/>
    <s v="3 X 3"/>
    <s v="block"/>
    <n v="50.054632229340527"/>
    <n v="25.561232191783247"/>
    <n v="25.561232191783247"/>
    <n v="51.122464383566495"/>
    <n v="18.915311821919602"/>
    <n v="70.037776205486097"/>
    <n v="32.917754816578466"/>
    <n v="120.69843432745436"/>
  </r>
  <r>
    <s v="1010018900_1_11_01"/>
    <s v="PSP415"/>
    <s v="P.Vientiane"/>
    <x v="0"/>
    <n v="9.9000000000000005E-2"/>
    <s v="2020-07-12"/>
    <x v="8"/>
    <s v="2021-11-11"/>
    <n v="2021"/>
    <s v="3 X 3"/>
    <s v="block"/>
    <n v="12.75578017827112"/>
    <n v="6.5139517443704573"/>
    <n v="6.5139517443704573"/>
    <n v="13.027903488740915"/>
    <n v="4.8203242908341384"/>
    <n v="17.848227779575055"/>
    <n v="8.3886670564002745"/>
    <n v="30.758445873467672"/>
  </r>
  <r>
    <s v="1010024901_1_11_09"/>
    <s v="PSP416"/>
    <s v="P.Vientiane"/>
    <x v="0"/>
    <n v="9.9000000000000005E-2"/>
    <s v="2020-09-14"/>
    <x v="8"/>
    <s v="2021-11-20"/>
    <n v="2021"/>
    <s v="3 X 3"/>
    <s v="block"/>
    <n v="0.38199544186081469"/>
    <n v="0.19507233897692283"/>
    <n v="0.19507233897692283"/>
    <n v="0.39014467795384566"/>
    <n v="0.14435353084292291"/>
    <n v="0.53449820879676857"/>
    <n v="0.25121415813448122"/>
    <n v="0.92111857982643108"/>
  </r>
  <r>
    <s v="1010024901_1_11_31"/>
    <s v="PSP417"/>
    <s v="P.Vientiane"/>
    <x v="0"/>
    <n v="9.9000000000000005E-2"/>
    <s v="2020-08-14"/>
    <x v="8"/>
    <s v="2021-11-20"/>
    <n v="2021"/>
    <s v="3 X 3"/>
    <s v="block"/>
    <n v="3.357988444098718"/>
    <n v="1.71481276545308"/>
    <n v="1.71481276545308"/>
    <n v="3.4296255309061601"/>
    <n v="1.2689614464352792"/>
    <n v="4.6985869773414395"/>
    <n v="2.2083358793504764"/>
    <n v="8.0972315576184126"/>
  </r>
  <r>
    <s v="1010024901_1_11_18"/>
    <s v="PSP418"/>
    <s v="P.Vientiane"/>
    <x v="0"/>
    <n v="9.9000000000000005E-2"/>
    <s v="2020-08-29"/>
    <x v="8"/>
    <s v="2021-11-20"/>
    <n v="2021"/>
    <s v="3 X 3"/>
    <s v="block"/>
    <n v="5.5099825826892701"/>
    <n v="2.8137644388933225"/>
    <n v="2.8137644388933225"/>
    <n v="5.627528877786645"/>
    <n v="2.0821856847810585"/>
    <n v="7.7097145625677035"/>
    <n v="3.6235658444068206"/>
    <n v="13.286408096158342"/>
  </r>
  <r>
    <s v="1010024901_1_12_07"/>
    <s v="PSP419"/>
    <s v="P.Vientiane"/>
    <x v="0"/>
    <n v="9.9000000000000005E-2"/>
    <s v="2020-09-22"/>
    <x v="8"/>
    <s v="2021-11-20"/>
    <n v="2021"/>
    <s v="3 X 3"/>
    <s v="block"/>
    <n v="0.67294362896514126"/>
    <n v="0.34364987985819906"/>
    <n v="0.34364987985819906"/>
    <n v="0.68729975971639812"/>
    <n v="0.25430091109506731"/>
    <n v="0.94160067081146548"/>
    <n v="0.44255231528138878"/>
    <n v="1.6226918226984255"/>
  </r>
  <r>
    <s v="1010024901_1_11_14"/>
    <s v="PSP420"/>
    <s v="P.Vientiane"/>
    <x v="0"/>
    <n v="9.9000000000000005E-2"/>
    <s v="2020-09-30"/>
    <x v="8"/>
    <s v="2021-11-21"/>
    <n v="2021"/>
    <s v="3 X 3"/>
    <s v="block"/>
    <n v="0.56125841913771179"/>
    <n v="0.28661596603965839"/>
    <n v="0.28661596603965839"/>
    <n v="0.57323193207931677"/>
    <n v="0.2120958148693472"/>
    <n v="0.78532774694866392"/>
    <n v="0.36910404106587202"/>
    <n v="1.3533814839081975"/>
  </r>
  <r>
    <s v="1010007900_1_24_03"/>
    <s v="PSP421"/>
    <s v="P.Vientiane"/>
    <x v="0"/>
    <n v="9.9000000000000005E-2"/>
    <s v="2020-06-05"/>
    <x v="8"/>
    <s v="2021-11-10"/>
    <n v="2021"/>
    <s v="3 X 3"/>
    <s v="block"/>
    <n v="12.696180524398679"/>
    <n v="6.4835161877929304"/>
    <n v="6.4835161877929304"/>
    <n v="12.967032375585861"/>
    <n v="4.7978019789667687"/>
    <n v="17.764834354552629"/>
    <n v="8.3494721466397355"/>
    <n v="30.614731204345695"/>
  </r>
  <r>
    <s v="1010007901_1_22_04"/>
    <s v="PSP422"/>
    <s v="P.Vientiane"/>
    <x v="0"/>
    <n v="9.9000000000000005E-2"/>
    <s v="2020-06-30"/>
    <x v="8"/>
    <s v="2021-12-17"/>
    <n v="2021"/>
    <s v="3 X 3"/>
    <s v="block"/>
    <n v="8.7589485584234268"/>
    <n v="4.4729030638348997"/>
    <n v="4.4729030638348997"/>
    <n v="8.9458061276697993"/>
    <n v="3.3099482672378255"/>
    <n v="12.255754394907624"/>
    <n v="5.7602045656065828"/>
    <n v="21.120750073890804"/>
  </r>
  <r>
    <s v="1010006900_1_03_01"/>
    <s v="T000056"/>
    <s v="P.Vientiane"/>
    <x v="0"/>
    <n v="1.7696739177482431E-2"/>
    <s v="2016-06-02"/>
    <x v="4"/>
    <s v="2022-06-10"/>
    <n v="2022"/>
    <s v="4.5 X 2.5"/>
    <s v="block"/>
    <n v="112.63916253453429"/>
    <n v="57.521065667635554"/>
    <n v="57.521065667635554"/>
    <n v="115.04213133527111"/>
    <n v="42.565588594050311"/>
    <n v="157.60771992932143"/>
    <n v="74.075628366781075"/>
    <n v="271.6106373448639"/>
  </r>
  <r>
    <s v="1010006900_1_03_01"/>
    <s v="T000058"/>
    <s v="P.Vientiane"/>
    <x v="0"/>
    <n v="1.9638225014703879E-2"/>
    <s v="2016-06-02"/>
    <x v="4"/>
    <s v="2022-06-11"/>
    <n v="2022"/>
    <s v="4.5 X 2.5"/>
    <s v="block"/>
    <n v="141.42114137590809"/>
    <n v="72.219062862630452"/>
    <n v="72.219062862630452"/>
    <n v="144.4381257252609"/>
    <n v="53.442106518346534"/>
    <n v="197.88023224360745"/>
    <n v="93.003709154495496"/>
    <n v="341.01360023315016"/>
  </r>
  <r>
    <s v="1010006900_1_06_01"/>
    <s v="T000081"/>
    <s v="P.Vientiane"/>
    <x v="0"/>
    <n v="1.7996361933258279E-2"/>
    <s v="2016-07-02"/>
    <x v="4"/>
    <s v="2022-06-12"/>
    <n v="2022"/>
    <s v="4.5 X 2.5"/>
    <s v="block"/>
    <n v="79.219513645391814"/>
    <n v="40.454764968246785"/>
    <n v="40.454764968246785"/>
    <n v="80.90952993649357"/>
    <n v="29.93652607650262"/>
    <n v="110.84605601299619"/>
    <n v="52.097646326108205"/>
    <n v="191.02470319573007"/>
  </r>
  <r>
    <s v="1010006900_1_07_01"/>
    <s v="T000087"/>
    <s v="P.Vientiane"/>
    <x v="0"/>
    <n v="1.9026634738360821E-2"/>
    <s v="2016-06-02"/>
    <x v="4"/>
    <s v="2022-06-12"/>
    <n v="2022"/>
    <s v="4.5 X 2.5"/>
    <s v="block"/>
    <n v="95.46224496690823"/>
    <n v="48.749386429767839"/>
    <n v="48.749386429767839"/>
    <n v="97.498772859535677"/>
    <n v="36.074545958028203"/>
    <n v="133.57331881756389"/>
    <n v="62.779459844255022"/>
    <n v="230.19135276226839"/>
  </r>
  <r>
    <s v="1010006900_1_07_01"/>
    <s v="T000089"/>
    <s v="P.Vientiane"/>
    <x v="0"/>
    <n v="1.8388026447948139E-2"/>
    <s v="2016-06-02"/>
    <x v="4"/>
    <s v="2022-06-13"/>
    <n v="2022"/>
    <s v="4.5 X 2.5"/>
    <s v="block"/>
    <n v="149.50887236641029"/>
    <n v="76.349197488446904"/>
    <n v="76.349197488446904"/>
    <n v="152.69839497689381"/>
    <n v="56.498406141450708"/>
    <n v="209.19680111834452"/>
    <n v="98.322496525621915"/>
    <n v="360.51582059394701"/>
  </r>
  <r>
    <s v="1010006900_1_07_01"/>
    <s v="T000094"/>
    <s v="P.Vientiane"/>
    <x v="0"/>
    <n v="1.860091096817881E-2"/>
    <s v="2016-06-02"/>
    <x v="4"/>
    <s v="2022-06-13"/>
    <n v="2022"/>
    <s v="4.5 X 2.5"/>
    <s v="block"/>
    <n v="99.587183576679067"/>
    <n v="50.855855079824146"/>
    <n v="50.855855079824146"/>
    <n v="101.71171015964829"/>
    <n v="37.633332759069866"/>
    <n v="139.34504291871815"/>
    <n v="65.492170171797525"/>
    <n v="240.13795729659091"/>
  </r>
  <r>
    <s v="0108024901_1_07_01"/>
    <s v="T0001"/>
    <s v="Vientiane Capital"/>
    <x v="0"/>
    <n v="1.877529215414642E-2"/>
    <s v="2016-06-20"/>
    <x v="4"/>
    <s v="2022-06-23"/>
    <n v="2022"/>
    <s v="9 X 1.2"/>
    <s v="line"/>
    <n v="78.512933264830565"/>
    <n v="40.093937920573502"/>
    <n v="40.093937920573502"/>
    <n v="80.187875841147005"/>
    <n v="29.66951406122439"/>
    <n v="109.85738990237139"/>
    <n v="51.632973254114553"/>
    <n v="189.32090193175335"/>
  </r>
  <r>
    <s v="1010020900_1_05_08"/>
    <s v="T000180"/>
    <s v="P.Vientiane"/>
    <x v="0"/>
    <n v="1.8415424658204602E-2"/>
    <s v="2016-06-24"/>
    <x v="4"/>
    <s v="2022-06-01"/>
    <n v="2022"/>
    <s v="4.5 X 2.5"/>
    <s v="block"/>
    <n v="138.8742022752345"/>
    <n v="70.91842596188647"/>
    <n v="70.91842596188647"/>
    <n v="141.83685192377294"/>
    <n v="52.479635211795987"/>
    <n v="194.31648713556893"/>
    <n v="91.328748953717394"/>
    <n v="334.87207949696375"/>
  </r>
  <r>
    <s v="0108024901_1_07_02"/>
    <s v="T0002"/>
    <s v="Vientiane Capital"/>
    <x v="0"/>
    <n v="1.729049818658613E-2"/>
    <s v="2016-06-23"/>
    <x v="4"/>
    <s v="2022-06-23"/>
    <n v="2022"/>
    <s v="9 X 1.2"/>
    <s v="line"/>
    <n v="135.13909552806109"/>
    <n v="69.01103144966325"/>
    <n v="69.01103144966325"/>
    <n v="138.0220628993265"/>
    <n v="51.068163272750802"/>
    <n v="189.09022617207731"/>
    <n v="88.872406300876335"/>
    <n v="325.8654897698799"/>
  </r>
  <r>
    <s v="1010024900_1_02_04"/>
    <s v="T000217"/>
    <s v="P.Vientiane"/>
    <x v="0"/>
    <n v="1.9748438532021621E-2"/>
    <s v="2016-07-18"/>
    <x v="4"/>
    <s v="2022-05-26"/>
    <n v="2022"/>
    <s v="3 X 3"/>
    <s v="block"/>
    <n v="83.714852309693597"/>
    <n v="42.750384579483566"/>
    <n v="42.750384579483566"/>
    <n v="85.500769158967131"/>
    <n v="31.635284588817839"/>
    <n v="117.13605374778497"/>
    <n v="55.053945261458935"/>
    <n v="201.86446595868276"/>
  </r>
  <r>
    <s v="0108024901_1_07_03"/>
    <s v="T0003"/>
    <s v="Vientiane Capital"/>
    <x v="0"/>
    <n v="1.954656631756093E-2"/>
    <s v="2016-07-25"/>
    <x v="4"/>
    <s v="2022-06-23"/>
    <n v="2022"/>
    <s v="9 X 1.2"/>
    <s v="line"/>
    <n v="46.002552990386889"/>
    <n v="23.49197039375759"/>
    <n v="23.49197039375759"/>
    <n v="46.983940787515181"/>
    <n v="17.384058091380616"/>
    <n v="64.367998878895804"/>
    <n v="30.252959473081027"/>
    <n v="110.92751806796376"/>
  </r>
  <r>
    <s v="0108024901_1_07_04"/>
    <s v="T0004"/>
    <s v="Vientiane Capital"/>
    <x v="0"/>
    <n v="1.7429318530692649E-2"/>
    <s v="2016-07-25"/>
    <x v="4"/>
    <s v="2022-06-23"/>
    <n v="2022"/>
    <s v="9 X 1.2"/>
    <s v="line"/>
    <n v="144.35730781769769"/>
    <n v="73.718465192237673"/>
    <n v="73.718465192237673"/>
    <n v="147.43693038447535"/>
    <n v="54.551664242255875"/>
    <n v="201.98859462673121"/>
    <n v="94.934639474563667"/>
    <n v="348.0936780734001"/>
  </r>
  <r>
    <s v="0108024901_1_07_10"/>
    <s v="T0005"/>
    <s v="Vientiane Capital"/>
    <x v="0"/>
    <n v="1.9324106997073438E-2"/>
    <s v="2016-06-18"/>
    <x v="4"/>
    <s v="2022-06-23"/>
    <n v="2022"/>
    <s v="9 X 1.2"/>
    <s v="line"/>
    <n v="93.949347456945588"/>
    <n v="47.976800101346917"/>
    <n v="47.976800101346917"/>
    <n v="95.953600202693835"/>
    <n v="35.502832074996718"/>
    <n v="131.45643227769057"/>
    <n v="61.784523170514561"/>
    <n v="226.54325162522005"/>
  </r>
  <r>
    <s v="1001055900_1_07_09"/>
    <s v="T000653"/>
    <s v="P.Vientiane"/>
    <x v="0"/>
    <n v="1.9701854814119232E-2"/>
    <s v="2014-04-01"/>
    <x v="2"/>
    <s v="2022-07-10"/>
    <n v="2022"/>
    <s v="9 X 1"/>
    <s v="line"/>
    <n v="65.60474397043879"/>
    <n v="33.502155920904102"/>
    <n v="33.502155920904102"/>
    <n v="67.004311841808203"/>
    <n v="24.791595381469033"/>
    <n v="91.79590722327724"/>
    <n v="43.144076394940299"/>
    <n v="158.19494678144775"/>
  </r>
  <r>
    <s v="1010043901_1_03_01"/>
    <s v="T000661"/>
    <s v="P.Vientiane"/>
    <x v="0"/>
    <n v="1.9978370445040711E-2"/>
    <s v="2015-07-07"/>
    <x v="3"/>
    <s v="2022-07-25"/>
    <n v="2022"/>
    <s v="9 X 1.2"/>
    <s v="line"/>
    <n v="391.06912777782122"/>
    <n v="199.70596791854086"/>
    <n v="199.70596791854086"/>
    <n v="399.41193583708173"/>
    <n v="147.78241625972024"/>
    <n v="547.19435209680194"/>
    <n v="257.18134548549688"/>
    <n v="942.99826678015518"/>
  </r>
  <r>
    <s v="1010043901_1_02_02"/>
    <s v="T000662"/>
    <s v="P.Vientiane"/>
    <x v="0"/>
    <n v="4.6284853125795923E-2"/>
    <s v="2014-08-01"/>
    <x v="2"/>
    <s v="2022-10-18"/>
    <n v="2022"/>
    <s v="9 X 1"/>
    <s v="line"/>
    <n v="143.9569359141783"/>
    <n v="73.514008606840434"/>
    <n v="73.514008606840434"/>
    <n v="147.02801721368087"/>
    <n v="54.400366369061921"/>
    <n v="201.42838358274278"/>
    <n v="94.671340283889108"/>
    <n v="347.1282477075934"/>
  </r>
  <r>
    <s v="1010043901_1_01_03"/>
    <s v="T000675"/>
    <s v="P.Vientiane"/>
    <x v="0"/>
    <n v="4.5983934574734063E-2"/>
    <s v="2014-07-15"/>
    <x v="2"/>
    <s v="2022-10-17"/>
    <n v="2022"/>
    <s v="9 X 1"/>
    <s v="line"/>
    <n v="108.0291670659627"/>
    <n v="55.166894648351658"/>
    <n v="55.166894648351658"/>
    <n v="110.33378929670332"/>
    <n v="40.823502039780223"/>
    <n v="151.15729133648352"/>
    <n v="71.043926928147258"/>
    <n v="260.49439873653995"/>
  </r>
  <r>
    <s v="1010043901_1_01_02"/>
    <s v="T000676"/>
    <s v="P.Vientiane"/>
    <x v="0"/>
    <n v="4.9196193929187129E-2"/>
    <s v="2014-07-15"/>
    <x v="2"/>
    <s v="2022-10-18"/>
    <n v="2022"/>
    <s v="9 X 1"/>
    <s v="line"/>
    <n v="106.4682433405904"/>
    <n v="54.369782932594873"/>
    <n v="54.369782932594873"/>
    <n v="108.73956586518975"/>
    <n v="40.233639370120208"/>
    <n v="148.97320523530996"/>
    <n v="70.01740646059568"/>
    <n v="256.73049035551747"/>
  </r>
  <r>
    <s v="1010043901_1_01_01"/>
    <s v="T000677"/>
    <s v="P.Vientiane"/>
    <x v="0"/>
    <n v="4.8554432811696371E-2"/>
    <s v="2014-07-15"/>
    <x v="2"/>
    <s v="2022-10-18"/>
    <n v="2022"/>
    <s v="9 X 1"/>
    <s v="line"/>
    <n v="164.07490569235"/>
    <n v="83.787585173560132"/>
    <n v="83.787585173560132"/>
    <n v="167.57517034712026"/>
    <n v="62.002813028434495"/>
    <n v="229.57798337555477"/>
    <n v="107.90165218651073"/>
    <n v="395.63939135053931"/>
  </r>
  <r>
    <s v="1010043901_1_01_07"/>
    <s v="T000679"/>
    <s v="P.Vientiane"/>
    <x v="0"/>
    <n v="4.7772323162425662E-2"/>
    <s v="2014-07-15"/>
    <x v="2"/>
    <s v="2022-10-17"/>
    <n v="2022"/>
    <s v="9 X 1"/>
    <s v="line"/>
    <n v="144.1360510180113"/>
    <n v="73.605476719864498"/>
    <n v="73.605476719864498"/>
    <n v="147.210953439729"/>
    <n v="54.468052772699728"/>
    <n v="201.67900621242873"/>
    <n v="94.789132919841492"/>
    <n v="347.56015403941882"/>
  </r>
  <r>
    <s v="1010043901_1_01_06"/>
    <s v="T000680"/>
    <s v="P.Vientiane"/>
    <x v="0"/>
    <n v="4.9102657761078063E-2"/>
    <s v="2014-07-15"/>
    <x v="2"/>
    <s v="2022-10-17"/>
    <n v="2022"/>
    <s v="9 X 1"/>
    <s v="line"/>
    <n v="96.413330464775058"/>
    <n v="49.235074090678502"/>
    <n v="49.235074090678502"/>
    <n v="98.470148181357004"/>
    <n v="36.433954827102092"/>
    <n v="134.90410300845909"/>
    <n v="63.404928413975767"/>
    <n v="232.48473751791113"/>
  </r>
  <r>
    <s v="1010043901_1_01_05"/>
    <s v="T000681"/>
    <s v="P.Vientiane"/>
    <x v="0"/>
    <n v="4.6699333068097558E-2"/>
    <s v="2014-07-15"/>
    <x v="2"/>
    <s v="2022-10-17"/>
    <n v="2022"/>
    <s v="9 X 1"/>
    <s v="line"/>
    <n v="205.4826311754868"/>
    <n v="104.933130320282"/>
    <n v="104.933130320282"/>
    <n v="209.86626064056401"/>
    <n v="77.650516437008676"/>
    <n v="287.51677707757267"/>
    <n v="135.13288522645914"/>
    <n v="495.48724583035016"/>
  </r>
  <r>
    <s v="1010043901_1_01_04"/>
    <s v="T000682"/>
    <s v="P.Vientiane"/>
    <x v="0"/>
    <n v="4.7289981665077328E-2"/>
    <s v="2014-07-15"/>
    <x v="2"/>
    <s v="2022-10-17"/>
    <n v="2022"/>
    <s v="9 X 1"/>
    <s v="line"/>
    <n v="285.10433223789948"/>
    <n v="145.59327899615411"/>
    <n v="145.59327899615411"/>
    <n v="291.18655799230822"/>
    <n v="107.73902645715404"/>
    <n v="398.92558444946224"/>
    <n v="187.49502469124724"/>
    <n v="687.48175720123982"/>
  </r>
  <r>
    <s v="1010043901_1_01_13"/>
    <s v="T000683"/>
    <s v="P.Vientiane"/>
    <x v="0"/>
    <n v="4.9340094040580811E-2"/>
    <s v="2014-07-15"/>
    <x v="2"/>
    <s v="2022-10-18"/>
    <n v="2022"/>
    <s v="9 X 1"/>
    <s v="line"/>
    <n v="71.893219041943254"/>
    <n v="36.713470524085714"/>
    <n v="36.713470524085714"/>
    <n v="73.426941048171429"/>
    <n v="27.16796818782343"/>
    <n v="100.59490923599486"/>
    <n v="47.279607340917586"/>
    <n v="173.35856025003113"/>
  </r>
  <r>
    <s v="1010043901_1_01_11"/>
    <s v="T000684"/>
    <s v="P.Vientiane"/>
    <x v="0"/>
    <n v="4.9284335180241161E-2"/>
    <s v="2014-07-15"/>
    <x v="2"/>
    <s v="2022-10-17"/>
    <n v="2022"/>
    <s v="9 X 1"/>
    <s v="line"/>
    <n v="135.47535791840309"/>
    <n v="69.182749443664562"/>
    <n v="69.182749443664562"/>
    <n v="138.36549888732912"/>
    <n v="51.195234588311777"/>
    <n v="189.56073347564092"/>
    <n v="89.093544733551226"/>
    <n v="326.6763306896878"/>
  </r>
  <r>
    <s v="1010043901_1_01_05"/>
    <s v="T000685"/>
    <s v="P.Vientiane"/>
    <x v="0"/>
    <n v="4.8635255322283702E-2"/>
    <s v="2014-07-15"/>
    <x v="2"/>
    <s v="2022-10-17"/>
    <n v="2022"/>
    <s v="9 X 1"/>
    <s v="line"/>
    <n v="113.9715106355482"/>
    <n v="58.201451431219994"/>
    <n v="58.201451431219994"/>
    <n v="116.40290286243999"/>
    <n v="43.069074059102796"/>
    <n v="159.47197692154279"/>
    <n v="74.951829153125104"/>
    <n v="274.82337356145871"/>
  </r>
  <r>
    <s v="1010043901_1_01_05"/>
    <s v="T000686"/>
    <s v="P.Vientiane"/>
    <x v="0"/>
    <n v="4.7118805327092401E-2"/>
    <s v="2014-07-15"/>
    <x v="2"/>
    <s v="2022-10-17"/>
    <n v="2022"/>
    <s v="9 X 1"/>
    <s v="line"/>
    <n v="130.5257710394819"/>
    <n v="66.655160410828799"/>
    <n v="66.655160410828799"/>
    <n v="133.3103208216576"/>
    <n v="49.32481870401331"/>
    <n v="182.63513952567092"/>
    <n v="85.838515577065323"/>
    <n v="314.74122378257283"/>
  </r>
  <r>
    <s v="1010043901_1_02_04"/>
    <s v="T000687"/>
    <s v="P.Vientiane"/>
    <x v="0"/>
    <n v="4.9886662757204069E-2"/>
    <s v="2014-08-01"/>
    <x v="2"/>
    <s v="2022-10-18"/>
    <n v="2022"/>
    <s v="9 X 1"/>
    <s v="line"/>
    <n v="71.024188204250891"/>
    <n v="36.269685442970818"/>
    <n v="36.269685442970818"/>
    <n v="72.539370885941636"/>
    <n v="26.839567227798405"/>
    <n v="99.378938113740048"/>
    <n v="46.70810091345782"/>
    <n v="171.26303668267866"/>
  </r>
  <r>
    <s v="1010043901_1_02_03"/>
    <s v="T000688"/>
    <s v="P.Vientiane"/>
    <x v="0"/>
    <n v="4.9340094040580811E-2"/>
    <s v="2014-08-01"/>
    <x v="2"/>
    <s v="2022-10-17"/>
    <n v="2022"/>
    <s v="9 X 1"/>
    <s v="line"/>
    <n v="20.970699791224771"/>
    <n v="10.709037360052124"/>
    <n v="10.709037360052124"/>
    <n v="21.418074720104247"/>
    <n v="7.9246876464385716"/>
    <n v="29.342762366542818"/>
    <n v="13.791098312275123"/>
    <n v="50.567360478342117"/>
  </r>
  <r>
    <s v="1010043901_1_02_02"/>
    <s v="T000689"/>
    <s v="P.Vientiane"/>
    <x v="0"/>
    <n v="4.944439486113171E-2"/>
    <s v="2014-08-01"/>
    <x v="2"/>
    <s v="2022-10-17"/>
    <n v="2022"/>
    <s v="9 X 1"/>
    <s v="line"/>
    <n v="71.999428538655394"/>
    <n v="36.767708173740047"/>
    <n v="36.767708173740047"/>
    <n v="73.535416347480094"/>
    <n v="27.208104048567634"/>
    <n v="100.74352039604773"/>
    <n v="47.349454586142429"/>
    <n v="173.61466681585557"/>
  </r>
  <r>
    <s v="1010043901_1_02_01"/>
    <s v="T000690"/>
    <s v="P.Vientiane"/>
    <x v="0"/>
    <n v="4.9801129541975853E-2"/>
    <s v="2014-08-01"/>
    <x v="2"/>
    <s v="2022-10-18"/>
    <n v="2022"/>
    <s v="9 X 1"/>
    <s v="line"/>
    <n v="84.61364376497626"/>
    <n v="43.209367415981241"/>
    <n v="43.209367415981241"/>
    <n v="86.418734831962482"/>
    <n v="31.974931887826116"/>
    <n v="118.3936667197886"/>
    <n v="55.645023358300641"/>
    <n v="204.031752313769"/>
  </r>
  <r>
    <s v="0108024901_1_07_13"/>
    <s v="T0007"/>
    <s v="Vientiane Capital"/>
    <x v="0"/>
    <n v="1.8247681384410189E-2"/>
    <s v="2016-06-15"/>
    <x v="4"/>
    <s v="2022-06-23"/>
    <n v="2022"/>
    <s v="9 X 1.2"/>
    <s v="line"/>
    <n v="72.925243127047395"/>
    <n v="37.240490823545564"/>
    <n v="37.240490823545564"/>
    <n v="74.480981647091127"/>
    <n v="27.557963209423718"/>
    <n v="102.03894485651485"/>
    <n v="47.958304082561973"/>
    <n v="175.84711496939389"/>
  </r>
  <r>
    <s v="0108024901_1_07_14"/>
    <s v="T0008"/>
    <s v="Vientiane Capital"/>
    <x v="0"/>
    <n v="1.8360404185392309E-2"/>
    <s v="2016-06-16"/>
    <x v="4"/>
    <s v="2022-06-22"/>
    <n v="2022"/>
    <s v="9 X 1.2"/>
    <s v="line"/>
    <n v="126.6531188717249"/>
    <n v="64.677526037160902"/>
    <n v="64.677526037160902"/>
    <n v="129.3550520743218"/>
    <n v="47.861369267499065"/>
    <n v="177.21642134182088"/>
    <n v="83.291718030655801"/>
    <n v="305.40296611240461"/>
  </r>
  <r>
    <s v="1010007901_1_01_09"/>
    <s v="T000881"/>
    <s v="P.Vientiane"/>
    <x v="0"/>
    <n v="4.9380335201984461E-2"/>
    <s v="2013-07-01"/>
    <x v="1"/>
    <s v="2022-10-05"/>
    <n v="2022"/>
    <s v="9 X 1"/>
    <s v="line"/>
    <n v="150.9641888797058"/>
    <n v="77.09237912123649"/>
    <n v="77.09237912123649"/>
    <n v="154.18475824247298"/>
    <n v="57.048360549714999"/>
    <n v="211.23311879218798"/>
    <n v="99.279565832328345"/>
    <n v="364.02507471853727"/>
  </r>
  <r>
    <s v="1010037900_1_02_17"/>
    <s v="T000892"/>
    <s v="P.Vientiane"/>
    <x v="0"/>
    <n v="4.9211259053075662E-2"/>
    <s v="2013-07-01"/>
    <x v="1"/>
    <s v="2022-10-06"/>
    <n v="2022"/>
    <s v="9 X 1"/>
    <s v="line"/>
    <n v="74.730196724072869"/>
    <n v="38.162220460426575"/>
    <n v="38.162220460426575"/>
    <n v="76.324440920853149"/>
    <n v="28.240043140715667"/>
    <n v="104.56448406156882"/>
    <n v="49.145307508937343"/>
    <n v="180.19946086610358"/>
  </r>
  <r>
    <s v="0108024901_1_08_14"/>
    <s v="T0009"/>
    <s v="Vientiane Capital"/>
    <x v="0"/>
    <n v="1.7497456163319061E-2"/>
    <s v="2016-06-13"/>
    <x v="4"/>
    <s v="2022-06-22"/>
    <n v="2022"/>
    <s v="4.5 X 2.5"/>
    <s v="block"/>
    <n v="130.9568773863941"/>
    <n v="66.875312051985304"/>
    <n v="66.875312051985304"/>
    <n v="133.75062410397061"/>
    <n v="49.487730918469126"/>
    <n v="183.23835502243975"/>
    <n v="86.122026860546683"/>
    <n v="315.7807651553378"/>
  </r>
  <r>
    <s v="0108024900_1_01_01"/>
    <s v="T000911"/>
    <s v="Vientiane Capital"/>
    <x v="0"/>
    <n v="4.8655090724122149E-2"/>
    <s v="2012-06-01"/>
    <x v="0"/>
    <s v="2022-11-05"/>
    <n v="2022"/>
    <s v="9 X 1"/>
    <s v="line"/>
    <n v="189.47145177341989"/>
    <n v="96.756754705626491"/>
    <n v="96.756754705626491"/>
    <n v="193.51350941125298"/>
    <n v="71.599998482163599"/>
    <n v="265.11350789341657"/>
    <n v="124.60334870990577"/>
    <n v="456.87894526965448"/>
  </r>
  <r>
    <s v="0108024900_1_01_05"/>
    <s v="T000912"/>
    <s v="Vientiane Capital"/>
    <x v="0"/>
    <n v="4.7922649051146238E-2"/>
    <s v="2012-06-01"/>
    <x v="0"/>
    <s v="2022-11-05"/>
    <n v="2022"/>
    <s v="9 X 1"/>
    <s v="line"/>
    <n v="171.3099408527402"/>
    <n v="87.482276462132731"/>
    <n v="87.482276462132731"/>
    <n v="174.96455292426546"/>
    <n v="64.736884581978217"/>
    <n v="239.70143750624368"/>
    <n v="112.65967562793452"/>
    <n v="413.08547730242657"/>
  </r>
  <r>
    <s v="0108024900_1_01_01"/>
    <s v="T000913"/>
    <s v="Vientiane Capital"/>
    <x v="0"/>
    <n v="4.5126227037563853E-2"/>
    <s v="2012-06-01"/>
    <x v="0"/>
    <s v="2022-11-05"/>
    <n v="2022"/>
    <s v="9 X 1"/>
    <s v="line"/>
    <n v="85.274071787684079"/>
    <n v="43.546625992910705"/>
    <n v="43.546625992910705"/>
    <n v="87.093251985821411"/>
    <n v="32.224503234753925"/>
    <n v="119.31775522057534"/>
    <n v="56.079344953670407"/>
    <n v="205.62426483012482"/>
  </r>
  <r>
    <s v="0108024900_1_01_01"/>
    <s v="T000914"/>
    <s v="Vientiane Capital"/>
    <x v="0"/>
    <n v="4.8138279280518857E-2"/>
    <s v="2012-06-01"/>
    <x v="0"/>
    <s v="2022-11-05"/>
    <n v="2022"/>
    <s v="9 X 1"/>
    <s v="line"/>
    <n v="167.21425457613049"/>
    <n v="85.390746003544038"/>
    <n v="85.390746003544038"/>
    <n v="170.78149200708808"/>
    <n v="63.189152042622588"/>
    <n v="233.97064404971067"/>
    <n v="109.966202703364"/>
    <n v="403.20940991233465"/>
  </r>
  <r>
    <s v="0108024900_1_01_01"/>
    <s v="T000915"/>
    <s v="Vientiane Capital"/>
    <x v="0"/>
    <n v="4.6350175596937992E-2"/>
    <s v="2012-06-01"/>
    <x v="0"/>
    <s v="2022-11-05"/>
    <n v="2022"/>
    <s v="9 X 1"/>
    <s v="line"/>
    <n v="183.79015569480069"/>
    <n v="93.855506174811623"/>
    <n v="93.855506174811623"/>
    <n v="187.71101234962325"/>
    <n v="69.453074569360595"/>
    <n v="257.16408691898386"/>
    <n v="120.86712085192241"/>
    <n v="443.17944312371549"/>
  </r>
  <r>
    <s v="0108024900_1_01_01"/>
    <s v="T000916"/>
    <s v="Vientiane Capital"/>
    <x v="0"/>
    <n v="4.9603715600721382E-2"/>
    <s v="2012-06-01"/>
    <x v="0"/>
    <s v="2022-11-05"/>
    <n v="2022"/>
    <s v="9 X 1"/>
    <s v="line"/>
    <n v="115.124252489908"/>
    <n v="58.790118271513066"/>
    <n v="58.790118271513066"/>
    <n v="117.58023654302613"/>
    <n v="43.504687520919667"/>
    <n v="161.08492406394581"/>
    <n v="75.709914310054529"/>
    <n v="277.60301913686658"/>
  </r>
  <r>
    <s v="0108024900_1_01_01"/>
    <s v="T000917"/>
    <s v="Vientiane Capital"/>
    <x v="0"/>
    <n v="4.7373626280317709E-2"/>
    <s v="2012-06-01"/>
    <x v="0"/>
    <s v="2022-11-05"/>
    <n v="2022"/>
    <s v="9 X 1"/>
    <s v="line"/>
    <n v="152.4420099790288"/>
    <n v="77.847053095957435"/>
    <n v="77.847053095957435"/>
    <n v="155.69410619191487"/>
    <n v="57.606819291008499"/>
    <n v="213.30092548292336"/>
    <n v="100.25143497697397"/>
    <n v="367.58859491557121"/>
  </r>
  <r>
    <s v="0108024900_1_01_01"/>
    <s v="T000918"/>
    <s v="Vientiane Capital"/>
    <x v="0"/>
    <n v="4.7643049030688493E-2"/>
    <s v="2012-06-01"/>
    <x v="0"/>
    <s v="2022-11-05"/>
    <n v="2022"/>
    <s v="9 X 1"/>
    <s v="line"/>
    <n v="168.548921076136"/>
    <n v="86.072315696213508"/>
    <n v="86.072315696213508"/>
    <n v="172.14463139242702"/>
    <n v="63.693513615197993"/>
    <n v="235.838145007625"/>
    <n v="110.84392815358375"/>
    <n v="406.4277365631404"/>
  </r>
  <r>
    <s v="0108024900_1_01_01"/>
    <s v="T000919"/>
    <s v="Vientiane Capital"/>
    <x v="0"/>
    <n v="4.7772323162425662E-2"/>
    <s v="2012-06-01"/>
    <x v="0"/>
    <s v="2022-11-05"/>
    <n v="2022"/>
    <s v="9 X 1"/>
    <s v="line"/>
    <n v="244.80345096047199"/>
    <n v="125.01296229048113"/>
    <n v="125.01296229048113"/>
    <n v="250.02592458096225"/>
    <n v="92.509592094956034"/>
    <n v="342.5355166759183"/>
    <n v="160.9916928376816"/>
    <n v="590.30287373816589"/>
  </r>
  <r>
    <s v="unknown"/>
    <s v="T000920"/>
    <m/>
    <x v="2"/>
    <n v="4.8655090724122149E-2"/>
    <s v="2012-06-01"/>
    <x v="0"/>
    <s v="2022-11-05"/>
    <n v="2022"/>
    <s v="9 X 1"/>
    <s v="line"/>
    <n v="143.68532662874199"/>
    <n v="24614.724806176448"/>
    <m/>
    <m/>
    <m/>
    <m/>
    <m/>
    <m/>
  </r>
  <r>
    <s v="0108024902_1_01_03"/>
    <s v="T000921"/>
    <s v="Vientiane Capital"/>
    <x v="0"/>
    <n v="4.9070281923763032E-2"/>
    <s v="2012-06-01"/>
    <x v="0"/>
    <s v="2022-10-14"/>
    <n v="2022"/>
    <s v="9 X 1"/>
    <s v="line"/>
    <n v="207.86725374792579"/>
    <n v="106.15087758060751"/>
    <n v="106.15087758060751"/>
    <n v="212.30175516121503"/>
    <n v="78.551649409649556"/>
    <n v="290.8534045708646"/>
    <n v="136.70110014830635"/>
    <n v="501.23736721045663"/>
  </r>
  <r>
    <s v="0108024902_1_01_03"/>
    <s v="T000922"/>
    <s v="Vientiane Capital"/>
    <x v="0"/>
    <n v="4.7345888937382202E-2"/>
    <s v="2012-06-01"/>
    <x v="0"/>
    <s v="2022-10-14"/>
    <n v="2022"/>
    <s v="9 X 1"/>
    <s v="line"/>
    <n v="108.0467416992627"/>
    <n v="55.175869427756858"/>
    <n v="55.175869427756858"/>
    <n v="110.35173885551372"/>
    <n v="40.830143376540072"/>
    <n v="151.18188223205379"/>
    <n v="71.055484649065278"/>
    <n v="260.53677704657269"/>
  </r>
  <r>
    <s v="0108024902_1_01_04"/>
    <s v="T000923"/>
    <s v="Vientiane Capital"/>
    <x v="0"/>
    <n v="4.6882535812343272E-2"/>
    <s v="2012-06-01"/>
    <x v="0"/>
    <s v="2022-10-14"/>
    <n v="2022"/>
    <s v="9 X 1"/>
    <s v="line"/>
    <n v="57.032287881497822"/>
    <n v="29.124488344818243"/>
    <n v="29.124488344818243"/>
    <n v="58.248976689636486"/>
    <n v="21.552121375165498"/>
    <n v="79.801098064801977"/>
    <n v="37.506516090456927"/>
    <n v="137.5238923316754"/>
  </r>
  <r>
    <s v="0108024902_1_01_03"/>
    <s v="T000924"/>
    <s v="Vientiane Capital"/>
    <x v="0"/>
    <n v="4.8934803569650437E-2"/>
    <s v="2012-06-01"/>
    <x v="0"/>
    <s v="2022-10-14"/>
    <n v="2022"/>
    <s v="9 X 1"/>
    <s v="line"/>
    <n v="183.7138526493039"/>
    <n v="93.816540752911266"/>
    <n v="93.816540752911266"/>
    <n v="187.63308150582253"/>
    <n v="69.42424015715433"/>
    <n v="257.05732166297685"/>
    <n v="120.81694118159911"/>
    <n v="442.99545099919669"/>
  </r>
  <r>
    <s v="0108024902_1_02_01"/>
    <s v="T000925"/>
    <s v="Vientiane Capital"/>
    <x v="0"/>
    <n v="4.8184585944966357E-2"/>
    <s v="2013-06-01"/>
    <x v="1"/>
    <s v="2022-10-14"/>
    <n v="2022"/>
    <s v="9 X 1"/>
    <s v="line"/>
    <n v="192.73311353063889"/>
    <n v="98.422376642979671"/>
    <n v="98.422376642979671"/>
    <n v="196.84475328595934"/>
    <n v="72.83255871580495"/>
    <n v="269.67731200176428"/>
    <n v="126.74833664082921"/>
    <n v="464.74390101637374"/>
  </r>
  <r>
    <s v="0108024902_1_03_01"/>
    <s v="T000926"/>
    <s v="Vientiane Capital"/>
    <x v="1"/>
    <n v="4.7001815970818213E-2"/>
    <s v="2013-06-01"/>
    <x v="1"/>
    <s v="2022-10-15"/>
    <n v="2022"/>
    <s v="9 X 1"/>
    <s v="line"/>
    <n v="120.80690567958371"/>
    <n v="61.611521896587689"/>
    <n v="61.611521896587689"/>
    <n v="123.22304379317538"/>
    <n v="32.037991386225599"/>
    <n v="155.26103517940098"/>
    <n v="72.972686534318456"/>
    <n v="267.56651729250098"/>
  </r>
  <r>
    <s v="0108024902_1_03_01"/>
    <s v="T000927"/>
    <s v="Vientiane Capital"/>
    <x v="1"/>
    <n v="4.7616758500125152E-2"/>
    <s v="2013-06-01"/>
    <x v="1"/>
    <s v="2022-10-15"/>
    <n v="2022"/>
    <s v="9 X 1"/>
    <s v="line"/>
    <n v="111.1799246948335"/>
    <n v="56.701761594365088"/>
    <n v="56.701761594365088"/>
    <n v="113.40352318873018"/>
    <n v="29.484916029069847"/>
    <n v="142.88843921780003"/>
    <n v="67.157566432366011"/>
    <n v="246.24441025200869"/>
  </r>
  <r>
    <s v="0108024902_1_06_02"/>
    <s v="T000928"/>
    <s v="Vientiane Capital"/>
    <x v="0"/>
    <n v="4.7695194625202268E-2"/>
    <s v="2017-05-21"/>
    <x v="5"/>
    <s v="2022-10-15"/>
    <n v="2022"/>
    <s v="9 X 1"/>
    <s v="line"/>
    <n v="81.96139049918736"/>
    <n v="41.854950081585045"/>
    <n v="41.854950081585045"/>
    <n v="83.70990016317009"/>
    <n v="30.972663060372934"/>
    <n v="114.68256322354303"/>
    <n v="53.90080471506522"/>
    <n v="197.63628395523912"/>
  </r>
  <r>
    <s v="unknown"/>
    <s v="T000929"/>
    <m/>
    <x v="2"/>
    <n v="4.3817945829441228E-2"/>
    <s v="2013-06-01"/>
    <x v="1"/>
    <s v="2022-10-15"/>
    <n v="2022"/>
    <s v="6 X 1.5"/>
    <s v="line"/>
    <n v="158.45119491189331"/>
    <n v="32936.814739412577"/>
    <m/>
    <m/>
    <m/>
    <m/>
    <m/>
    <m/>
  </r>
  <r>
    <s v="0108024903_1_01_01"/>
    <s v="T000930"/>
    <s v="Vientiane Capital"/>
    <x v="1"/>
    <n v="4.7643049030688493E-2"/>
    <s v="2012-04-28"/>
    <x v="0"/>
    <s v="2022-10-15"/>
    <n v="2022"/>
    <s v="6 X 1.5"/>
    <s v="line"/>
    <n v="223.60429928778211"/>
    <n v="114.03819263676888"/>
    <n v="114.03819263676888"/>
    <n v="228.07638527353777"/>
    <n v="59.299860171119825"/>
    <n v="287.37624544465757"/>
    <n v="135.06683535898904"/>
    <n v="495.24506298295978"/>
  </r>
  <r>
    <s v="0108024903_1_02_01"/>
    <s v="T000931"/>
    <m/>
    <x v="3"/>
    <n v="4.6822038494660212E-2"/>
    <s v="2012-07-01"/>
    <x v="0"/>
    <s v="2022-10-15"/>
    <n v="2022"/>
    <s v="6 X 1.5"/>
    <s v="line"/>
    <n v="151.32543389661441"/>
    <n v="8630.4357097842822"/>
    <m/>
    <m/>
    <m/>
    <m/>
    <m/>
    <m/>
  </r>
  <r>
    <s v="0108024903_1_03_01"/>
    <s v="T000932"/>
    <s v="Vientiane Capital"/>
    <x v="0"/>
    <n v="4.9070281923763032E-2"/>
    <s v="2012-07-01"/>
    <x v="0"/>
    <s v="2022-10-15"/>
    <n v="2022"/>
    <s v="9 X 1"/>
    <s v="line"/>
    <n v="237.74689577760429"/>
    <n v="121.40941477709669"/>
    <n v="121.40941477709669"/>
    <n v="242.81882955419337"/>
    <n v="89.84296693505155"/>
    <n v="332.66179648924492"/>
    <n v="156.35104434994511"/>
    <n v="573.28716261646537"/>
  </r>
  <r>
    <s v="0108024903_1_04_02"/>
    <s v="T000933"/>
    <s v="Vientiane Capital"/>
    <x v="1"/>
    <n v="4.7455972123663023E-2"/>
    <s v="2013-06-15"/>
    <x v="1"/>
    <s v="2022-10-15"/>
    <n v="2022"/>
    <s v="9 X 1"/>
    <s v="line"/>
    <n v="146.3612973677364"/>
    <n v="74.64426165754557"/>
    <n v="74.64426165754557"/>
    <n v="149.28852331509114"/>
    <n v="38.8150160619237"/>
    <n v="188.10353937701484"/>
    <n v="88.408663507196977"/>
    <n v="324.16509952638893"/>
  </r>
  <r>
    <s v="0108019900_1_01_01"/>
    <s v="T000934"/>
    <s v="Vientiane Capital"/>
    <x v="0"/>
    <n v="4.5983934574734063E-2"/>
    <s v="2012-06-01"/>
    <x v="0"/>
    <s v="2022-10-15"/>
    <n v="2022"/>
    <s v="9 X 1"/>
    <s v="line"/>
    <n v="142.83493059975669"/>
    <n v="72.941037892942475"/>
    <n v="72.941037892942475"/>
    <n v="145.88207578588495"/>
    <n v="53.97636804077743"/>
    <n v="199.85844382666238"/>
    <n v="93.93346859853132"/>
    <n v="344.42271819461484"/>
  </r>
  <r>
    <s v="0108019900_1_01_02"/>
    <s v="T000935"/>
    <s v="Vientiane Capital"/>
    <x v="0"/>
    <n v="4.8808433331835703E-2"/>
    <s v="2012-07-01"/>
    <x v="0"/>
    <s v="2022-10-15"/>
    <n v="2022"/>
    <s v="9 X 1"/>
    <s v="line"/>
    <n v="72.653637671088006"/>
    <n v="37.101790970702304"/>
    <n v="37.101790970702304"/>
    <n v="74.203581941404607"/>
    <n v="27.455325318319705"/>
    <n v="101.65890725972432"/>
    <n v="47.779686412070426"/>
    <n v="175.19218351092488"/>
  </r>
  <r>
    <s v="0108019900_1_01_02"/>
    <s v="T000936"/>
    <s v="Vientiane Capital"/>
    <x v="0"/>
    <n v="4.8471243826553892E-2"/>
    <s v="2012-07-01"/>
    <x v="0"/>
    <s v="2022-10-15"/>
    <n v="2022"/>
    <s v="9 X 1"/>
    <s v="line"/>
    <n v="90.625037753766577"/>
    <n v="46.279185946256831"/>
    <n v="46.279185946256831"/>
    <n v="92.558371892513662"/>
    <n v="34.246597600230054"/>
    <n v="126.80496949274371"/>
    <n v="59.598335661589537"/>
    <n v="218.52723075916163"/>
  </r>
  <r>
    <s v="0108019900_1_02_01"/>
    <s v="T000937"/>
    <s v="Vientiane Capital"/>
    <x v="1"/>
    <n v="4.7823014703861431E-2"/>
    <s v="2013-07-01"/>
    <x v="1"/>
    <s v="2022-10-15"/>
    <n v="2022"/>
    <s v="9 X 1"/>
    <s v="line"/>
    <n v="173.43962657144351"/>
    <n v="88.454209551436193"/>
    <n v="88.454209551436193"/>
    <n v="176.90841910287239"/>
    <n v="45.996188966746821"/>
    <n v="222.9046080696192"/>
    <n v="104.76516579272102"/>
    <n v="384.13894123997704"/>
  </r>
  <r>
    <s v="0108019900_1_03_01"/>
    <s v="T000938"/>
    <s v="Vientiane Capital"/>
    <x v="0"/>
    <n v="4.9582766596283641E-2"/>
    <s v="2013-07-01"/>
    <x v="1"/>
    <s v="2022-10-15"/>
    <n v="2022"/>
    <s v="9 X 1"/>
    <s v="line"/>
    <n v="175.20413600465321"/>
    <n v="89.470912119709638"/>
    <n v="89.470912119709638"/>
    <n v="178.94182423941928"/>
    <n v="66.208474968585136"/>
    <n v="245.15029920800441"/>
    <n v="115.22064062776207"/>
    <n v="422.47568230179422"/>
  </r>
  <r>
    <s v="1001050900_1_08_02"/>
    <s v="T000961"/>
    <s v="P.Vientiane"/>
    <x v="0"/>
    <n v="1.8189984550190639E-2"/>
    <s v="2017-08-15"/>
    <x v="5"/>
    <s v="2022-11-03"/>
    <n v="2022"/>
    <s v="3 X 3"/>
    <s v="block"/>
    <n v="58.899455073204543"/>
    <n v="30.077988390716474"/>
    <n v="30.077988390716474"/>
    <n v="60.155976781432948"/>
    <n v="22.257711409130192"/>
    <n v="82.413688190563136"/>
    <n v="38.734433449564669"/>
    <n v="142.02625598173711"/>
  </r>
  <r>
    <s v="1001050900_1_01_03"/>
    <s v="T000962"/>
    <s v="P.Vientiane"/>
    <x v="1"/>
    <n v="1.9377269073673091E-2"/>
    <s v="2017-08-04"/>
    <x v="5"/>
    <s v="2022-11-04"/>
    <n v="2022"/>
    <s v="3 X 3"/>
    <s v="block"/>
    <n v="34.817877276303491"/>
    <n v="17.75711741091478"/>
    <n v="17.75711741091478"/>
    <n v="35.514234821829561"/>
    <n v="9.2337010536756861"/>
    <n v="44.747935875505249"/>
    <n v="21.031529861487467"/>
    <n v="77.115609492120711"/>
  </r>
  <r>
    <s v="0106068900_1_13_01"/>
    <s v="T000963"/>
    <s v="Vientiane Capital"/>
    <x v="1"/>
    <n v="4.9947516111761188E-2"/>
    <s v="2013-09-01"/>
    <x v="1"/>
    <s v="2022-11-04"/>
    <n v="2022"/>
    <s v="9 X 1"/>
    <s v="line"/>
    <n v="146.55295263576721"/>
    <n v="74.742005844241277"/>
    <n v="74.742005844241277"/>
    <n v="149.48401168848255"/>
    <n v="38.865843039005462"/>
    <n v="188.34985472748801"/>
    <n v="88.524431721919356"/>
    <n v="324.58958298037095"/>
  </r>
  <r>
    <s v="0106068900_1_12_03"/>
    <s v="T000964"/>
    <s v="Vientiane Capital"/>
    <x v="1"/>
    <n v="4.9947516111761188E-2"/>
    <s v="2013-11-01"/>
    <x v="1"/>
    <s v="2022-11-04"/>
    <n v="2022"/>
    <s v="9 X 1"/>
    <s v="line"/>
    <n v="191.42826319967469"/>
    <n v="97.6284142318341"/>
    <n v="97.6284142318341"/>
    <n v="195.2568284636682"/>
    <n v="50.766775400553733"/>
    <n v="246.02360386422194"/>
    <n v="115.6310938161843"/>
    <n v="423.98067732600907"/>
  </r>
  <r>
    <s v="0106068900_1_08_01"/>
    <s v="T000965"/>
    <s v="Vientiane Capital"/>
    <x v="0"/>
    <n v="2.0002740703401811E-2"/>
    <s v="2013-05-01"/>
    <x v="1"/>
    <s v="2022-11-04"/>
    <n v="2022"/>
    <s v="3 X 3"/>
    <s v="block"/>
    <n v="306.7104461422656"/>
    <n v="156.62680116331708"/>
    <n v="156.62680116331708"/>
    <n v="313.25360232663417"/>
    <n v="115.90383286085464"/>
    <n v="429.15743518748877"/>
    <n v="201.7039945381197"/>
    <n v="739.58131330643891"/>
  </r>
  <r>
    <s v="0106068900_1_03_02"/>
    <s v="T000966"/>
    <s v="Vientiane Capital"/>
    <x v="0"/>
    <n v="2.0002740703401811E-2"/>
    <s v="2012-08-01"/>
    <x v="0"/>
    <s v="2022-11-04"/>
    <n v="2022"/>
    <s v="9 X 1"/>
    <s v="line"/>
    <n v="326.02688983423837"/>
    <n v="166.49106507535117"/>
    <n v="166.49106507535117"/>
    <n v="332.98213015070235"/>
    <n v="123.20338815575987"/>
    <n v="456.1855183064622"/>
    <n v="214.40719360403722"/>
    <n v="786.15970988146978"/>
  </r>
  <r>
    <s v="0106068900_1_03_03"/>
    <s v="T000967"/>
    <s v="Vientiane Capital"/>
    <x v="0"/>
    <n v="4.9947516111761188E-2"/>
    <s v="2012-08-01"/>
    <x v="0"/>
    <s v="2022-11-04"/>
    <n v="2022"/>
    <s v="9 X 1"/>
    <s v="line"/>
    <n v="196.46438277778961"/>
    <n v="100.32781147185797"/>
    <n v="100.32781147185797"/>
    <n v="200.65562294371594"/>
    <n v="74.242580489174898"/>
    <n v="274.89820343289085"/>
    <n v="129.2021556134587"/>
    <n v="473.74123724934856"/>
  </r>
  <r>
    <s v="0106068900_1_12_01"/>
    <s v="T000968"/>
    <s v="Vientiane Capital"/>
    <x v="1"/>
    <n v="4.9947516111761188E-2"/>
    <s v="2013-11-01"/>
    <x v="1"/>
    <s v="2022-11-04"/>
    <n v="2022"/>
    <s v="9 X 1"/>
    <s v="line"/>
    <n v="143.25994306325279"/>
    <n v="73.062570962258931"/>
    <n v="73.062570962258931"/>
    <n v="146.12514192451786"/>
    <n v="37.992536900374645"/>
    <n v="184.11767882489249"/>
    <n v="86.535309047699471"/>
    <n v="317.29613317489805"/>
  </r>
  <r>
    <s v="1010007901_1_01_12"/>
    <s v="T000969"/>
    <s v="P.Vientiane"/>
    <x v="0"/>
    <n v="4.7643049030688493E-2"/>
    <s v="2013-07-01"/>
    <x v="1"/>
    <s v="2022-11-03"/>
    <n v="2022"/>
    <s v="9 X 1"/>
    <s v="line"/>
    <n v="45.526439696171927"/>
    <n v="23.248835204845147"/>
    <n v="23.248835204845147"/>
    <n v="46.497670409690294"/>
    <n v="17.20413805158541"/>
    <n v="63.701808461275704"/>
    <n v="29.939849976799579"/>
    <n v="109.77944991493179"/>
  </r>
  <r>
    <s v="1010007901_1_03_08"/>
    <s v="T000971"/>
    <s v="P.Vientiane"/>
    <x v="0"/>
    <n v="4.8319981033314613E-2"/>
    <s v="2014-06-01"/>
    <x v="2"/>
    <s v="2022-12-04"/>
    <n v="2022"/>
    <s v="9 X 1"/>
    <s v="line"/>
    <n v="16.820066954986071"/>
    <n v="8.5894475250128934"/>
    <n v="8.5894475250128934"/>
    <n v="17.178895050025787"/>
    <n v="6.3561911685095414"/>
    <n v="23.535086218535326"/>
    <n v="11.061490522711603"/>
    <n v="40.558798583275873"/>
  </r>
  <r>
    <s v="1010007901_1_03_08"/>
    <s v="T000972"/>
    <s v="P.Vientiane"/>
    <x v="0"/>
    <n v="4.9150099582536619E-2"/>
    <s v="2014-06-01"/>
    <x v="2"/>
    <s v="2022-11-30"/>
    <n v="2022"/>
    <s v="9 X 1"/>
    <s v="line"/>
    <n v="43.556324059463897"/>
    <n v="22.242762819699578"/>
    <n v="22.242762819699578"/>
    <n v="44.485525639399157"/>
    <n v="16.459644486577687"/>
    <n v="60.945170125976844"/>
    <n v="28.644229959209117"/>
    <n v="105.02884318376675"/>
  </r>
  <r>
    <s v="1010007901_1_03_08"/>
    <s v="T000973"/>
    <s v="P.Vientiane"/>
    <x v="0"/>
    <n v="4.5565073979842628E-2"/>
    <s v="2014-06-01"/>
    <x v="2"/>
    <s v="2022-12-04"/>
    <n v="2022"/>
    <s v="9 X 1"/>
    <s v="line"/>
    <n v="60.384712531391557"/>
    <n v="30.836459866030644"/>
    <n v="30.836459866030644"/>
    <n v="61.672919732061288"/>
    <n v="22.818980300862677"/>
    <n v="84.491900032923965"/>
    <n v="39.711193015474258"/>
    <n v="145.60770772340561"/>
  </r>
  <r>
    <s v="1010007901_1_03_08"/>
    <s v="T000974"/>
    <s v="P.Vientiane"/>
    <x v="0"/>
    <n v="4.7823014703861431E-2"/>
    <s v="2014-06-01"/>
    <x v="2"/>
    <s v="2022-12-04"/>
    <n v="2022"/>
    <s v="9 X 1"/>
    <s v="line"/>
    <n v="50.018921048170647"/>
    <n v="25.542995681932496"/>
    <n v="25.542995681932496"/>
    <n v="51.085991363864991"/>
    <n v="18.901816804630048"/>
    <n v="69.987808168495036"/>
    <n v="32.894269839192667"/>
    <n v="120.61232274370644"/>
  </r>
  <r>
    <s v="1010007901_1_03_08"/>
    <s v="T000975"/>
    <s v="P.Vientiane"/>
    <x v="0"/>
    <n v="4.9226174270934661E-2"/>
    <s v="2014-06-01"/>
    <x v="2"/>
    <s v="2022-11-30"/>
    <n v="2022"/>
    <s v="9 X 1"/>
    <s v="line"/>
    <n v="216.42283061046859"/>
    <n v="110.51992549841272"/>
    <n v="110.51992549841272"/>
    <n v="221.03985099682544"/>
    <n v="81.784744868825413"/>
    <n v="302.82459586565085"/>
    <n v="142.3275600568559"/>
    <n v="521.86772020847161"/>
  </r>
  <r>
    <s v="1010007901_1_03_08"/>
    <s v="T000976"/>
    <s v="P.Vientiane"/>
    <x v="0"/>
    <n v="4.9492931737868118E-2"/>
    <s v="2014-06-01"/>
    <x v="2"/>
    <s v="2022-11-30"/>
    <n v="2022"/>
    <s v="9 X 1"/>
    <s v="line"/>
    <n v="31.61375875574856"/>
    <n v="16.144092804602277"/>
    <n v="16.144092804602277"/>
    <n v="32.288185609204554"/>
    <n v="11.946628675405686"/>
    <n v="44.234814284610238"/>
    <n v="20.790362713766811"/>
    <n v="76.231329950478298"/>
  </r>
  <r>
    <s v="1010007901_1_03_08"/>
    <s v="T000977"/>
    <s v="P.Vientiane"/>
    <x v="0"/>
    <n v="4.7318007370658048E-2"/>
    <s v="2014-06-01"/>
    <x v="2"/>
    <s v="2022-11-30"/>
    <n v="2022"/>
    <s v="9 X 1"/>
    <s v="line"/>
    <n v="40.854584827853387"/>
    <n v="20.863074652090479"/>
    <n v="20.863074652090479"/>
    <n v="41.726149304180957"/>
    <n v="15.438675242546953"/>
    <n v="57.164824546727914"/>
    <n v="26.867467536962117"/>
    <n v="98.51404763552776"/>
  </r>
  <r>
    <s v="1010007901_1_03_08"/>
    <s v="T000978"/>
    <s v="P.Vientiane"/>
    <x v="0"/>
    <n v="4.6699333068097558E-2"/>
    <s v="2014-06-01"/>
    <x v="2"/>
    <s v="2022-11-30"/>
    <n v="2022"/>
    <s v="9 X 1"/>
    <s v="line"/>
    <n v="63.973027372928122"/>
    <n v="32.668892645108649"/>
    <n v="32.668892645108649"/>
    <n v="65.337785290217298"/>
    <n v="24.174980557380401"/>
    <n v="89.512765847597706"/>
    <n v="42.070999948370918"/>
    <n v="154.2603331440267"/>
  </r>
  <r>
    <s v="1010007901_1_03_09"/>
    <s v="T000979"/>
    <s v="P.Vientiane"/>
    <x v="0"/>
    <n v="4.6699333068097558E-2"/>
    <s v="2014-06-01"/>
    <x v="2"/>
    <s v="2022-12-01"/>
    <n v="2022"/>
    <s v="9 X 1"/>
    <s v="line"/>
    <n v="126.5453078354636"/>
    <n v="64.622470534643455"/>
    <n v="64.622470534643455"/>
    <n v="129.24494106928691"/>
    <n v="47.820628195636154"/>
    <n v="177.06556926492306"/>
    <n v="83.220817554513829"/>
    <n v="305.14299769988401"/>
  </r>
  <r>
    <s v="1010007901_1_03_09"/>
    <s v="T000981"/>
    <s v="P.Vientiane"/>
    <x v="0"/>
    <n v="4.5421003044788813E-2"/>
    <s v="2014-06-01"/>
    <x v="2"/>
    <s v="2022-11-30"/>
    <n v="2022"/>
    <s v="9 X 1"/>
    <s v="line"/>
    <n v="86.45325340998599"/>
    <n v="44.14879474136621"/>
    <n v="44.14879474136621"/>
    <n v="88.29758948273242"/>
    <n v="32.670108108610997"/>
    <n v="120.96769759134341"/>
    <n v="56.854817867931402"/>
    <n v="208.46766551574848"/>
  </r>
  <r>
    <s v="1010007901_1_03_09"/>
    <s v="T000982"/>
    <s v="P.Vientiane"/>
    <x v="0"/>
    <n v="4.3349331276494922E-2"/>
    <s v="2014-06-01"/>
    <x v="2"/>
    <s v="2022-11-30"/>
    <n v="2022"/>
    <s v="9 X 1"/>
    <s v="line"/>
    <n v="114.6074297334672"/>
    <n v="58.526194117223959"/>
    <n v="58.526194117223959"/>
    <n v="117.05238823444792"/>
    <n v="43.309383646745729"/>
    <n v="160.36177188119365"/>
    <n v="75.370032784161012"/>
    <n v="276.35678687525706"/>
  </r>
  <r>
    <s v="1010007901_1_03_08"/>
    <s v="T000983"/>
    <s v="P.Vientiane"/>
    <x v="0"/>
    <n v="4.7428667957291372E-2"/>
    <s v="2014-06-01"/>
    <x v="2"/>
    <s v="2022-11-30"/>
    <n v="2022"/>
    <s v="9 X 1"/>
    <s v="line"/>
    <n v="35.870036420955927"/>
    <n v="18.317631932301506"/>
    <n v="18.317631932301506"/>
    <n v="36.635263864603012"/>
    <n v="13.555047629903115"/>
    <n v="50.190311494506126"/>
    <n v="23.589446402417877"/>
    <n v="86.49463680886555"/>
  </r>
  <r>
    <s v="1010007901_1_03_02"/>
    <s v="T000984"/>
    <s v="P.Vientiane"/>
    <x v="0"/>
    <n v="4.8428763168559971E-2"/>
    <s v="2014-06-01"/>
    <x v="2"/>
    <s v="2022-12-01"/>
    <n v="2022"/>
    <s v="9 X 1"/>
    <s v="line"/>
    <n v="138.8455225848621"/>
    <n v="70.903780200002956"/>
    <n v="70.903780200002956"/>
    <n v="141.80756040000591"/>
    <n v="52.468797348002184"/>
    <n v="194.27635774800808"/>
    <n v="91.309888141563789"/>
    <n v="334.8029231857339"/>
  </r>
  <r>
    <s v="1010007901_1_03_02"/>
    <s v="T000985"/>
    <s v="P.Vientiane"/>
    <x v="0"/>
    <n v="4.5457228594276783E-2"/>
    <s v="2014-06-01"/>
    <x v="2"/>
    <s v="2022-12-01"/>
    <n v="2022"/>
    <s v="9 X 1"/>
    <s v="line"/>
    <n v="77.65630485340904"/>
    <n v="39.656486345140912"/>
    <n v="39.656486345140912"/>
    <n v="79.312972690281825"/>
    <n v="29.345799895404276"/>
    <n v="108.65877258568611"/>
    <n v="51.069623115272471"/>
    <n v="187.25528475599904"/>
  </r>
  <r>
    <s v="1010007901_1_03_02"/>
    <s v="T000986"/>
    <s v="P.Vientiane"/>
    <x v="0"/>
    <n v="4.8713707419140717E-2"/>
    <s v="2014-06-01"/>
    <x v="2"/>
    <s v="2022-12-01"/>
    <n v="2022"/>
    <s v="9 X 1"/>
    <s v="line"/>
    <n v="73.793194484955649"/>
    <n v="37.68372465031738"/>
    <n v="37.68372465031738"/>
    <n v="75.36744930063476"/>
    <n v="27.885956241234862"/>
    <n v="103.25340554186963"/>
    <n v="48.529100604678725"/>
    <n v="177.94003555048866"/>
  </r>
  <r>
    <s v="1010007901_1_03_02"/>
    <s v="T000987"/>
    <s v="P.Vientiane"/>
    <x v="0"/>
    <n v="4.5200748074270367E-2"/>
    <s v="2014-06-01"/>
    <x v="2"/>
    <s v="2022-12-01"/>
    <n v="2022"/>
    <s v="9 X 1"/>
    <s v="line"/>
    <n v="128.00201011477941"/>
    <n v="65.366359831947406"/>
    <n v="65.366359831947406"/>
    <n v="130.73271966389481"/>
    <n v="48.371106275641083"/>
    <n v="179.10382593953591"/>
    <n v="84.178798191581876"/>
    <n v="308.65559336913356"/>
  </r>
  <r>
    <s v="1010007901_1_03_02"/>
    <s v="T000988"/>
    <s v="P.Vientiane"/>
    <x v="0"/>
    <n v="4.6605810002824419E-2"/>
    <s v="2014-06-01"/>
    <x v="2"/>
    <s v="2022-12-01"/>
    <n v="2022"/>
    <s v="9 X 1"/>
    <s v="line"/>
    <n v="52.646494941582631"/>
    <n v="26.884810083501549"/>
    <n v="26.884810083501549"/>
    <n v="53.769620167003097"/>
    <n v="19.894759461791146"/>
    <n v="73.664379628794251"/>
    <n v="34.622258425533296"/>
    <n v="126.94828089362208"/>
  </r>
  <r>
    <s v="1010007901_1_03_13"/>
    <s v="T000989"/>
    <s v="P.Vientiane"/>
    <x v="0"/>
    <n v="4.527471835412606E-2"/>
    <s v="2014-06-01"/>
    <x v="2"/>
    <s v="2022-12-01"/>
    <n v="2022"/>
    <s v="9 X 1"/>
    <s v="line"/>
    <n v="243.66526515654519"/>
    <n v="124.4317287399425"/>
    <n v="124.4317287399425"/>
    <n v="248.863457479885"/>
    <n v="92.079479267557446"/>
    <n v="340.94293674744245"/>
    <n v="160.24318027129794"/>
    <n v="587.55832766142578"/>
  </r>
  <r>
    <s v="1010007901_1_03_13"/>
    <s v="T000990"/>
    <s v="P.Vientiane"/>
    <x v="0"/>
    <n v="4.9527751503838327E-2"/>
    <s v="2014-06-01"/>
    <x v="2"/>
    <s v="2022-12-04"/>
    <n v="2022"/>
    <s v="9 X 1"/>
    <s v="line"/>
    <n v="54.198900470054532"/>
    <n v="27.677571840041203"/>
    <n v="27.677571840041203"/>
    <n v="55.355143680082406"/>
    <n v="20.481403161630489"/>
    <n v="75.836546841712902"/>
    <n v="35.643177015605062"/>
    <n v="130.69164905721854"/>
  </r>
  <r>
    <s v="1010007901_1_03_13"/>
    <s v="T000991"/>
    <s v="P.Vientiane"/>
    <x v="0"/>
    <n v="4.8789785278622932E-2"/>
    <s v="2014-06-01"/>
    <x v="2"/>
    <s v="2022-12-04"/>
    <n v="2022"/>
    <s v="9 X 1"/>
    <s v="line"/>
    <n v="24.943612934009451"/>
    <n v="12.737871671634169"/>
    <n v="12.737871671634169"/>
    <n v="25.475743343268338"/>
    <n v="9.4260250370092855"/>
    <n v="34.901768380277623"/>
    <n v="16.403831138730482"/>
    <n v="60.147380842011763"/>
  </r>
  <r>
    <s v="1010007901_1_03_07"/>
    <s v="T000992"/>
    <s v="P.Vientiane"/>
    <x v="0"/>
    <n v="4.8091386066329837E-2"/>
    <s v="2014-06-01"/>
    <x v="2"/>
    <s v="2022-12-01"/>
    <n v="2022"/>
    <s v="9 X 1"/>
    <s v="line"/>
    <n v="46.191693536624747"/>
    <n v="23.588558166036389"/>
    <n v="23.588558166036389"/>
    <n v="47.177116332072778"/>
    <n v="17.455533042866929"/>
    <n v="64.632649374939703"/>
    <n v="30.377345206221658"/>
    <n v="111.3835990894794"/>
  </r>
  <r>
    <s v="1010007901_1_03_07"/>
    <s v="T000993"/>
    <s v="P.Vientiane"/>
    <x v="0"/>
    <n v="4.7510146696310082E-2"/>
    <s v="2014-06-01"/>
    <x v="2"/>
    <s v="2022-11-30"/>
    <n v="2022"/>
    <s v="9 X 1"/>
    <s v="line"/>
    <n v="56.266052461464753"/>
    <n v="28.733197456988023"/>
    <n v="28.733197456988023"/>
    <n v="57.466394913976046"/>
    <n v="21.262566118171137"/>
    <n v="78.728961032147183"/>
    <n v="37.002611685109173"/>
    <n v="135.67624284540028"/>
  </r>
  <r>
    <s v="1010007901_1_03_07"/>
    <s v="T000994"/>
    <s v="P.Vientiane"/>
    <x v="0"/>
    <n v="4.7510146696310082E-2"/>
    <s v="2014-06-01"/>
    <x v="2"/>
    <s v="2022-12-01"/>
    <n v="2022"/>
    <s v="9 X 1"/>
    <s v="line"/>
    <n v="126.37380489825409"/>
    <n v="64.534889701375135"/>
    <n v="64.534889701375135"/>
    <n v="129.06977940275027"/>
    <n v="47.755818379017597"/>
    <n v="176.82559778176787"/>
    <n v="83.108030957430898"/>
    <n v="304.72944684391331"/>
  </r>
  <r>
    <s v="1010007901_1_02_23"/>
    <s v="T000995"/>
    <s v="P.Vientiane"/>
    <x v="0"/>
    <n v="4.4510341863239308E-2"/>
    <s v="2014-06-01"/>
    <x v="2"/>
    <s v="2022-12-01"/>
    <n v="2022"/>
    <s v="9 X 1"/>
    <s v="line"/>
    <n v="83.532608827674451"/>
    <n v="42.65731890799912"/>
    <n v="42.65731890799912"/>
    <n v="85.314637815998239"/>
    <n v="31.566415991919349"/>
    <n v="116.8810538079176"/>
    <n v="54.93409528972127"/>
    <n v="201.42501606231133"/>
  </r>
  <r>
    <s v="1010007901_1_02_23"/>
    <s v="T000996"/>
    <s v="P.Vientiane"/>
    <x v="0"/>
    <n v="4.3901418292622237E-2"/>
    <s v="2014-06-01"/>
    <x v="2"/>
    <s v="2022-12-01"/>
    <n v="2022"/>
    <s v="9 X 1"/>
    <s v="line"/>
    <n v="80.749256712514352"/>
    <n v="41.235953761190693"/>
    <n v="41.235953761190693"/>
    <n v="82.471907522381386"/>
    <n v="30.514605783281112"/>
    <n v="112.9865133056625"/>
    <n v="53.103661253661372"/>
    <n v="194.71342459675836"/>
  </r>
  <r>
    <s v="1010007901_1_02_23"/>
    <s v="T000997"/>
    <s v="P.Vientiane"/>
    <x v="0"/>
    <n v="4.7261811906011211E-2"/>
    <s v="2014-06-01"/>
    <x v="2"/>
    <s v="2022-12-01"/>
    <n v="2022"/>
    <s v="9 X 1"/>
    <s v="line"/>
    <n v="64.710446279526934"/>
    <n v="33.045467900078442"/>
    <n v="33.045467900078442"/>
    <n v="66.090935800156885"/>
    <n v="24.453646246058046"/>
    <n v="90.544582046214927"/>
    <n v="42.555953561721012"/>
    <n v="156.03849639297704"/>
  </r>
  <r>
    <s v="1010007901_1_02_46"/>
    <s v="T000998"/>
    <s v="P.Vientiane"/>
    <x v="0"/>
    <n v="4.7060597358218999E-2"/>
    <s v="2014-06-01"/>
    <x v="2"/>
    <s v="2022-12-01"/>
    <n v="2022"/>
    <s v="9 X 1"/>
    <s v="line"/>
    <n v="90.319182719725703"/>
    <n v="46.122995975539958"/>
    <n v="46.122995975539958"/>
    <n v="92.245991951079915"/>
    <n v="34.131017021899567"/>
    <n v="126.37700897297948"/>
    <n v="59.397194217300353"/>
    <n v="217.78971213010129"/>
  </r>
  <r>
    <s v="1010007901_1_02_46"/>
    <s v="T000999"/>
    <s v="P.Vientiane"/>
    <x v="0"/>
    <n v="4.2909448608160698E-2"/>
    <s v="2014-06-01"/>
    <x v="2"/>
    <s v="2022-12-01"/>
    <n v="2022"/>
    <s v="9 X 1"/>
    <s v="line"/>
    <n v="74.309200494416473"/>
    <n v="37.947231719148704"/>
    <n v="37.947231719148704"/>
    <n v="75.894463438297407"/>
    <n v="28.080951472170039"/>
    <n v="103.97541491046745"/>
    <n v="48.868445007919696"/>
    <n v="179.1842983623722"/>
  </r>
  <r>
    <s v="0108024901_1_09_01"/>
    <s v="T0010"/>
    <s v="Vientiane Capital"/>
    <x v="0"/>
    <n v="1.8056929563389661E-2"/>
    <s v="2016-07-24"/>
    <x v="4"/>
    <s v="2022-06-23"/>
    <n v="2022"/>
    <s v="4.5 X 2.5"/>
    <s v="block"/>
    <n v="95.505623886138181"/>
    <n v="48.771538597854601"/>
    <n v="48.771538597854601"/>
    <n v="97.543077195709202"/>
    <n v="36.090938562412404"/>
    <n v="133.63401575812162"/>
    <n v="62.80798740631716"/>
    <n v="230.2959538231629"/>
  </r>
  <r>
    <s v="1010007901_1_02_31"/>
    <s v="T001002"/>
    <s v="P.Vientiane"/>
    <x v="0"/>
    <n v="4.9053869765452937E-2"/>
    <s v="2014-06-01"/>
    <x v="2"/>
    <s v="2022-11-30"/>
    <n v="2022"/>
    <s v="9 X 1"/>
    <s v="line"/>
    <n v="51.956363960622973"/>
    <n v="26.532383195891484"/>
    <n v="26.532383195891484"/>
    <n v="53.064766391782968"/>
    <n v="19.633963564959696"/>
    <n v="72.698729956742667"/>
    <n v="34.168403079669055"/>
    <n v="125.28414462545319"/>
  </r>
  <r>
    <s v="1010007901_1_02_31"/>
    <s v="T001003"/>
    <s v="P.Vientiane"/>
    <x v="0"/>
    <n v="4.991488042681743E-2"/>
    <s v="2014-06-01"/>
    <x v="2"/>
    <s v="2022-11-30"/>
    <n v="2022"/>
    <s v="9 X 1"/>
    <s v="line"/>
    <n v="41.401124508038023"/>
    <n v="21.142174248771433"/>
    <n v="21.142174248771433"/>
    <n v="42.284348497542865"/>
    <n v="15.645208944090859"/>
    <n v="57.929557441633726"/>
    <n v="27.226891997567851"/>
    <n v="99.831937324415449"/>
  </r>
  <r>
    <s v="1010037900_1_02_18"/>
    <s v="T001011"/>
    <s v="P.Vientiane"/>
    <x v="0"/>
    <n v="4.976503018852859E-2"/>
    <s v="2013-06-01"/>
    <x v="1"/>
    <s v="2022-12-01"/>
    <n v="2022"/>
    <s v="9 X 1"/>
    <s v="line"/>
    <n v="39.436448985557817"/>
    <n v="20.138879948624872"/>
    <n v="20.138879948624872"/>
    <n v="40.277759897249744"/>
    <n v="14.902771161982406"/>
    <n v="55.180531059232152"/>
    <n v="25.934849597839111"/>
    <n v="95.094448525410073"/>
  </r>
  <r>
    <s v="1010037900_1_02_01"/>
    <s v="T001012"/>
    <s v="P.Vientiane"/>
    <x v="0"/>
    <n v="4.8184585944966357E-2"/>
    <s v="2013-06-01"/>
    <x v="1"/>
    <s v="2022-11-30"/>
    <n v="2022"/>
    <s v="9 X 1"/>
    <s v="line"/>
    <n v="151.72451031095471"/>
    <n v="77.480649932127591"/>
    <n v="77.480649932127591"/>
    <n v="154.96129986425518"/>
    <n v="57.335680949774414"/>
    <n v="212.29698081402961"/>
    <n v="99.779580982593913"/>
    <n v="365.85846360284432"/>
  </r>
  <r>
    <s v="1010037900_1_04_08"/>
    <s v="T001013"/>
    <s v="P.Vientiane"/>
    <x v="0"/>
    <n v="4.8655090724122149E-2"/>
    <s v="2013-09-01"/>
    <x v="1"/>
    <s v="2022-11-30"/>
    <n v="2022"/>
    <s v="9 X 1"/>
    <s v="line"/>
    <n v="15.727752617037121"/>
    <n v="8.0316390031002953"/>
    <n v="8.0316390031002953"/>
    <n v="16.063278006200591"/>
    <n v="5.9434128622942186"/>
    <n v="22.006690868494807"/>
    <n v="10.343144708192559"/>
    <n v="37.924863930039386"/>
  </r>
  <r>
    <s v="1010037900_1_01_05"/>
    <s v="T001015"/>
    <s v="P.Vientiane"/>
    <x v="0"/>
    <n v="4.9240939537329803E-2"/>
    <s v="2013-08-01"/>
    <x v="1"/>
    <s v="2022-11-30"/>
    <n v="2022"/>
    <s v="9 X 1"/>
    <s v="line"/>
    <n v="157.46232483958829"/>
    <n v="80.410760551416487"/>
    <n v="80.410760551416487"/>
    <n v="160.82152110283297"/>
    <n v="59.5039628080482"/>
    <n v="220.32548391088119"/>
    <n v="103.55297743811416"/>
    <n v="379.69425060641856"/>
  </r>
  <r>
    <s v="1010037900_1_01_05"/>
    <s v="T001016"/>
    <s v="P.Vientiane"/>
    <x v="0"/>
    <n v="4.9927659988100372E-2"/>
    <s v="2013-08-01"/>
    <x v="1"/>
    <s v="2022-11-30"/>
    <n v="2022"/>
    <s v="9 X 1"/>
    <s v="line"/>
    <n v="182.7037470168373"/>
    <n v="93.300713476598318"/>
    <n v="93.300713476598318"/>
    <n v="186.60142695319664"/>
    <n v="69.042527972682748"/>
    <n v="255.64395492587937"/>
    <n v="120.15265881516329"/>
    <n v="440.55974898893203"/>
  </r>
  <r>
    <s v="1010037900_1_01_05"/>
    <s v="T001017"/>
    <s v="P.Vientiane"/>
    <x v="0"/>
    <n v="4.965344329697513E-2"/>
    <s v="2013-08-01"/>
    <x v="1"/>
    <s v="2022-11-30"/>
    <n v="2022"/>
    <s v="9 X 1"/>
    <s v="line"/>
    <n v="98.132769392402466"/>
    <n v="50.113134236386898"/>
    <n v="50.113134236386898"/>
    <n v="100.2262684727738"/>
    <n v="37.083719334926307"/>
    <n v="137.30998780770011"/>
    <n v="64.535694269619043"/>
    <n v="236.63087898860314"/>
  </r>
  <r>
    <s v="1010007901_1_03_03"/>
    <s v="T001018"/>
    <s v="P.Vientiane"/>
    <x v="0"/>
    <n v="4.6284853125795923E-2"/>
    <s v="2014-06-01"/>
    <x v="2"/>
    <s v="2022-12-04"/>
    <n v="2022"/>
    <s v="9 X 1"/>
    <s v="line"/>
    <n v="87.471923629209812"/>
    <n v="44.668995666649842"/>
    <n v="44.668995666649842"/>
    <n v="89.337991333299684"/>
    <n v="33.05505679332088"/>
    <n v="122.39304812662056"/>
    <n v="57.52473261951166"/>
    <n v="210.92401960487607"/>
  </r>
  <r>
    <s v="0108024900_1_01_01"/>
    <s v="T001019"/>
    <s v="Vientiane Capital"/>
    <x v="0"/>
    <n v="4.9312515039127827E-2"/>
    <s v="2012-06-01"/>
    <x v="0"/>
    <s v="2022-12-14"/>
    <n v="2022"/>
    <s v="9 X 1"/>
    <s v="line"/>
    <n v="260.72601703361153"/>
    <n v="133.14408603183105"/>
    <n v="133.14408603183105"/>
    <n v="266.2881720636621"/>
    <n v="98.526623663554972"/>
    <n v="364.81479572721707"/>
    <n v="171.46295399179201"/>
    <n v="628.69749796990402"/>
  </r>
  <r>
    <s v="0108024900_1_01_01"/>
    <s v="T001020"/>
    <s v="Vientiane Capital"/>
    <x v="0"/>
    <n v="4.7031278297233643E-2"/>
    <s v="2012-06-01"/>
    <x v="0"/>
    <s v="2022-12-14"/>
    <n v="2022"/>
    <s v="9 X 1"/>
    <s v="line"/>
    <n v="105.74147664776331"/>
    <n v="53.998647408124505"/>
    <n v="53.998647408124505"/>
    <n v="107.99729481624901"/>
    <n v="39.958999082012134"/>
    <n v="147.95629389826115"/>
    <n v="69.53945813218273"/>
    <n v="254.97801315133665"/>
  </r>
  <r>
    <s v="0108024900_1_01_05"/>
    <s v="T001021"/>
    <s v="Vientiane Capital"/>
    <x v="0"/>
    <n v="4.3817945829441228E-2"/>
    <s v="2012-06-01"/>
    <x v="0"/>
    <s v="2022-12-15"/>
    <n v="2022"/>
    <s v="9 X 1"/>
    <s v="line"/>
    <n v="65.691466010291492"/>
    <n v="33.546441975922214"/>
    <n v="33.546441975922214"/>
    <n v="67.092883951844428"/>
    <n v="24.824367062182439"/>
    <n v="91.917251014026874"/>
    <n v="43.201107976592631"/>
    <n v="158.40406258083965"/>
  </r>
  <r>
    <s v="0108024900_1_01_01"/>
    <s v="T001022"/>
    <s v="Vientiane Capital"/>
    <x v="0"/>
    <n v="4.6699333068097558E-2"/>
    <s v="2012-06-01"/>
    <x v="0"/>
    <s v="2022-12-14"/>
    <n v="2022"/>
    <s v="9 X 1"/>
    <s v="line"/>
    <n v="142.73977428125349"/>
    <n v="72.892444732960172"/>
    <n v="72.892444732960172"/>
    <n v="145.78488946592034"/>
    <n v="53.940409102390525"/>
    <n v="199.72529856831088"/>
    <n v="93.87089032710611"/>
    <n v="344.19326453272237"/>
  </r>
  <r>
    <s v="0108024900_1_01_01"/>
    <s v="T001023"/>
    <s v="Vientiane Capital"/>
    <x v="0"/>
    <n v="4.8713707419140717E-2"/>
    <s v="2012-06-01"/>
    <x v="0"/>
    <s v="2022-12-14"/>
    <n v="2022"/>
    <s v="9 X 1"/>
    <s v="line"/>
    <n v="241.68557914751639"/>
    <n v="123.42076908466512"/>
    <n v="123.42076908466512"/>
    <n v="246.84153816933025"/>
    <n v="91.331369122652191"/>
    <n v="338.17290729198243"/>
    <n v="158.94126642723174"/>
    <n v="582.78464356651637"/>
  </r>
  <r>
    <s v="0108024900_1_01_01"/>
    <s v="T001024"/>
    <s v="Vientiane Capital"/>
    <x v="0"/>
    <n v="4.7261811906011211E-2"/>
    <s v="2012-06-01"/>
    <x v="0"/>
    <s v="2022-12-14"/>
    <n v="2022"/>
    <s v="9 X 1"/>
    <s v="line"/>
    <n v="134.17908352979859"/>
    <n v="68.520785322550537"/>
    <n v="68.520785322550537"/>
    <n v="137.04157064510107"/>
    <n v="50.7053811386874"/>
    <n v="187.74695178378846"/>
    <n v="88.241067338380574"/>
    <n v="323.55058024072878"/>
  </r>
  <r>
    <s v="0108024900_1_01_05"/>
    <s v="T001025"/>
    <s v="Vientiane Capital"/>
    <x v="0"/>
    <n v="4.37339394584184E-2"/>
    <s v="2012-06-01"/>
    <x v="0"/>
    <s v="2022-12-15"/>
    <n v="2022"/>
    <s v="9 X 1"/>
    <s v="line"/>
    <n v="172.68811159039629"/>
    <n v="88.186062318829102"/>
    <n v="88.186062318829102"/>
    <n v="176.3721246376582"/>
    <n v="65.257686115933538"/>
    <n v="241.62981075359176"/>
    <n v="113.56601105418812"/>
    <n v="416.4087071986898"/>
  </r>
  <r>
    <s v="0108024900_1_01_01"/>
    <s v="T001026"/>
    <s v="Vientiane Capital"/>
    <x v="0"/>
    <n v="4.6912570298645442E-2"/>
    <s v="2012-06-01"/>
    <x v="0"/>
    <s v="2022-12-14"/>
    <n v="2022"/>
    <s v="9 X 1"/>
    <s v="line"/>
    <n v="158.85076082638199"/>
    <n v="81.119788528672458"/>
    <n v="81.119788528672458"/>
    <n v="162.23957705734492"/>
    <n v="60.028643511217616"/>
    <n v="222.26822056856253"/>
    <n v="104.46606366722438"/>
    <n v="383.04223344648938"/>
  </r>
  <r>
    <s v="0108024900_1_01_01"/>
    <s v="T001027"/>
    <s v="Vientiane Capital"/>
    <x v="0"/>
    <n v="4.8297782765799588E-2"/>
    <s v="2012-06-01"/>
    <x v="0"/>
    <s v="2022-12-15"/>
    <n v="2022"/>
    <s v="9 X 1"/>
    <s v="line"/>
    <n v="157.32557600079849"/>
    <n v="80.340927477741161"/>
    <n v="80.340927477741161"/>
    <n v="160.68185495548232"/>
    <n v="59.452286333528455"/>
    <n v="220.13414128901078"/>
    <n v="103.46304640583506"/>
    <n v="379.36450348806187"/>
  </r>
  <r>
    <s v="0108024900_1_01_01"/>
    <s v="T001028"/>
    <s v="Vientiane Capital"/>
    <x v="0"/>
    <n v="4.8789785278622932E-2"/>
    <s v="2012-06-01"/>
    <x v="0"/>
    <s v="2022-12-14"/>
    <n v="2022"/>
    <s v="9 X 1"/>
    <s v="line"/>
    <n v="203.37525703748091"/>
    <n v="103.85696459380699"/>
    <n v="103.85696459380699"/>
    <n v="207.71392918761399"/>
    <n v="76.854153799417176"/>
    <n v="284.56808298703118"/>
    <n v="133.74699900390465"/>
    <n v="490.40566301431704"/>
  </r>
  <r>
    <s v="0108024900_1_01_01"/>
    <s v="T001029"/>
    <s v="Vientiane Capital"/>
    <x v="0"/>
    <n v="4.5742038867840902E-2"/>
    <s v="2012-06-01"/>
    <x v="0"/>
    <s v="2022-12-14"/>
    <n v="2022"/>
    <s v="9 X 1"/>
    <s v="line"/>
    <n v="171.70479171320889"/>
    <n v="87.683913634878735"/>
    <n v="87.683913634878735"/>
    <n v="175.36782726975747"/>
    <n v="64.886096089810266"/>
    <n v="240.25392335956775"/>
    <n v="112.91934397899684"/>
    <n v="414.03759458965504"/>
  </r>
  <r>
    <s v="0108024900_1_01_01"/>
    <s v="T001030"/>
    <s v="Vientiane Capital"/>
    <x v="0"/>
    <n v="4.7848141997277542E-2"/>
    <s v="2012-06-01"/>
    <x v="0"/>
    <s v="2022-12-14"/>
    <n v="2022"/>
    <s v="9 X 1"/>
    <s v="line"/>
    <n v="210.61162509202771"/>
    <n v="107.55233654699556"/>
    <n v="107.55233654699556"/>
    <n v="215.10467309399112"/>
    <n v="79.588729044776713"/>
    <n v="294.69340213876785"/>
    <n v="138.50589900522087"/>
    <n v="507.85496301914316"/>
  </r>
  <r>
    <s v="0108024900_1_01_05"/>
    <s v="T001031"/>
    <s v="Vientiane Capital"/>
    <x v="0"/>
    <n v="4.7428667957291372E-2"/>
    <s v="2012-06-01"/>
    <x v="0"/>
    <s v="2022-12-14"/>
    <n v="2022"/>
    <s v="9 X 1"/>
    <s v="line"/>
    <n v="164.2822978572411"/>
    <n v="83.893493439097853"/>
    <n v="83.893493439097853"/>
    <n v="167.78698687819571"/>
    <n v="62.081185144932412"/>
    <n v="229.86817202312812"/>
    <n v="108.03804085087022"/>
    <n v="396.13948311985746"/>
  </r>
  <r>
    <s v="0108024900_1_01_01"/>
    <s v="T001032"/>
    <s v="Vientiane Capital"/>
    <x v="0"/>
    <n v="4.8428763168559971E-2"/>
    <s v="2012-06-01"/>
    <x v="0"/>
    <s v="2022-12-14"/>
    <n v="2022"/>
    <s v="9 X 1"/>
    <s v="line"/>
    <n v="105.6817776264859"/>
    <n v="53.968161107925503"/>
    <n v="53.968161107925503"/>
    <n v="107.93632221585101"/>
    <n v="39.936439219864873"/>
    <n v="147.87276143571589"/>
    <n v="69.500197874786465"/>
    <n v="254.83405887421702"/>
  </r>
  <r>
    <s v="0108024900_1_01_01"/>
    <s v="T001033"/>
    <s v="Vientiane Capital"/>
    <x v="0"/>
    <n v="4.8969568590799338E-2"/>
    <s v="2012-06-01"/>
    <x v="0"/>
    <s v="2022-12-14"/>
    <n v="2022"/>
    <s v="9 X 1"/>
    <s v="line"/>
    <n v="127.1865635244623"/>
    <n v="64.949938439825459"/>
    <n v="64.949938439825459"/>
    <n v="129.89987687965092"/>
    <n v="48.062954445470837"/>
    <n v="177.96283132512175"/>
    <n v="83.642530722807223"/>
    <n v="306.68927931695981"/>
  </r>
  <r>
    <s v="0108024900_1_01_01"/>
    <s v="T001034"/>
    <s v="Vientiane Capital"/>
    <x v="0"/>
    <n v="4.8694316832295421E-2"/>
    <s v="2012-06-01"/>
    <x v="0"/>
    <s v="2022-12-14"/>
    <n v="2022"/>
    <s v="9 X 1"/>
    <s v="line"/>
    <n v="131.58279139324731"/>
    <n v="67.194945471485013"/>
    <n v="67.194945471485013"/>
    <n v="134.38989094297003"/>
    <n v="49.724259648898908"/>
    <n v="184.11415059186893"/>
    <n v="86.533650778178398"/>
    <n v="317.29005285332079"/>
  </r>
  <r>
    <s v="0108024900_1_01_01"/>
    <s v="T001035"/>
    <s v="Vientiane Capital"/>
    <x v="0"/>
    <n v="4.7746759068821212E-2"/>
    <s v="2012-06-01"/>
    <x v="0"/>
    <s v="2022-12-15"/>
    <n v="2022"/>
    <s v="9 X 1"/>
    <s v="line"/>
    <n v="234.04361514092841"/>
    <n v="119.5182727986342"/>
    <n v="119.5182727986342"/>
    <n v="239.0365455972684"/>
    <n v="88.443521870989301"/>
    <n v="327.48006746825769"/>
    <n v="153.9156317100811"/>
    <n v="564.35731627029736"/>
  </r>
  <r>
    <s v="0108024900_1_01_01"/>
    <s v="T001036"/>
    <s v="Vientiane Capital"/>
    <x v="0"/>
    <n v="4.8407301523482729E-2"/>
    <s v="2012-06-01"/>
    <x v="0"/>
    <s v="2022-12-15"/>
    <n v="2022"/>
    <s v="9 X 1"/>
    <s v="line"/>
    <n v="161.12905686167849"/>
    <n v="82.283238370697205"/>
    <n v="82.283238370697205"/>
    <n v="164.56647674139441"/>
    <n v="60.88959639431593"/>
    <n v="225.45607313571034"/>
    <n v="105.96435437378385"/>
    <n v="388.5359660372074"/>
  </r>
  <r>
    <s v="0108024900_1_01_01"/>
    <s v="T001037"/>
    <s v="Vientiane Capital"/>
    <x v="0"/>
    <n v="4.6017931640294808E-2"/>
    <s v="2012-06-01"/>
    <x v="0"/>
    <s v="2022-12-15"/>
    <n v="2022"/>
    <s v="9 X 1"/>
    <s v="line"/>
    <n v="136.78425622378509"/>
    <n v="69.851160178279642"/>
    <n v="69.851160178279642"/>
    <n v="139.70232035655928"/>
    <n v="51.689858531926937"/>
    <n v="191.39217888848623"/>
    <n v="89.954324077588524"/>
    <n v="329.83252161782457"/>
  </r>
  <r>
    <s v="0108024900_1_01_01"/>
    <s v="T001038"/>
    <s v="Vientiane Capital"/>
    <x v="0"/>
    <n v="4.6017931640294808E-2"/>
    <s v="2012-06-01"/>
    <x v="0"/>
    <s v="2022-12-14"/>
    <n v="2022"/>
    <s v="9 X 1"/>
    <s v="line"/>
    <n v="193.85303836946389"/>
    <n v="98.994284927339635"/>
    <n v="98.994284927339635"/>
    <n v="197.98856985467927"/>
    <n v="73.255770846231329"/>
    <n v="271.24434070091058"/>
    <n v="127.48484012942797"/>
    <n v="467.44441380790255"/>
  </r>
  <r>
    <s v="0108024900_1_01_01"/>
    <s v="T001039"/>
    <s v="Vientiane Capital"/>
    <x v="0"/>
    <n v="4.8114905956598272E-2"/>
    <s v="2012-06-01"/>
    <x v="0"/>
    <s v="2022-12-14"/>
    <n v="2022"/>
    <s v="9 X 1"/>
    <s v="line"/>
    <n v="212.99056426357669"/>
    <n v="108.76718148393324"/>
    <n v="108.76718148393324"/>
    <n v="217.53436296786649"/>
    <n v="80.487714298110603"/>
    <n v="298.02207726597709"/>
    <n v="140.07037631500921"/>
    <n v="513.59137982170046"/>
  </r>
  <r>
    <s v="0108024900_1_01_01"/>
    <s v="T001040"/>
    <s v="Vientiane Capital"/>
    <x v="0"/>
    <n v="4.8091386066329837E-2"/>
    <s v="2012-06-01"/>
    <x v="0"/>
    <s v="2022-12-14"/>
    <n v="2022"/>
    <s v="9 X 1"/>
    <s v="line"/>
    <n v="68.768851002198446"/>
    <n v="35.117959911789363"/>
    <n v="35.117959911789363"/>
    <n v="70.235919823578726"/>
    <n v="25.987290334724129"/>
    <n v="96.223210158302862"/>
    <n v="45.224908774402344"/>
    <n v="165.82466550614191"/>
  </r>
  <r>
    <s v="0108024900_1_01_01"/>
    <s v="T001041"/>
    <s v="Vientiane Capital"/>
    <x v="0"/>
    <n v="4.7147694057668867E-2"/>
    <s v="2012-06-01"/>
    <x v="0"/>
    <s v="2022-12-14"/>
    <n v="2022"/>
    <s v="9 X 1"/>
    <s v="line"/>
    <n v="167.18423054764"/>
    <n v="85.375413732994886"/>
    <n v="85.375413732994886"/>
    <n v="170.75082746598977"/>
    <n v="63.177806162416218"/>
    <n v="233.92863362840598"/>
    <n v="109.9464578053508"/>
    <n v="403.13701195295295"/>
  </r>
  <r>
    <s v="0108024900_1_01_01"/>
    <s v="T001042"/>
    <s v="Vientiane Capital"/>
    <x v="0"/>
    <n v="4.8674777914116243E-2"/>
    <s v="2012-06-01"/>
    <x v="0"/>
    <s v="2022-12-14"/>
    <n v="2022"/>
    <s v="9 X 1"/>
    <s v="line"/>
    <n v="176.3157785956077"/>
    <n v="90.038590936157064"/>
    <n v="90.038590936157064"/>
    <n v="180.07718187231413"/>
    <n v="66.628557292756227"/>
    <n v="246.70573916507036"/>
    <n v="115.95169740758305"/>
    <n v="425.15622382780452"/>
  </r>
  <r>
    <s v="0108024900_1_01_01"/>
    <s v="T001043"/>
    <s v="Vientiane Capital"/>
    <x v="0"/>
    <n v="4.7373626280317709E-2"/>
    <s v="2012-06-01"/>
    <x v="0"/>
    <s v="2022-12-15"/>
    <n v="2022"/>
    <s v="9 X 1"/>
    <s v="line"/>
    <n v="129.89465831663159"/>
    <n v="66.332872180359914"/>
    <n v="66.332872180359914"/>
    <n v="132.66574436071983"/>
    <n v="49.086325413466334"/>
    <n v="181.75206977418617"/>
    <n v="85.423472793867489"/>
    <n v="313.2194002441808"/>
  </r>
  <r>
    <s v="0108024900_1_01_01"/>
    <s v="T001044"/>
    <s v="Vientiane Capital"/>
    <x v="0"/>
    <n v="4.7031278297233643E-2"/>
    <s v="2012-06-01"/>
    <x v="0"/>
    <s v="2022-12-13"/>
    <n v="2022"/>
    <s v="9 X 1"/>
    <s v="line"/>
    <n v="142.9766043222846"/>
    <n v="73.013385940580051"/>
    <n v="73.013385940580051"/>
    <n v="146.0267718811601"/>
    <n v="54.029905596029238"/>
    <n v="200.05667747718934"/>
    <n v="94.026638414278978"/>
    <n v="344.76434085235621"/>
  </r>
  <r>
    <s v="0108024900_1_01_01"/>
    <s v="T001045"/>
    <s v="Vientiane Capital"/>
    <x v="0"/>
    <n v="4.8789785278622932E-2"/>
    <s v="2012-06-01"/>
    <x v="0"/>
    <s v="2022-12-14"/>
    <n v="2022"/>
    <s v="9 X 1"/>
    <s v="line"/>
    <n v="169.3826824717992"/>
    <n v="86.498089848932196"/>
    <n v="86.498089848932196"/>
    <n v="172.99617969786439"/>
    <n v="64.008586488209829"/>
    <n v="237.00476618607422"/>
    <n v="111.39224010745488"/>
    <n v="408.43821372733453"/>
  </r>
  <r>
    <s v="0108024900_1_01_01"/>
    <s v="T001046"/>
    <s v="Vientiane Capital"/>
    <x v="0"/>
    <n v="4.5565073979842628E-2"/>
    <s v="2012-06-01"/>
    <x v="0"/>
    <s v="2022-12-14"/>
    <n v="2022"/>
    <s v="9 X 1"/>
    <s v="line"/>
    <n v="154.09260361225299"/>
    <n v="78.689956244657253"/>
    <n v="78.689956244657253"/>
    <n v="157.37991248931451"/>
    <n v="58.230567621046369"/>
    <n v="215.61048011036087"/>
    <n v="101.33692565186961"/>
    <n v="371.56872739018854"/>
  </r>
  <r>
    <s v="0108024900_1_01_01"/>
    <s v="T001047"/>
    <s v="Vientiane Capital"/>
    <x v="0"/>
    <n v="4.6791575847564652E-2"/>
    <s v="2012-06-01"/>
    <x v="0"/>
    <s v="2022-12-14"/>
    <n v="2022"/>
    <s v="9 X 1"/>
    <s v="line"/>
    <n v="190.10871016489261"/>
    <n v="97.082181324205237"/>
    <n v="97.082181324205237"/>
    <n v="194.16436264841047"/>
    <n v="71.840814179911874"/>
    <n v="266.00517682832236"/>
    <n v="125.02243310931151"/>
    <n v="458.41558806747548"/>
  </r>
  <r>
    <s v="0108024900_1_01_01"/>
    <s v="T001048"/>
    <s v="Vientiane Capital"/>
    <x v="0"/>
    <n v="4.8986727373037622E-2"/>
    <s v="2012-06-01"/>
    <x v="0"/>
    <s v="2022-12-14"/>
    <n v="2022"/>
    <s v="9 X 1"/>
    <s v="line"/>
    <n v="165.9303158997642"/>
    <n v="84.735081319479647"/>
    <n v="84.735081319479647"/>
    <n v="169.47016263895929"/>
    <n v="62.703960176414938"/>
    <n v="232.17412281537423"/>
    <n v="109.12183772322588"/>
    <n v="400.11340498516154"/>
  </r>
  <r>
    <s v="0108024900_1_01_01"/>
    <s v="T001049"/>
    <s v="Vientiane Capital"/>
    <x v="0"/>
    <n v="4.5457228594276783E-2"/>
    <s v="2012-06-01"/>
    <x v="0"/>
    <s v="2022-12-14"/>
    <n v="2022"/>
    <s v="9 X 1"/>
    <s v="line"/>
    <n v="100.01553181022869"/>
    <n v="51.074598244423491"/>
    <n v="51.074598244423491"/>
    <n v="102.14919648884698"/>
    <n v="37.795202700873382"/>
    <n v="139.94439918972037"/>
    <n v="65.77386761916857"/>
    <n v="241.17084793695142"/>
  </r>
  <r>
    <s v="0108024900_1_01_01"/>
    <s v="T001050"/>
    <s v="Vientiane Capital"/>
    <x v="0"/>
    <n v="4.8808433331835703E-2"/>
    <s v="2012-06-01"/>
    <x v="0"/>
    <s v="2022-12-14"/>
    <n v="2022"/>
    <s v="9 X 1"/>
    <s v="line"/>
    <n v="193.5557097806296"/>
    <n v="98.842449127974916"/>
    <n v="98.842449127974916"/>
    <n v="197.68489825594983"/>
    <n v="73.143412354701439"/>
    <n v="270.82831061065127"/>
    <n v="127.28930598700609"/>
    <n v="466.72745528568896"/>
  </r>
  <r>
    <s v="0108024900_1_01_01"/>
    <s v="T001051"/>
    <s v="Vientiane Capital"/>
    <x v="0"/>
    <n v="4.8297782765799588E-2"/>
    <s v="2012-06-01"/>
    <x v="0"/>
    <s v="2022-12-14"/>
    <n v="2022"/>
    <s v="9 X 1"/>
    <s v="line"/>
    <n v="207.2472198283848"/>
    <n v="105.83424692569525"/>
    <n v="105.83424692569525"/>
    <n v="211.66849385139051"/>
    <n v="78.317342725014484"/>
    <n v="289.98583657640501"/>
    <n v="136.29334319091035"/>
    <n v="499.74225836667125"/>
  </r>
  <r>
    <s v="0108024900_1_01_01"/>
    <s v="T001052"/>
    <s v="Vientiane Capital"/>
    <x v="0"/>
    <n v="4.2639236361341648E-2"/>
    <s v="2012-06-01"/>
    <x v="0"/>
    <s v="2022-12-14"/>
    <n v="2022"/>
    <s v="9 X 1"/>
    <s v="line"/>
    <n v="175.32688023378321"/>
    <n v="89.533593506052028"/>
    <n v="89.533593506052028"/>
    <n v="179.06718701210406"/>
    <n v="66.254859194478499"/>
    <n v="245.32204620658257"/>
    <n v="115.3013617170938"/>
    <n v="422.7716596293439"/>
  </r>
  <r>
    <s v="0108024900_1_01_01"/>
    <s v="T001053"/>
    <s v="Vientiane Capital"/>
    <x v="0"/>
    <n v="4.6317584907065078E-2"/>
    <s v="2012-06-01"/>
    <x v="0"/>
    <s v="2022-12-14"/>
    <n v="2022"/>
    <s v="9 X 1"/>
    <s v="line"/>
    <n v="140.16258883896529"/>
    <n v="71.576362033764994"/>
    <n v="71.576362033764994"/>
    <n v="143.15272406752999"/>
    <n v="52.966507904986095"/>
    <n v="196.11923197251608"/>
    <n v="92.176039027082552"/>
    <n v="337.97880976596934"/>
  </r>
  <r>
    <s v="0108024900_1_01_01"/>
    <s v="T001054"/>
    <s v="Vientiane Capital"/>
    <x v="0"/>
    <n v="4.5200748074270367E-2"/>
    <s v="2012-06-01"/>
    <x v="0"/>
    <s v="2022-12-13"/>
    <n v="2022"/>
    <s v="9 X 1"/>
    <s v="line"/>
    <n v="101.69495538853511"/>
    <n v="51.932223885078635"/>
    <n v="51.932223885078635"/>
    <n v="103.86444777015727"/>
    <n v="38.429845674958187"/>
    <n v="142.29429344511544"/>
    <n v="66.87831791920425"/>
    <n v="245.22049903708225"/>
  </r>
  <r>
    <s v="0108024900_1_01_01"/>
    <s v="T001055"/>
    <s v="Vientiane Capital"/>
    <x v="0"/>
    <n v="4.7922649051146238E-2"/>
    <s v="2012-06-01"/>
    <x v="0"/>
    <s v="2022-12-13"/>
    <n v="2022"/>
    <s v="9 X 1"/>
    <s v="line"/>
    <n v="63.246501602730888"/>
    <n v="32.297880151794594"/>
    <n v="32.297880151794594"/>
    <n v="64.595760303589188"/>
    <n v="23.900431312327999"/>
    <n v="88.496191615917184"/>
    <n v="41.593210059481073"/>
    <n v="152.50843688476394"/>
  </r>
  <r>
    <s v="0108024900_1_01_01"/>
    <s v="T001056"/>
    <s v="Vientiane Capital"/>
    <x v="0"/>
    <n v="4.7147694057668867E-2"/>
    <s v="2012-06-01"/>
    <x v="0"/>
    <s v="2022-12-13"/>
    <n v="2022"/>
    <s v="9 X 1"/>
    <s v="line"/>
    <n v="117.7792736056187"/>
    <n v="60.14594905460266"/>
    <n v="60.14594905460266"/>
    <n v="120.29189810920532"/>
    <n v="44.50800230040597"/>
    <n v="164.7999004096113"/>
    <n v="77.455953192517299"/>
    <n v="284.00516170589674"/>
  </r>
  <r>
    <s v="0108024900_1_01_01"/>
    <s v="T001057"/>
    <s v="Vientiane Capital"/>
    <x v="0"/>
    <n v="4.9270020036275182E-2"/>
    <s v="2012-06-01"/>
    <x v="0"/>
    <s v="2022-12-14"/>
    <n v="2022"/>
    <s v="9 X 1"/>
    <s v="line"/>
    <n v="203.7349169356491"/>
    <n v="104.04063091513821"/>
    <n v="104.04063091513821"/>
    <n v="208.08126183027642"/>
    <n v="76.990066877202267"/>
    <n v="285.0713287074787"/>
    <n v="133.98352449251499"/>
    <n v="491.27292313922158"/>
  </r>
  <r>
    <s v="0108024900_1_01_01"/>
    <s v="T001058"/>
    <s v="Vientiane Capital"/>
    <x v="0"/>
    <n v="4.9165614147341961E-2"/>
    <s v="2012-06-01"/>
    <x v="0"/>
    <s v="2022-12-14"/>
    <n v="2022"/>
    <s v="9 X 1"/>
    <s v="line"/>
    <n v="183.06922670125871"/>
    <n v="93.487351768776179"/>
    <n v="93.487351768776179"/>
    <n v="186.97470353755236"/>
    <n v="69.180640308894368"/>
    <n v="256.15534384644673"/>
    <n v="120.39301160782995"/>
    <n v="441.44104256204315"/>
  </r>
  <r>
    <s v="0108024900_1_01_01"/>
    <s v="T001059"/>
    <s v="Vientiane Capital"/>
    <x v="0"/>
    <n v="4.9516295738620507E-2"/>
    <s v="2012-06-01"/>
    <x v="0"/>
    <s v="2022-12-14"/>
    <n v="2022"/>
    <s v="9 X 1"/>
    <s v="line"/>
    <n v="227.2237040216927"/>
    <n v="116.03557152041115"/>
    <n v="116.03557152041115"/>
    <n v="232.07114304082231"/>
    <n v="85.866322925104257"/>
    <n v="317.93746596592655"/>
    <n v="149.43060900398547"/>
    <n v="547.91223301461332"/>
  </r>
  <r>
    <s v="0108024900_1_01_01"/>
    <s v="T001060"/>
    <s v="Vientiane Capital"/>
    <x v="0"/>
    <n v="4.8789785278622932E-2"/>
    <s v="2012-06-01"/>
    <x v="0"/>
    <s v="2022-12-13"/>
    <n v="2022"/>
    <s v="9 X 1"/>
    <s v="line"/>
    <n v="165.71562025539859"/>
    <n v="84.625443410423614"/>
    <n v="84.625443410423614"/>
    <n v="169.25088682084723"/>
    <n v="62.622828123713475"/>
    <n v="231.8737149445607"/>
    <n v="108.98064602394352"/>
    <n v="399.59570208779292"/>
  </r>
  <r>
    <s v="0108024900_1_01_01"/>
    <s v="T001061"/>
    <s v="Vientiane Capital"/>
    <x v="0"/>
    <n v="4.6574351581924113E-2"/>
    <s v="2012-06-01"/>
    <x v="0"/>
    <s v="2022-12-13"/>
    <n v="2022"/>
    <s v="9 X 1"/>
    <s v="line"/>
    <n v="103.78654031655191"/>
    <n v="53.000326588319211"/>
    <n v="53.000326588319211"/>
    <n v="106.00065317663842"/>
    <n v="39.220241675356213"/>
    <n v="145.22089485199464"/>
    <n v="68.253820580437477"/>
    <n v="250.26400879493741"/>
  </r>
  <r>
    <s v="0108024900_1_01_01"/>
    <s v="T001062"/>
    <s v="Vientiane Capital"/>
    <x v="0"/>
    <n v="4.7772323162425662E-2"/>
    <s v="2012-06-01"/>
    <x v="0"/>
    <s v="2022-12-14"/>
    <n v="2022"/>
    <s v="9 X 1"/>
    <s v="line"/>
    <n v="104.42684952483479"/>
    <n v="53.327311157349008"/>
    <n v="53.327311157349008"/>
    <n v="106.65462231469802"/>
    <n v="39.462210256438269"/>
    <n v="146.11683257113629"/>
    <n v="68.674911308434048"/>
    <n v="251.80800813092483"/>
  </r>
  <r>
    <s v="0108024900_1_01_01"/>
    <s v="T001063"/>
    <s v="Vientiane Capital"/>
    <x v="0"/>
    <n v="4.8297782765799588E-2"/>
    <s v="2012-06-01"/>
    <x v="0"/>
    <s v="2022-12-13"/>
    <n v="2022"/>
    <s v="9 X 1"/>
    <s v="line"/>
    <n v="167.6519581650945"/>
    <n v="85.614266636308315"/>
    <n v="85.614266636308315"/>
    <n v="171.22853327261663"/>
    <n v="63.354557310868152"/>
    <n v="234.58309058348479"/>
    <n v="110.25405257423785"/>
    <n v="404.26485943887207"/>
  </r>
  <r>
    <s v="0108024900_1_01_01"/>
    <s v="T001064"/>
    <s v="Vientiane Capital"/>
    <x v="0"/>
    <n v="4.570692413747339E-2"/>
    <s v="2012-06-01"/>
    <x v="0"/>
    <s v="2022-12-14"/>
    <n v="2022"/>
    <s v="9 X 1"/>
    <s v="line"/>
    <n v="194.95131760804969"/>
    <n v="99.555139525177452"/>
    <n v="99.555139525177452"/>
    <n v="199.1102790503549"/>
    <n v="73.670803248631316"/>
    <n v="272.78108229898623"/>
    <n v="128.20710868052353"/>
    <n v="470.09273182858624"/>
  </r>
  <r>
    <s v="0108024900_1_01_01"/>
    <s v="T001065"/>
    <s v="Vientiane Capital"/>
    <x v="0"/>
    <n v="4.6791575847564652E-2"/>
    <s v="2012-06-01"/>
    <x v="0"/>
    <s v="2022-12-14"/>
    <n v="2022"/>
    <s v="9 X 1"/>
    <s v="line"/>
    <n v="197.22295443481741"/>
    <n v="100.71518873138017"/>
    <n v="100.71518873138017"/>
    <n v="201.43037746276033"/>
    <n v="74.529239661221325"/>
    <n v="275.95961712398167"/>
    <n v="129.70102004827137"/>
    <n v="475.57040684366166"/>
  </r>
  <r>
    <s v="0108024900_1_01_01"/>
    <s v="T001066"/>
    <s v="Vientiane Capital"/>
    <x v="0"/>
    <n v="4.9431884007888678E-2"/>
    <s v="2012-06-01"/>
    <x v="0"/>
    <s v="2022-12-14"/>
    <n v="2022"/>
    <s v="9 X 1"/>
    <s v="line"/>
    <n v="197.17820898289091"/>
    <n v="100.69233872059637"/>
    <n v="100.69233872059637"/>
    <n v="201.38467744119274"/>
    <n v="74.512330653241307"/>
    <n v="275.89700809443406"/>
    <n v="129.671593804384"/>
    <n v="475.46251061607467"/>
  </r>
  <r>
    <s v="0108024900_1_01_01"/>
    <s v="T001067"/>
    <s v="Vientiane Capital"/>
    <x v="0"/>
    <n v="4.6284853125795923E-2"/>
    <s v="2012-06-01"/>
    <x v="0"/>
    <s v="2022-12-14"/>
    <n v="2022"/>
    <s v="9 X 1"/>
    <s v="line"/>
    <n v="169.63551070799289"/>
    <n v="86.62720080154844"/>
    <n v="86.62720080154844"/>
    <n v="173.25440160309688"/>
    <n v="64.104128593145845"/>
    <n v="237.35853019624273"/>
    <n v="111.55850919223407"/>
    <n v="409.04786703819155"/>
  </r>
  <r>
    <s v="0108024900_1_01_01"/>
    <s v="T001068"/>
    <s v="Vientiane Capital"/>
    <x v="0"/>
    <n v="4.6152517087331042E-2"/>
    <s v="2012-06-01"/>
    <x v="0"/>
    <s v="2022-12-14"/>
    <n v="2022"/>
    <s v="9 X 1"/>
    <s v="line"/>
    <n v="194.93354359249929"/>
    <n v="99.546062927903051"/>
    <n v="99.546062927903051"/>
    <n v="199.0921258558061"/>
    <n v="73.664086566648251"/>
    <n v="272.75621242245438"/>
    <n v="128.19541983855356"/>
    <n v="470.04987274136306"/>
  </r>
  <r>
    <s v="0108024900_1_01_01"/>
    <s v="T001069"/>
    <s v="Vientiane Capital"/>
    <x v="0"/>
    <n v="4.9003736933208808E-2"/>
    <s v="2012-06-01"/>
    <x v="0"/>
    <s v="2022-12-13"/>
    <n v="2022"/>
    <s v="9 X 1"/>
    <s v="line"/>
    <n v="138.9402641920903"/>
    <n v="70.95216158076083"/>
    <n v="70.95216158076083"/>
    <n v="141.90432316152166"/>
    <n v="52.504599569763016"/>
    <n v="194.40892273128469"/>
    <n v="91.372193683703799"/>
    <n v="335.03137684024728"/>
  </r>
  <r>
    <s v="0108024900_1_01_01"/>
    <s v="T001070"/>
    <s v="Vientiane Capital"/>
    <x v="0"/>
    <n v="4.8713707419140717E-2"/>
    <s v="2012-06-01"/>
    <x v="0"/>
    <s v="2022-12-13"/>
    <n v="2022"/>
    <s v="9 X 1"/>
    <s v="line"/>
    <n v="162.93869765034771"/>
    <n v="83.207361600110957"/>
    <n v="83.207361600110957"/>
    <n v="166.41472320022191"/>
    <n v="61.57344758408211"/>
    <n v="227.98817078430403"/>
    <n v="107.15444026862289"/>
    <n v="392.89961431828391"/>
  </r>
  <r>
    <s v="0108024900_1_01_01"/>
    <s v="T001071"/>
    <s v="Vientiane Capital"/>
    <x v="0"/>
    <n v="4.8713707419140717E-2"/>
    <s v="2012-06-01"/>
    <x v="0"/>
    <s v="2022-12-13"/>
    <n v="2022"/>
    <s v="9 X 1"/>
    <s v="line"/>
    <n v="206.02415858313691"/>
    <n v="105.20967031645533"/>
    <n v="105.20967031645533"/>
    <n v="210.41934063291066"/>
    <n v="77.855156034176943"/>
    <n v="288.27449666708759"/>
    <n v="135.48901343353117"/>
    <n v="496.79304925628094"/>
  </r>
  <r>
    <s v="0108024900_1_01_01"/>
    <s v="T001072"/>
    <s v="Vientiane Capital"/>
    <x v="0"/>
    <n v="4.7563742372812912E-2"/>
    <s v="2012-06-01"/>
    <x v="0"/>
    <s v="2022-12-13"/>
    <n v="2022"/>
    <s v="9 X 1"/>
    <s v="line"/>
    <n v="167.47685124212771"/>
    <n v="85.52484536764662"/>
    <n v="85.52484536764662"/>
    <n v="171.04969073529324"/>
    <n v="63.288385572058495"/>
    <n v="234.33807630735174"/>
    <n v="110.13889586445531"/>
    <n v="403.84261816966944"/>
  </r>
  <r>
    <s v="0108024900_1_01_01"/>
    <s v="T001073"/>
    <s v="Vientiane Capital"/>
    <x v="0"/>
    <n v="4.9165614147341961E-2"/>
    <s v="2012-06-01"/>
    <x v="0"/>
    <s v="2022-12-13"/>
    <n v="2022"/>
    <s v="9 X 1"/>
    <s v="line"/>
    <n v="227.15181650835251"/>
    <n v="115.99886096359877"/>
    <n v="115.99886096359877"/>
    <n v="231.99772192719755"/>
    <n v="85.839157113063095"/>
    <n v="317.83687904026067"/>
    <n v="149.3833331489225"/>
    <n v="547.73888821271578"/>
  </r>
  <r>
    <s v="0108024900_1_01_01"/>
    <s v="T001074"/>
    <s v="Vientiane Capital"/>
    <x v="0"/>
    <n v="4.8554432811696371E-2"/>
    <s v="2012-06-01"/>
    <x v="0"/>
    <s v="2022-12-13"/>
    <n v="2022"/>
    <s v="9 X 1"/>
    <s v="line"/>
    <n v="165.04962169145981"/>
    <n v="84.285340143772203"/>
    <n v="84.285340143772203"/>
    <n v="168.57068028754441"/>
    <n v="62.37115170639143"/>
    <n v="230.94183199393584"/>
    <n v="108.54266103714984"/>
    <n v="397.98975713621604"/>
  </r>
  <r>
    <s v="0108024900_1_01_01"/>
    <s v="T001075"/>
    <s v="Vientiane Capital"/>
    <x v="0"/>
    <n v="4.8207519144435142E-2"/>
    <s v="2012-06-01"/>
    <x v="0"/>
    <s v="2022-12-14"/>
    <n v="2022"/>
    <s v="9 X 1"/>
    <s v="line"/>
    <n v="299.5410682018603"/>
    <n v="152.96563882841679"/>
    <n v="152.96563882841679"/>
    <n v="305.93127765683357"/>
    <n v="113.19457273302842"/>
    <n v="419.12585038986197"/>
    <n v="196.98914968323513"/>
    <n v="722.29354883852875"/>
  </r>
  <r>
    <s v="0108024900_1_01_01"/>
    <s v="T001076"/>
    <s v="Vientiane Capital"/>
    <x v="0"/>
    <n v="4.985099897042973E-2"/>
    <s v="2012-06-01"/>
    <x v="0"/>
    <s v="2022-12-13"/>
    <n v="2022"/>
    <s v="9 X 1"/>
    <s v="line"/>
    <n v="127.5571022646273"/>
    <n v="65.139160223136386"/>
    <n v="65.139160223136386"/>
    <n v="130.27832044627277"/>
    <n v="48.202978565120922"/>
    <n v="178.4812990113937"/>
    <n v="83.886210535355033"/>
    <n v="307.58277196296842"/>
  </r>
  <r>
    <s v="0108024900_1_01_01"/>
    <s v="T001077"/>
    <s v="Vientiane Capital"/>
    <x v="0"/>
    <n v="4.6119081353266048E-2"/>
    <s v="2012-06-01"/>
    <x v="0"/>
    <s v="2022-12-13"/>
    <n v="2022"/>
    <s v="9 X 1"/>
    <s v="line"/>
    <n v="259.03569807003839"/>
    <n v="132.28089648109972"/>
    <n v="132.28089648109972"/>
    <n v="264.56179296219943"/>
    <n v="97.887863396013785"/>
    <n v="362.44965635821325"/>
    <n v="170.35133848836023"/>
    <n v="624.62157445732078"/>
  </r>
  <r>
    <s v="0108024900_1_01_01"/>
    <s v="T001078"/>
    <s v="Vientiane Capital"/>
    <x v="0"/>
    <n v="4.7345888937382202E-2"/>
    <s v="2012-06-01"/>
    <x v="0"/>
    <s v="2022-12-13"/>
    <n v="2022"/>
    <s v="9 X 1"/>
    <s v="line"/>
    <n v="340.45569038524411"/>
    <n v="173.85937255673144"/>
    <n v="173.85937255673144"/>
    <n v="347.71874511346289"/>
    <n v="128.65593569198126"/>
    <n v="476.37468080544414"/>
    <n v="223.89609997855874"/>
    <n v="820.95236658804868"/>
  </r>
  <r>
    <s v="0108024900_1_01_01"/>
    <s v="T001079"/>
    <s v="Vientiane Capital"/>
    <x v="0"/>
    <n v="4.7848141997277542E-2"/>
    <s v="2012-06-01"/>
    <x v="0"/>
    <s v="2022-12-13"/>
    <n v="2022"/>
    <s v="9 X 1"/>
    <s v="line"/>
    <n v="171.17130089598771"/>
    <n v="87.411477657551117"/>
    <n v="87.411477657551117"/>
    <n v="174.82295531510223"/>
    <n v="64.684493466587824"/>
    <n v="239.50744878169007"/>
    <n v="112.56850092739433"/>
    <n v="412.75117006711253"/>
  </r>
  <r>
    <s v="0108024900_1_01_01"/>
    <s v="T001080"/>
    <s v="Vientiane Capital"/>
    <x v="0"/>
    <n v="4.694246188112268E-2"/>
    <s v="2012-06-01"/>
    <x v="0"/>
    <s v="2022-12-13"/>
    <n v="2022"/>
    <s v="9 X 1"/>
    <s v="line"/>
    <n v="156.87497804635751"/>
    <n v="80.110822122339968"/>
    <n v="80.110822122339968"/>
    <n v="160.22164424467994"/>
    <n v="59.282008370531578"/>
    <n v="219.50365261521151"/>
    <n v="103.1667167291494"/>
    <n v="378.27796134021446"/>
  </r>
  <r>
    <s v="0108024900_1_01_01"/>
    <s v="T001081"/>
    <s v="Vientiane Capital"/>
    <x v="0"/>
    <n v="4.772104953030816E-2"/>
    <s v="2012-06-01"/>
    <x v="0"/>
    <s v="2022-12-13"/>
    <n v="2022"/>
    <s v="9 X 1"/>
    <s v="line"/>
    <n v="120.66114049792201"/>
    <n v="61.617622414272219"/>
    <n v="61.617622414272219"/>
    <n v="123.23524482854444"/>
    <n v="45.597040586561441"/>
    <n v="168.83228541510587"/>
    <n v="79.351174145099762"/>
    <n v="290.9543051986991"/>
  </r>
  <r>
    <s v="0108024900_1_01_01"/>
    <s v="T001082"/>
    <s v="Vientiane Capital"/>
    <x v="0"/>
    <n v="4.8986727373037622E-2"/>
    <s v="2012-06-01"/>
    <x v="0"/>
    <s v="2022-12-13"/>
    <n v="2022"/>
    <s v="9 X 1"/>
    <s v="line"/>
    <n v="247.46923060812881"/>
    <n v="126.37428709721787"/>
    <n v="126.37428709721787"/>
    <n v="252.74857419443575"/>
    <n v="93.516972451941228"/>
    <n v="346.26554664637695"/>
    <n v="162.74480692379714"/>
    <n v="596.73095872058946"/>
  </r>
  <r>
    <s v="0108024900_1_01_01"/>
    <s v="T001083"/>
    <s v="Vientiane Capital"/>
    <x v="0"/>
    <n v="4.5881103344192049E-2"/>
    <s v="2012-06-01"/>
    <x v="0"/>
    <s v="2022-12-13"/>
    <n v="2022"/>
    <s v="9 X 1"/>
    <s v="line"/>
    <n v="143.2722349508679"/>
    <n v="73.164354648243261"/>
    <n v="73.164354648243261"/>
    <n v="146.32870929648652"/>
    <n v="54.141622439700015"/>
    <n v="200.47033173618655"/>
    <n v="94.221055916007671"/>
    <n v="345.47720502536146"/>
  </r>
  <r>
    <s v="0108024900_1_01_01"/>
    <s v="T001084"/>
    <s v="Vientiane Capital"/>
    <x v="0"/>
    <n v="4.6284853125795923E-2"/>
    <s v="2012-06-01"/>
    <x v="0"/>
    <s v="2022-12-13"/>
    <n v="2022"/>
    <s v="9 X 1"/>
    <s v="line"/>
    <n v="134.797109527982"/>
    <n v="68.8363905989562"/>
    <n v="68.8363905989562"/>
    <n v="137.6727811979124"/>
    <n v="50.938929043227589"/>
    <n v="188.61171024113997"/>
    <n v="88.647503813335788"/>
    <n v="325.04084731556452"/>
  </r>
  <r>
    <s v="0108024900_1_01_01"/>
    <s v="T001085"/>
    <s v="Vientiane Capital"/>
    <x v="0"/>
    <n v="4.6382625096137782E-2"/>
    <s v="2012-06-01"/>
    <x v="0"/>
    <s v="2022-12-13"/>
    <n v="2022"/>
    <s v="9 X 1"/>
    <s v="line"/>
    <n v="110.5591990631231"/>
    <n v="56.45889765490157"/>
    <n v="56.45889765490157"/>
    <n v="112.91779530980314"/>
    <n v="41.779584264627161"/>
    <n v="154.6973795744303"/>
    <n v="72.707768399982243"/>
    <n v="266.59515079993486"/>
  </r>
  <r>
    <s v="0108024900_1_01_01"/>
    <s v="T001086"/>
    <s v="Vientiane Capital"/>
    <x v="0"/>
    <n v="4.7971590642982197E-2"/>
    <s v="2012-06-01"/>
    <x v="0"/>
    <s v="2022-12-13"/>
    <n v="2022"/>
    <s v="9 X 1"/>
    <s v="line"/>
    <n v="155.30108037311621"/>
    <n v="79.307085043871396"/>
    <n v="79.307085043871396"/>
    <n v="158.61417008774279"/>
    <n v="58.687242932464834"/>
    <n v="217.30141302020763"/>
    <n v="102.13166411949759"/>
    <n v="374.48276843815779"/>
  </r>
  <r>
    <s v="0108024900_1_01_01"/>
    <s v="T001087"/>
    <s v="Vientiane Capital"/>
    <x v="0"/>
    <n v="4.7695194625202268E-2"/>
    <s v="2012-06-01"/>
    <x v="0"/>
    <s v="2022-12-13"/>
    <n v="2022"/>
    <s v="9 X 1"/>
    <s v="line"/>
    <n v="110.30242793468931"/>
    <n v="56.327773198648046"/>
    <n v="56.327773198648046"/>
    <n v="112.65554639729609"/>
    <n v="41.682552166999557"/>
    <n v="154.33809856429565"/>
    <n v="72.538906325218946"/>
    <n v="265.97598985913612"/>
  </r>
  <r>
    <s v="0108024901_1_09_04"/>
    <s v="T0011"/>
    <s v="Vientiane Capital"/>
    <x v="0"/>
    <n v="1.8701924001441911E-2"/>
    <s v="2016-06-20"/>
    <x v="4"/>
    <s v="2022-06-23"/>
    <n v="2022"/>
    <s v="4.5 X 2.5"/>
    <s v="block"/>
    <n v="60.328132306024351"/>
    <n v="30.807566230943124"/>
    <n v="30.807566230943124"/>
    <n v="61.615132461886247"/>
    <n v="22.797599010897912"/>
    <n v="84.412731472784159"/>
    <n v="39.673983792208553"/>
    <n v="145.4712739047647"/>
  </r>
  <r>
    <s v="0108024901_1_08_14"/>
    <s v="T0013"/>
    <s v="Vientiane Capital"/>
    <x v="0"/>
    <n v="1.8388026447948139E-2"/>
    <s v="2016-06-13"/>
    <x v="4"/>
    <s v="2022-06-23"/>
    <n v="2022"/>
    <s v="4.5 X 2.5"/>
    <s v="block"/>
    <n v="91.078174015326951"/>
    <n v="46.510587530493666"/>
    <n v="46.510587530493666"/>
    <n v="93.021175060987332"/>
    <n v="34.417834772565314"/>
    <n v="127.43900983355265"/>
    <n v="59.896334621769739"/>
    <n v="219.61989361315571"/>
  </r>
  <r>
    <s v="0108024901_1_12_01"/>
    <s v="T0014"/>
    <s v="Vientiane Capital"/>
    <x v="1"/>
    <n v="1.780940836063959E-2"/>
    <s v="2016-07-24"/>
    <x v="4"/>
    <s v="2022-06-23"/>
    <n v="2022"/>
    <s v="9 X 1.2"/>
    <s v="line"/>
    <n v="99.945489929292435"/>
    <n v="50.972199863939146"/>
    <n v="50.972199863939146"/>
    <n v="101.94439972787829"/>
    <n v="26.505543929248358"/>
    <n v="128.44994365712665"/>
    <n v="60.371473518849527"/>
    <n v="221.36206956911494"/>
  </r>
  <r>
    <s v="0108024903_1_06_04"/>
    <s v="T0015"/>
    <s v="Vientiane Capital"/>
    <x v="0"/>
    <n v="1.8763206894923289E-2"/>
    <s v="2016-07-10"/>
    <x v="4"/>
    <s v="2022-06-24"/>
    <n v="2022"/>
    <s v="4.5 X 2.5"/>
    <s v="block"/>
    <n v="70.013585257655762"/>
    <n v="35.753604204909571"/>
    <n v="35.753604204909571"/>
    <n v="71.507208409819143"/>
    <n v="26.457667111633082"/>
    <n v="97.964875521452228"/>
    <n v="46.043491495082542"/>
    <n v="168.82613548196932"/>
  </r>
  <r>
    <s v="0108024903_1_06_05"/>
    <s v="T0016"/>
    <s v="Vientiane Capital"/>
    <x v="0"/>
    <n v="1.791941929941054E-2"/>
    <s v="2016-07-10"/>
    <x v="4"/>
    <s v="2022-06-24"/>
    <n v="2022"/>
    <s v="4.5 X 2.5"/>
    <s v="block"/>
    <n v="42.584732312400391"/>
    <n v="21.746603300865814"/>
    <n v="21.746603300865814"/>
    <n v="43.493206601731629"/>
    <n v="16.092486442640702"/>
    <n v="59.585693044372334"/>
    <n v="28.005275730854997"/>
    <n v="102.68601101313499"/>
  </r>
  <r>
    <s v="0108024903_1_06_08"/>
    <s v="T0018"/>
    <s v="Vientiane Capital"/>
    <x v="0"/>
    <n v="1.9230797395556269E-2"/>
    <s v="2016-07-08"/>
    <x v="4"/>
    <s v="2022-06-24"/>
    <n v="2022"/>
    <s v="4.5 X 2.5"/>
    <s v="block"/>
    <n v="123.5612742114012"/>
    <n v="63.098624030622261"/>
    <n v="63.098624030622261"/>
    <n v="126.19724806124452"/>
    <n v="46.692981782660475"/>
    <n v="172.89022984390499"/>
    <n v="81.258408026635337"/>
    <n v="297.94749609766291"/>
  </r>
  <r>
    <s v="0108024903_1_06_09"/>
    <s v="T0019"/>
    <s v="Vientiane Capital"/>
    <x v="0"/>
    <n v="1.867701179635552E-2"/>
    <s v="2016-07-08"/>
    <x v="4"/>
    <s v="2022-06-24"/>
    <n v="2022"/>
    <s v="4.5 X 2.5"/>
    <s v="block"/>
    <n v="85.657355915046082"/>
    <n v="43.7423564206169"/>
    <n v="43.7423564206169"/>
    <n v="87.484712841233801"/>
    <n v="32.369343751256508"/>
    <n v="119.85405659249031"/>
    <n v="56.331406598470444"/>
    <n v="206.5484908610583"/>
  </r>
  <r>
    <s v="0108024903_1_07_02"/>
    <s v="T0020"/>
    <s v="Vientiane Capital"/>
    <x v="0"/>
    <n v="1.9268825814378669E-2"/>
    <s v="2016-07-24"/>
    <x v="4"/>
    <s v="2022-06-24"/>
    <n v="2022"/>
    <s v="4.5 X 2.5"/>
    <s v="block"/>
    <n v="48.373931358575817"/>
    <n v="24.702954280446068"/>
    <n v="24.702954280446068"/>
    <n v="49.405908560892136"/>
    <n v="18.28018616753009"/>
    <n v="67.686094728422233"/>
    <n v="31.812464522358447"/>
    <n v="116.64570324864764"/>
  </r>
  <r>
    <s v="1010002900_1_01_02"/>
    <s v="T002089"/>
    <s v="P.Vientiane"/>
    <x v="0"/>
    <n v="4.8808433331835703E-2"/>
    <s v="2013-05-01"/>
    <x v="1"/>
    <s v="2023-01-13"/>
    <n v="2023"/>
    <s v="9 X 1"/>
    <m/>
    <n v="34.690043343086252"/>
    <n v="17.71504880053606"/>
    <n v="17.71504880053606"/>
    <n v="35.43009760107212"/>
    <n v="13.109136112396683"/>
    <n v="48.539233713468803"/>
    <n v="22.813439845330336"/>
    <n v="83.64927943287789"/>
  </r>
  <r>
    <s v="1010002900_1_01_02"/>
    <s v="T002090"/>
    <s v="P.Vientiane"/>
    <x v="0"/>
    <n v="4.9353658114470643E-2"/>
    <s v="2013-05-01"/>
    <x v="1"/>
    <s v="2023-01-12"/>
    <n v="2023"/>
    <s v="9 X 1"/>
    <m/>
    <n v="45.338548521618073"/>
    <n v="23.152885445039647"/>
    <n v="23.152885445039647"/>
    <n v="46.305770890079295"/>
    <n v="17.133135229329337"/>
    <n v="63.438906119408628"/>
    <n v="29.816285876122052"/>
    <n v="109.32638154578085"/>
  </r>
  <r>
    <s v="1010002900_1_01_02"/>
    <s v="T002091"/>
    <s v="P.Vientiane"/>
    <x v="0"/>
    <n v="4.7947192874796582E-2"/>
    <s v="2013-05-01"/>
    <x v="1"/>
    <s v="2023-01-13"/>
    <n v="2023"/>
    <s v="9 X 1"/>
    <m/>
    <n v="45.322699600125937"/>
    <n v="23.144791929130996"/>
    <n v="23.144791929130996"/>
    <n v="46.289583858261992"/>
    <n v="17.127146027556936"/>
    <n v="63.416729885818924"/>
    <n v="29.805863046334892"/>
    <n v="109.28816450322793"/>
  </r>
  <r>
    <s v="1010002900_1_03_01"/>
    <s v="T002092"/>
    <s v="P.Vientiane"/>
    <x v="0"/>
    <n v="4.6382625096137782E-2"/>
    <s v="2013-05-01"/>
    <x v="1"/>
    <s v="2023-01-25"/>
    <n v="2023"/>
    <s v="9 X 1"/>
    <m/>
    <n v="107.337980030582"/>
    <n v="54.813928468950586"/>
    <n v="54.813928468950586"/>
    <n v="109.62785693790117"/>
    <n v="40.562307067023433"/>
    <n v="150.19016400492461"/>
    <n v="70.58937708231457"/>
    <n v="258.82771596848676"/>
  </r>
  <r>
    <s v="1010002900_1_03_07"/>
    <s v="T002093"/>
    <s v="P.Vientiane"/>
    <x v="0"/>
    <n v="4.3086977744750753E-2"/>
    <s v="2013-05-01"/>
    <x v="1"/>
    <s v="2023-01-24"/>
    <n v="2023"/>
    <s v="9 X 1"/>
    <m/>
    <n v="75.183441041950161"/>
    <n v="38.393677225422579"/>
    <n v="38.393677225422579"/>
    <n v="76.787354450845157"/>
    <n v="28.411321146812707"/>
    <n v="105.19867559765787"/>
    <n v="49.443377530899198"/>
    <n v="181.29238427996373"/>
  </r>
  <r>
    <s v="1010002900_1_02_01"/>
    <s v="T002094"/>
    <s v="P.Vientiane"/>
    <x v="0"/>
    <n v="4.4899368499980212E-2"/>
    <s v="2013-05-01"/>
    <x v="1"/>
    <s v="2023-01-24"/>
    <n v="2023"/>
    <s v="9 X 1"/>
    <m/>
    <n v="51.903840082713693"/>
    <n v="26.505561002239144"/>
    <n v="26.505561002239144"/>
    <n v="53.011122004478288"/>
    <n v="19.614115141656967"/>
    <n v="72.625237146135248"/>
    <n v="34.133861458683562"/>
    <n v="125.15749201517305"/>
  </r>
  <r>
    <s v="1010002900_1_02_01"/>
    <s v="T002095"/>
    <s v="P.Vientiane"/>
    <x v="0"/>
    <n v="4.6447100127561147E-2"/>
    <s v="2013-05-01"/>
    <x v="1"/>
    <s v="2023-01-24"/>
    <n v="2023"/>
    <s v="9 X 1"/>
    <m/>
    <n v="48.318834230945058"/>
    <n v="24.674818013935962"/>
    <n v="24.674818013935962"/>
    <n v="49.349636027871924"/>
    <n v="18.259365330312612"/>
    <n v="67.609001358184543"/>
    <n v="31.776230638346732"/>
    <n v="116.51284567393802"/>
  </r>
  <r>
    <s v="1010002900_1_03_01"/>
    <s v="T002096"/>
    <s v="P.Vientiane"/>
    <x v="0"/>
    <n v="4.6017931640294808E-2"/>
    <s v="2013-05-01"/>
    <x v="1"/>
    <s v="2023-01-25"/>
    <n v="2023"/>
    <s v="9 X 1"/>
    <m/>
    <n v="96.5306425794559"/>
    <n v="49.294981477242182"/>
    <n v="49.294981477242182"/>
    <n v="98.589962954484363"/>
    <n v="36.478286293159215"/>
    <n v="135.06824924764356"/>
    <n v="63.48207714639247"/>
    <n v="232.76761620343905"/>
  </r>
  <r>
    <s v="1010002900_1_03_01"/>
    <s v="T002097"/>
    <s v="P.Vientiane"/>
    <x v="0"/>
    <n v="4.2909448608160698E-2"/>
    <s v="2013-05-01"/>
    <x v="1"/>
    <s v="2023-01-25"/>
    <n v="2023"/>
    <s v="9 X 1"/>
    <m/>
    <n v="90.441320099367388"/>
    <n v="46.185367464076982"/>
    <n v="46.185367464076982"/>
    <n v="92.370734928153965"/>
    <n v="34.177171923416964"/>
    <n v="126.54790685157093"/>
    <n v="59.477516220238336"/>
    <n v="218.08422614087388"/>
  </r>
  <r>
    <s v="1010002900_1_03_01"/>
    <s v="T002098"/>
    <s v="P.Vientiane"/>
    <x v="0"/>
    <n v="4.0920842372604439E-2"/>
    <s v="2013-05-01"/>
    <x v="1"/>
    <s v="2023-01-24"/>
    <n v="2023"/>
    <s v="9 X 1"/>
    <m/>
    <n v="110.42661840401369"/>
    <n v="56.3911931316497"/>
    <n v="56.3911931316497"/>
    <n v="112.7823862632994"/>
    <n v="41.729482917420775"/>
    <n v="154.51186918072017"/>
    <n v="72.620578514938472"/>
    <n v="266.2754545547744"/>
  </r>
  <r>
    <s v="1010002900_1_03_01"/>
    <s v="T002099"/>
    <s v="P.Vientiane"/>
    <x v="0"/>
    <n v="4.7590322920657513E-2"/>
    <s v="2013-05-01"/>
    <x v="1"/>
    <s v="2023-01-25"/>
    <n v="2023"/>
    <s v="9 X 1"/>
    <m/>
    <n v="64.315658068211576"/>
    <n v="32.843862720166733"/>
    <n v="32.843862720166733"/>
    <n v="65.687725440333466"/>
    <n v="24.304458412923381"/>
    <n v="89.992183853256847"/>
    <n v="42.296326411030719"/>
    <n v="155.08653017377929"/>
  </r>
  <r>
    <s v="0108024903_1_07_03"/>
    <s v="T0021"/>
    <s v="Vientiane Capital"/>
    <x v="0"/>
    <n v="1.78411120324053E-2"/>
    <s v="2016-07-30"/>
    <x v="4"/>
    <s v="2022-06-24"/>
    <n v="2022"/>
    <s v="4.5 X 2.5"/>
    <s v="block"/>
    <n v="99.063607757436159"/>
    <n v="50.588482361464102"/>
    <n v="50.588482361464102"/>
    <n v="101.1769647229282"/>
    <n v="37.435476947483437"/>
    <n v="138.61244167041164"/>
    <n v="65.147847585093473"/>
    <n v="238.87544114534273"/>
  </r>
  <r>
    <s v="1010002900_1_03_01"/>
    <s v="T002100"/>
    <s v="P.Vientiane"/>
    <x v="0"/>
    <n v="3.8155525717705252E-2"/>
    <s v="2013-05-01"/>
    <x v="1"/>
    <s v="2023-01-25"/>
    <n v="2023"/>
    <s v="9 X 1"/>
    <m/>
    <n v="63.471795626100267"/>
    <n v="32.412930299728558"/>
    <n v="32.412930299728558"/>
    <n v="64.825860599457116"/>
    <n v="23.985568421799133"/>
    <n v="88.811429021256245"/>
    <n v="41.741371639990433"/>
    <n v="153.05169601329825"/>
  </r>
  <r>
    <s v="1010002900_1_03_01"/>
    <s v="T002101"/>
    <s v="P.Vientiane"/>
    <x v="0"/>
    <n v="4.7772323162425662E-2"/>
    <s v="2013-05-01"/>
    <x v="1"/>
    <s v="2023-01-25"/>
    <n v="2023"/>
    <s v="9 X 1"/>
    <m/>
    <n v="46.147940509032168"/>
    <n v="23.566214953279111"/>
    <n v="23.566214953279111"/>
    <n v="47.132429906558222"/>
    <n v="17.438999065426543"/>
    <n v="64.571428971984773"/>
    <n v="30.348571616832842"/>
    <n v="111.27809592838709"/>
  </r>
  <r>
    <s v="1010002900_1_03_01"/>
    <s v="T002102"/>
    <s v="P.Vientiane"/>
    <x v="0"/>
    <n v="4.7643049030688493E-2"/>
    <s v="2013-05-01"/>
    <x v="1"/>
    <s v="2023-01-25"/>
    <n v="2023"/>
    <s v="9 X 1"/>
    <m/>
    <n v="20.832319990977521"/>
    <n v="10.638371408725861"/>
    <n v="10.638371408725861"/>
    <n v="21.276742817451723"/>
    <n v="7.8723948424571377"/>
    <n v="29.14913765990886"/>
    <n v="13.700094700157162"/>
    <n v="50.233680567242928"/>
  </r>
  <r>
    <s v="1010002900_1_03_01"/>
    <s v="T002103"/>
    <s v="P.Vientiane"/>
    <x v="0"/>
    <n v="4.3564329093704751E-2"/>
    <s v="2013-05-01"/>
    <x v="1"/>
    <s v="2023-01-25"/>
    <n v="2023"/>
    <s v="9 X 1"/>
    <m/>
    <n v="28.728216736300581"/>
    <n v="14.670542680004175"/>
    <n v="14.670542680004175"/>
    <n v="29.34108536000835"/>
    <n v="10.85620158320309"/>
    <n v="40.197286943211438"/>
    <n v="18.892724863309375"/>
    <n v="69.273324498801045"/>
  </r>
  <r>
    <s v="1010002900_1_01_15"/>
    <s v="T002104"/>
    <s v="P.Vientiane"/>
    <x v="0"/>
    <n v="4.8770988603262858E-2"/>
    <s v="2013-05-01"/>
    <x v="1"/>
    <s v="2023-01-24"/>
    <n v="2023"/>
    <s v="9 X 1"/>
    <m/>
    <n v="48.666653985619703"/>
    <n v="24.852437968656481"/>
    <n v="24.852437968656481"/>
    <n v="49.704875937312963"/>
    <n v="18.390804096805795"/>
    <n v="68.095680034118757"/>
    <n v="32.004969616035815"/>
    <n v="117.35155525879799"/>
  </r>
  <r>
    <s v="1010002900_1_01_15"/>
    <s v="T002105"/>
    <s v="P.Vientiane"/>
    <x v="0"/>
    <n v="4.7922649051146238E-2"/>
    <s v="2013-05-01"/>
    <x v="1"/>
    <s v="2023-01-24"/>
    <n v="2023"/>
    <s v="9 X 1"/>
    <m/>
    <n v="33.422459411025592"/>
    <n v="17.067735939230413"/>
    <n v="17.067735939230413"/>
    <n v="34.135471878460827"/>
    <n v="12.630124595030505"/>
    <n v="46.765596473491328"/>
    <n v="21.979830342540922"/>
    <n v="80.592711255983374"/>
  </r>
  <r>
    <s v="1010002900_1_01_02"/>
    <s v="T002106"/>
    <s v="P.Vientiane"/>
    <x v="0"/>
    <n v="4.7089773064463339E-2"/>
    <s v="2013-05-01"/>
    <x v="1"/>
    <s v="2023-01-12"/>
    <n v="2023"/>
    <s v="9 X 1"/>
    <m/>
    <n v="24.32841302492341"/>
    <n v="12.423709584727565"/>
    <n v="12.423709584727565"/>
    <n v="24.847419169455129"/>
    <n v="9.1935450926983986"/>
    <n v="34.04096426215353"/>
    <n v="15.999253203212158"/>
    <n v="58.66392841177791"/>
  </r>
  <r>
    <s v="1010002900_1_01_02"/>
    <s v="T002107"/>
    <s v="P.Vientiane"/>
    <x v="0"/>
    <n v="4.7772323162425662E-2"/>
    <s v="2013-05-01"/>
    <x v="1"/>
    <s v="2023-01-24"/>
    <n v="2023"/>
    <s v="9 X 1"/>
    <m/>
    <n v="19.27177496263166"/>
    <n v="9.8414530809172422"/>
    <n v="9.8414530809172422"/>
    <n v="19.682906161834484"/>
    <n v="7.2826752798787595"/>
    <n v="26.965581441713244"/>
    <n v="12.673823277605225"/>
    <n v="46.470685351219153"/>
  </r>
  <r>
    <s v="1010002900_1_01_02"/>
    <s v="T002108"/>
    <s v="P.Vientiane"/>
    <x v="0"/>
    <n v="4.7001815970818213E-2"/>
    <s v="2013-05-01"/>
    <x v="1"/>
    <s v="2023-01-12"/>
    <n v="2023"/>
    <s v="9 X 1"/>
    <m/>
    <n v="32.207237075132987"/>
    <n v="16.447162399701259"/>
    <n v="16.447162399701259"/>
    <n v="32.894324799402519"/>
    <n v="12.170900175778932"/>
    <n v="45.065224975181451"/>
    <n v="21.180655738335282"/>
    <n v="77.662404373896038"/>
  </r>
  <r>
    <s v="1010002900_1_01_02"/>
    <s v="T002109"/>
    <s v="P.Vientiane"/>
    <x v="0"/>
    <n v="4.8881538193904159E-2"/>
    <s v="2013-05-01"/>
    <x v="1"/>
    <s v="2023-01-24"/>
    <n v="2023"/>
    <s v="9 X 1"/>
    <m/>
    <n v="72.468278495253145"/>
    <n v="37.007134218242633"/>
    <n v="37.007134218242633"/>
    <n v="74.014268436485267"/>
    <n v="27.385279321499549"/>
    <n v="101.39954775798482"/>
    <n v="47.657787446252861"/>
    <n v="174.74522063626048"/>
  </r>
  <r>
    <s v="1010002900_1_03_10"/>
    <s v="T002110"/>
    <s v="P.Vientiane"/>
    <x v="0"/>
    <n v="4.4066757433634141E-2"/>
    <s v="2013-05-01"/>
    <x v="1"/>
    <s v="2023-01-25"/>
    <n v="2023"/>
    <s v="9 X 1"/>
    <m/>
    <n v="65.391439475174678"/>
    <n v="33.393228425322562"/>
    <n v="33.393228425322562"/>
    <n v="66.786456850645123"/>
    <n v="24.710989034738695"/>
    <n v="91.497445885383826"/>
    <n v="43.003799566130397"/>
    <n v="157.68059840914478"/>
  </r>
  <r>
    <s v="1010002900_1_03_07"/>
    <s v="T002113"/>
    <s v="P.Vientiane"/>
    <x v="0"/>
    <n v="4.2593745580370067E-2"/>
    <s v="2013-05-01"/>
    <x v="1"/>
    <s v="2023-01-24"/>
    <n v="2023"/>
    <s v="9 X 1"/>
    <m/>
    <n v="40.603686068004123"/>
    <n v="20.734949018727455"/>
    <n v="20.734949018727455"/>
    <n v="41.469898037454911"/>
    <n v="15.343862273858317"/>
    <n v="56.813760311313231"/>
    <n v="26.702467346317217"/>
    <n v="97.909046936496452"/>
  </r>
  <r>
    <s v="1010002900_1_03_07"/>
    <s v="T002114"/>
    <s v="P.Vientiane"/>
    <x v="0"/>
    <n v="4.1800665472055742E-2"/>
    <s v="2013-05-01"/>
    <x v="1"/>
    <s v="2023-01-24"/>
    <n v="2023"/>
    <s v="9 X 1"/>
    <m/>
    <n v="29.053973186928872"/>
    <n v="14.836895640791688"/>
    <n v="14.836895640791688"/>
    <n v="29.673791281583377"/>
    <n v="10.979302774185848"/>
    <n v="40.653094055769223"/>
    <n v="19.106954206211533"/>
    <n v="70.058832089442291"/>
  </r>
  <r>
    <s v="1010002900_1_03_07"/>
    <s v="T002115"/>
    <s v="P.Vientiane"/>
    <x v="0"/>
    <n v="4.4510341863239308E-2"/>
    <s v="2013-05-01"/>
    <x v="1"/>
    <s v="2023-01-24"/>
    <n v="2023"/>
    <s v="9 X 1"/>
    <m/>
    <n v="28.378903613519519"/>
    <n v="14.492160111970644"/>
    <n v="14.492160111970644"/>
    <n v="28.984320223941289"/>
    <n v="10.724198482858277"/>
    <n v="39.708518706799566"/>
    <n v="18.663003792195795"/>
    <n v="68.431013904717915"/>
  </r>
  <r>
    <s v="1010002900_1_02_01"/>
    <s v="T002116"/>
    <s v="P.Vientiane"/>
    <x v="0"/>
    <n v="4.9582766596283641E-2"/>
    <s v="2013-05-01"/>
    <x v="1"/>
    <s v="2023-01-24"/>
    <n v="2023"/>
    <s v="9 X 1"/>
    <m/>
    <n v="48.417803173026819"/>
    <n v="24.72535815369238"/>
    <n v="24.72535815369238"/>
    <n v="49.450716307384759"/>
    <n v="18.29676503373236"/>
    <n v="67.747481341117123"/>
    <n v="31.841316230325045"/>
    <n v="116.75149284452516"/>
  </r>
  <r>
    <s v="1010002900_1_02_01"/>
    <s v="T002117"/>
    <s v="P.Vientiane"/>
    <x v="0"/>
    <n v="4.9582766596283641E-2"/>
    <s v="2013-05-01"/>
    <x v="1"/>
    <s v="2023-01-24"/>
    <n v="2023"/>
    <s v="9 X 1"/>
    <m/>
    <n v="62.338914389444213"/>
    <n v="31.8344056148762"/>
    <n v="31.8344056148762"/>
    <n v="63.6688112297524"/>
    <n v="23.557460155008389"/>
    <n v="87.226271384760793"/>
    <n v="40.996347550837569"/>
    <n v="150.31994101973774"/>
  </r>
  <r>
    <s v="1010002900_1_03_01"/>
    <s v="T002118"/>
    <s v="P.Vientiane"/>
    <x v="0"/>
    <n v="4.4025623687097407E-2"/>
    <s v="2013-05-01"/>
    <x v="1"/>
    <s v="2023-01-25"/>
    <n v="2023"/>
    <s v="9 X 1"/>
    <m/>
    <n v="33.328808891497133"/>
    <n v="17.019911740591215"/>
    <n v="17.019911740591215"/>
    <n v="34.039823481182431"/>
    <n v="12.5947346880375"/>
    <n v="46.634558169219929"/>
    <n v="21.918242339533364"/>
    <n v="80.366888578288993"/>
  </r>
  <r>
    <s v="1010002900_1_03_01"/>
    <s v="T002119"/>
    <s v="P.Vientiane"/>
    <x v="0"/>
    <n v="4.7772323162425662E-2"/>
    <s v="2013-05-01"/>
    <x v="1"/>
    <s v="2023-01-25"/>
    <n v="2023"/>
    <s v="9 X 1"/>
    <m/>
    <n v="72.862965813165658"/>
    <n v="37.208687875256622"/>
    <n v="37.208687875256622"/>
    <n v="74.417375750513244"/>
    <n v="27.5344290276899"/>
    <n v="101.95180477820314"/>
    <n v="47.91734824575547"/>
    <n v="175.69694356777006"/>
  </r>
  <r>
    <s v="1010002900_1_02_01"/>
    <s v="T002120"/>
    <s v="P.Vientiane"/>
    <x v="0"/>
    <n v="4.8067719681359207E-2"/>
    <s v="2013-05-01"/>
    <x v="1"/>
    <s v="2023-01-24"/>
    <n v="2023"/>
    <s v="9 X 1"/>
    <m/>
    <n v="35.902319455269783"/>
    <n v="18.334117801824451"/>
    <n v="18.334117801824451"/>
    <n v="36.668235603648903"/>
    <n v="13.567247173350093"/>
    <n v="50.235482776998992"/>
    <n v="23.610676905189525"/>
    <n v="86.572481985694921"/>
  </r>
  <r>
    <s v="1010002900_1_01_02"/>
    <s v="T002121"/>
    <s v="P.Vientiane"/>
    <x v="0"/>
    <n v="4.8067719681359207E-2"/>
    <s v="2013-05-01"/>
    <x v="1"/>
    <s v="2023-01-13"/>
    <n v="2023"/>
    <s v="9 X 1"/>
    <m/>
    <n v="38.391746163056162"/>
    <n v="19.605385040600694"/>
    <n v="19.605385040600694"/>
    <n v="39.210770081201389"/>
    <n v="14.507984930044513"/>
    <n v="53.718755011245904"/>
    <n v="25.247814855285572"/>
    <n v="92.575321136047094"/>
  </r>
  <r>
    <s v="1010002900_1_01_02"/>
    <s v="T002122"/>
    <s v="P.Vientiane"/>
    <x v="0"/>
    <n v="4.7510146696310082E-2"/>
    <s v="2013-05-01"/>
    <x v="1"/>
    <s v="2023-01-24"/>
    <n v="2023"/>
    <s v="9 X 1"/>
    <m/>
    <n v="39.313208167785511"/>
    <n v="20.075944971015815"/>
    <n v="20.075944971015815"/>
    <n v="40.15188994203163"/>
    <n v="14.856199278551703"/>
    <n v="55.008089220583329"/>
    <n v="25.853801933674163"/>
    <n v="94.797273756805254"/>
  </r>
  <r>
    <s v="1010002900_1_03_07"/>
    <s v="T002123"/>
    <s v="P.Vientiane"/>
    <x v="0"/>
    <n v="4.3478727166662699E-2"/>
    <s v="2013-05-01"/>
    <x v="1"/>
    <s v="2023-01-24"/>
    <n v="2023"/>
    <s v="9 X 1"/>
    <m/>
    <n v="74.292641005800547"/>
    <n v="37.938775340295507"/>
    <n v="37.938775340295507"/>
    <n v="75.877550680591014"/>
    <n v="28.074693751818675"/>
    <n v="103.95224443240969"/>
    <n v="48.857554883232552"/>
    <n v="179.14436790518602"/>
  </r>
  <r>
    <s v="1010002901_1_04_04"/>
    <s v="T002175"/>
    <s v="P.Vientiane"/>
    <x v="0"/>
    <n v="4.6119081353266048E-2"/>
    <s v="2015-07-07"/>
    <x v="3"/>
    <s v="2023-01-15"/>
    <n v="2023"/>
    <s v="9 X 1"/>
    <m/>
    <n v="32.269515717559173"/>
    <n v="16.478966026433564"/>
    <n v="16.478966026433564"/>
    <n v="32.957932052867129"/>
    <n v="12.194434859560838"/>
    <n v="45.152366912427965"/>
    <n v="21.221612448841142"/>
    <n v="77.812578979084179"/>
  </r>
  <r>
    <s v="1010002901_1_02_41"/>
    <s v="T002176"/>
    <s v="P.Vientiane"/>
    <x v="0"/>
    <n v="4.9516295738620507E-2"/>
    <s v="2014-05-01"/>
    <x v="2"/>
    <s v="2023-01-13"/>
    <n v="2023"/>
    <s v="9 X 1"/>
    <m/>
    <n v="79.441443764231934"/>
    <n v="40.568097282267807"/>
    <n v="40.568097282267807"/>
    <n v="81.136194564535614"/>
    <n v="30.020391988878178"/>
    <n v="111.15658655341379"/>
    <n v="52.243595680104477"/>
    <n v="191.55985082704973"/>
  </r>
  <r>
    <s v="1010002901_1_02_41"/>
    <s v="T002177"/>
    <s v="P.Vientiane"/>
    <x v="0"/>
    <n v="4.9020597219498863E-2"/>
    <s v="2014-05-01"/>
    <x v="2"/>
    <s v="2023-01-13"/>
    <n v="2023"/>
    <s v="9 X 1"/>
    <m/>
    <n v="51.019711270468747"/>
    <n v="26.054065888786059"/>
    <n v="26.054065888786059"/>
    <n v="52.108131777572119"/>
    <n v="19.280008757701683"/>
    <n v="71.388140535273806"/>
    <n v="33.552426051578685"/>
    <n v="123.02556218912184"/>
  </r>
  <r>
    <s v="1010002901_1_02_41"/>
    <s v="T002178"/>
    <s v="P.Vientiane"/>
    <x v="0"/>
    <n v="4.9180978945160082E-2"/>
    <s v="2014-05-01"/>
    <x v="2"/>
    <s v="2023-01-13"/>
    <n v="2023"/>
    <s v="9 X 1"/>
    <m/>
    <n v="32.859558409698501"/>
    <n v="16.780281161219381"/>
    <n v="16.780281161219381"/>
    <n v="33.560562322438763"/>
    <n v="12.417408059302343"/>
    <n v="45.977970381741102"/>
    <n v="21.609646079418315"/>
    <n v="79.235368957867152"/>
  </r>
  <r>
    <s v="1010002901_1_02_42"/>
    <s v="T002179"/>
    <s v="P.Vientiane"/>
    <x v="0"/>
    <n v="4.9492931737868118E-2"/>
    <s v="2014-05-01"/>
    <x v="2"/>
    <s v="2023-01-14"/>
    <n v="2023"/>
    <s v="9 X 1"/>
    <m/>
    <n v="44.702272345216883"/>
    <n v="22.827960410957438"/>
    <n v="22.827960410957438"/>
    <n v="45.655920821914876"/>
    <n v="16.892690704108503"/>
    <n v="62.548611526023379"/>
    <n v="29.397847417230988"/>
    <n v="107.79210719651361"/>
  </r>
  <r>
    <s v="1010002901_1_02_57"/>
    <s v="T002180"/>
    <s v="P.Vientiane"/>
    <x v="0"/>
    <n v="4.8019947716125083E-2"/>
    <s v="2014-05-01"/>
    <x v="2"/>
    <s v="2023-01-14"/>
    <n v="2023"/>
    <s v="9 X 1"/>
    <m/>
    <n v="74.489112141771784"/>
    <n v="38.039106600398149"/>
    <n v="38.039106600398149"/>
    <n v="76.078213200796299"/>
    <n v="28.14893888429463"/>
    <n v="104.22715208509092"/>
    <n v="48.98676147999273"/>
    <n v="179.61812542664001"/>
  </r>
  <r>
    <s v="1010002901_1_02_57"/>
    <s v="T002181"/>
    <s v="P.Vientiane"/>
    <x v="0"/>
    <n v="4.9165614147341961E-2"/>
    <s v="2014-05-01"/>
    <x v="2"/>
    <s v="2023-01-14"/>
    <n v="2023"/>
    <s v="9 X 1"/>
    <m/>
    <n v="85.890814971040101"/>
    <n v="43.86157617854451"/>
    <n v="43.86157617854451"/>
    <n v="87.72315235708902"/>
    <n v="32.45756637212294"/>
    <n v="120.18071872921196"/>
    <n v="56.484937802729618"/>
    <n v="207.11143861000861"/>
  </r>
  <r>
    <s v="1010002901_1_02_57"/>
    <s v="T002182"/>
    <s v="P.Vientiane"/>
    <x v="0"/>
    <n v="4.3859748863232427E-2"/>
    <s v="2014-05-01"/>
    <x v="2"/>
    <s v="2023-01-14"/>
    <n v="2023"/>
    <s v="9 X 1"/>
    <m/>
    <n v="85.234094098442441"/>
    <n v="43.526210719604641"/>
    <n v="43.526210719604641"/>
    <n v="87.052421439209283"/>
    <n v="32.209395932507434"/>
    <n v="119.26181737171672"/>
    <n v="56.05305416470685"/>
    <n v="205.52786527059178"/>
  </r>
  <r>
    <s v="1010002901_1_02_42"/>
    <s v="T002183"/>
    <s v="P.Vientiane"/>
    <x v="0"/>
    <n v="4.8826932706095949E-2"/>
    <s v="2014-05-01"/>
    <x v="2"/>
    <s v="2023-01-14"/>
    <n v="2023"/>
    <s v="9 X 1"/>
    <m/>
    <n v="84.130992863458673"/>
    <n v="42.962893688939594"/>
    <n v="42.962893688939594"/>
    <n v="85.925787377879189"/>
    <n v="31.7925413298153"/>
    <n v="117.7183287076945"/>
    <n v="55.327614492616412"/>
    <n v="202.86791980626018"/>
  </r>
  <r>
    <s v="1010002901_1_02_42"/>
    <s v="T002184"/>
    <s v="P.Vientiane"/>
    <x v="0"/>
    <n v="4.8674777914116243E-2"/>
    <s v="2014-05-01"/>
    <x v="2"/>
    <s v="2023-01-14"/>
    <n v="2023"/>
    <s v="9 X 1"/>
    <m/>
    <n v="42.117112655954998"/>
    <n v="21.507805529641036"/>
    <n v="21.507805529641036"/>
    <n v="43.015611059282072"/>
    <n v="15.915776091934367"/>
    <n v="58.931387151216441"/>
    <n v="27.697751961071727"/>
    <n v="101.55842385726299"/>
  </r>
  <r>
    <s v="1010002901_1_02_42"/>
    <s v="T002185"/>
    <s v="P.Vientiane"/>
    <x v="0"/>
    <n v="4.7373626280317709E-2"/>
    <s v="2014-05-01"/>
    <x v="2"/>
    <s v="2023-01-14"/>
    <n v="2023"/>
    <s v="9 X 1"/>
    <m/>
    <n v="70.013627263893412"/>
    <n v="35.753625656094925"/>
    <n v="35.753625656094925"/>
    <n v="71.507251312189851"/>
    <n v="26.457682985510246"/>
    <n v="97.964934297700097"/>
    <n v="46.04351911991904"/>
    <n v="168.82623677303647"/>
  </r>
  <r>
    <s v="1010002901_1_02_42"/>
    <s v="T002186"/>
    <s v="P.Vientiane"/>
    <x v="0"/>
    <n v="4.8252944928570497E-2"/>
    <s v="2014-05-01"/>
    <x v="2"/>
    <s v="2023-01-14"/>
    <n v="2023"/>
    <s v="9 X 1"/>
    <m/>
    <n v="46.485908764037973"/>
    <n v="23.738804075502074"/>
    <n v="23.738804075502074"/>
    <n v="47.477608151004148"/>
    <n v="17.566715015871534"/>
    <n v="65.044323166875685"/>
    <n v="30.57083188843157"/>
    <n v="112.09305025758242"/>
  </r>
  <r>
    <s v="1010002901_1_02_47"/>
    <s v="T002187"/>
    <s v="P.Vientiane"/>
    <x v="0"/>
    <n v="4.7669194432262009E-2"/>
    <s v="2014-05-01"/>
    <x v="2"/>
    <s v="2023-01-16"/>
    <n v="2023"/>
    <s v="9 X 1"/>
    <m/>
    <n v="41.421771715746047"/>
    <n v="21.152718089507665"/>
    <n v="21.152718089507665"/>
    <n v="42.305436179015331"/>
    <n v="15.653011386235672"/>
    <n v="57.958447565251006"/>
    <n v="27.24047035566797"/>
    <n v="99.881724637449224"/>
  </r>
  <r>
    <s v="1010002901_1_02_41"/>
    <s v="T002188"/>
    <s v="P.Vientiane"/>
    <x v="0"/>
    <n v="4.8138279280518857E-2"/>
    <s v="2014-05-01"/>
    <x v="2"/>
    <s v="2023-01-14"/>
    <n v="2023"/>
    <s v="9 X 1"/>
    <m/>
    <n v="44.026598612993858"/>
    <n v="22.482916358368879"/>
    <n v="22.482916358368879"/>
    <n v="44.965832716737758"/>
    <n v="16.63735810519297"/>
    <n v="61.603190821930724"/>
    <n v="28.953499686307438"/>
    <n v="106.16283218312726"/>
  </r>
  <r>
    <s v="1010002901_1_02_49"/>
    <s v="T002189"/>
    <s v="P.Vientiane"/>
    <x v="0"/>
    <n v="4.694246188112268E-2"/>
    <s v="2014-05-01"/>
    <x v="2"/>
    <s v="2023-01-16"/>
    <n v="2023"/>
    <s v="9 X 1"/>
    <m/>
    <n v="45.750488005824892"/>
    <n v="23.363249208307927"/>
    <n v="23.363249208307927"/>
    <n v="46.726498416615854"/>
    <n v="17.288804414147865"/>
    <n v="64.015302830763716"/>
    <n v="30.087192330458944"/>
    <n v="110.31970521168279"/>
  </r>
  <r>
    <s v="1010002901_1_02_47"/>
    <s v="T002190"/>
    <s v="P.Vientiane"/>
    <x v="0"/>
    <n v="4.8363935928046962E-2"/>
    <s v="2014-05-01"/>
    <x v="2"/>
    <s v="2023-01-15"/>
    <n v="2023"/>
    <s v="9 X 1"/>
    <m/>
    <n v="23.270767498053811"/>
    <n v="11.883605269006155"/>
    <n v="11.883605269006155"/>
    <n v="23.767210538012311"/>
    <n v="8.7938678990645549"/>
    <n v="32.561078437076866"/>
    <n v="15.303706865426125"/>
    <n v="56.11359183989579"/>
  </r>
  <r>
    <s v="1010002901_1_04_04"/>
    <s v="T002191"/>
    <s v="P.Vientiane"/>
    <x v="0"/>
    <n v="4.6511009215727282E-2"/>
    <s v="2015-07-07"/>
    <x v="3"/>
    <s v="2023-01-15"/>
    <n v="2023"/>
    <s v="9 X 1"/>
    <m/>
    <n v="35.435953666049947"/>
    <n v="18.095960338796186"/>
    <n v="18.095960338796186"/>
    <n v="36.191920677592371"/>
    <n v="13.391010650709177"/>
    <n v="49.582931328301548"/>
    <n v="23.303977724301728"/>
    <n v="85.447918322439662"/>
  </r>
  <r>
    <s v="1010002901_1_04_04"/>
    <s v="T002192"/>
    <s v="P.Vientiane"/>
    <x v="0"/>
    <n v="4.5126227037563853E-2"/>
    <s v="2015-07-07"/>
    <x v="3"/>
    <s v="2023-01-15"/>
    <n v="2023"/>
    <s v="9 X 1"/>
    <m/>
    <n v="38.738939152872128"/>
    <n v="19.782684927400048"/>
    <n v="19.782684927400048"/>
    <n v="39.565369854800096"/>
    <n v="14.639186846276035"/>
    <n v="54.204556701076129"/>
    <n v="25.476141649505781"/>
    <n v="93.412519381521193"/>
  </r>
  <r>
    <s v="1010002901_1_02_41"/>
    <s v="T002193"/>
    <s v="P.Vientiane"/>
    <x v="0"/>
    <n v="4.7669194432262009E-2"/>
    <s v="2014-05-01"/>
    <x v="2"/>
    <s v="2023-01-14"/>
    <n v="2023"/>
    <s v="9 X 1"/>
    <m/>
    <n v="53.111853330913483"/>
    <n v="27.122453100986505"/>
    <n v="27.122453100986505"/>
    <n v="54.244906201973009"/>
    <n v="20.070615294730015"/>
    <n v="74.315521496703028"/>
    <n v="34.928295103450424"/>
    <n v="128.07041537931821"/>
  </r>
  <r>
    <s v="1010002901_1_04_04"/>
    <s v="T002194"/>
    <s v="P.Vientiane"/>
    <x v="0"/>
    <n v="4.6972210468720063E-2"/>
    <s v="2015-07-07"/>
    <x v="3"/>
    <s v="2023-01-15"/>
    <n v="2023"/>
    <s v="9 X 1"/>
    <m/>
    <n v="55.065071360423083"/>
    <n v="28.119896441389407"/>
    <n v="28.119896441389407"/>
    <n v="56.239792882778815"/>
    <n v="20.808723366628161"/>
    <n v="77.048516249406973"/>
    <n v="36.212802637221273"/>
    <n v="132.78027633647798"/>
  </r>
  <r>
    <s v="1010002901_1_02_41"/>
    <s v="T002195"/>
    <s v="P.Vientiane"/>
    <x v="0"/>
    <n v="4.9270020036275182E-2"/>
    <s v="2014-05-01"/>
    <x v="2"/>
    <s v="2023-01-14"/>
    <n v="2023"/>
    <s v="9 X 1"/>
    <m/>
    <n v="57.913556266519528"/>
    <n v="29.574522733435995"/>
    <n v="29.574522733435995"/>
    <n v="59.149045466871989"/>
    <n v="21.885146822742637"/>
    <n v="81.034192289614623"/>
    <n v="38.086070376118869"/>
    <n v="139.64892471243584"/>
  </r>
  <r>
    <s v="1010002901_1_01_01"/>
    <s v="T002196"/>
    <s v="P.Vientiane"/>
    <x v="0"/>
    <n v="4.8363935928046962E-2"/>
    <s v="2013-05-01"/>
    <x v="1"/>
    <s v="2023-01-13"/>
    <n v="2023"/>
    <s v="9 X 1"/>
    <m/>
    <n v="32.176063107295853"/>
    <n v="16.431242893459096"/>
    <n v="16.431242893459096"/>
    <n v="32.862485786918192"/>
    <n v="12.159119741159731"/>
    <n v="45.021605528077927"/>
    <n v="21.160154598196623"/>
    <n v="77.587233526720951"/>
  </r>
  <r>
    <s v="1010002901_1_01_01"/>
    <s v="T002197"/>
    <s v="P.Vientiane"/>
    <x v="0"/>
    <n v="4.2364348241755043E-2"/>
    <s v="2013-05-01"/>
    <x v="1"/>
    <s v="2023-01-13"/>
    <n v="2023"/>
    <s v="9 X 1"/>
    <m/>
    <n v="20.862404862461752"/>
    <n v="10.653734749763808"/>
    <n v="10.653734749763808"/>
    <n v="21.307469499527617"/>
    <n v="7.8837637148252178"/>
    <n v="29.191233214352835"/>
    <n v="13.719879610745831"/>
    <n v="50.306225239401378"/>
  </r>
  <r>
    <s v="1010002901_1_04_06"/>
    <s v="T002198"/>
    <s v="P.Vientiane"/>
    <x v="0"/>
    <n v="4.9086544605484388E-2"/>
    <s v="2015-07-07"/>
    <x v="3"/>
    <s v="2023-01-15"/>
    <n v="2023"/>
    <s v="9 X 1"/>
    <m/>
    <n v="75.198389454328364"/>
    <n v="38.401310881343711"/>
    <n v="38.401310881343711"/>
    <n v="76.802621762687423"/>
    <n v="28.416970052194348"/>
    <n v="105.21959181488177"/>
    <n v="49.453208152994428"/>
    <n v="181.3284298943129"/>
  </r>
  <r>
    <s v="1010002901_1_04_06"/>
    <s v="T002199"/>
    <s v="P.Vientiane"/>
    <x v="0"/>
    <n v="4.4745392516061432E-2"/>
    <s v="2015-07-07"/>
    <x v="3"/>
    <s v="2023-01-15"/>
    <n v="2023"/>
    <s v="9 X 1"/>
    <m/>
    <n v="73.08789537668855"/>
    <n v="37.323551905695645"/>
    <n v="37.323551905695645"/>
    <n v="74.64710381139129"/>
    <n v="27.619428410214777"/>
    <n v="102.26653222160607"/>
    <n v="48.065270144154852"/>
    <n v="176.23932386190111"/>
  </r>
  <r>
    <s v="0108024903_1_07_04"/>
    <s v="T0022"/>
    <s v="Vientiane Capital"/>
    <x v="0"/>
    <n v="1.9553974857871019E-2"/>
    <s v="2016-07-30"/>
    <x v="4"/>
    <s v="2022-06-24"/>
    <n v="2022"/>
    <s v="4.5 X 2.5"/>
    <s v="block"/>
    <n v="97.784890409023546"/>
    <n v="49.935484035541393"/>
    <n v="49.935484035541393"/>
    <n v="99.870968071082785"/>
    <n v="36.952258186300632"/>
    <n v="136.82322625738342"/>
    <n v="64.306916340970204"/>
    <n v="235.7920265835574"/>
  </r>
  <r>
    <s v="1010002901_1_04_06"/>
    <s v="T002200"/>
    <s v="P.Vientiane"/>
    <x v="0"/>
    <n v="4.317495535039434E-2"/>
    <s v="2015-07-07"/>
    <x v="3"/>
    <s v="2023-01-15"/>
    <n v="2023"/>
    <s v="9 X 1"/>
    <m/>
    <n v="78.683879044723952"/>
    <n v="40.181234232172393"/>
    <n v="40.181234232172393"/>
    <n v="80.362468464344786"/>
    <n v="29.734113331807571"/>
    <n v="110.09658179615235"/>
    <n v="51.745393444191599"/>
    <n v="189.73310929536919"/>
  </r>
  <r>
    <s v="1010002901_1_04_06"/>
    <s v="T002201"/>
    <s v="P.Vientiane"/>
    <x v="0"/>
    <n v="4.8207519144435142E-2"/>
    <s v="2015-07-07"/>
    <x v="3"/>
    <s v="2023-01-15"/>
    <n v="2023"/>
    <s v="9 X 1"/>
    <m/>
    <n v="84.857171235293293"/>
    <n v="43.33372877748981"/>
    <n v="43.33372877748981"/>
    <n v="86.66745755497962"/>
    <n v="32.066959295342457"/>
    <n v="118.73441685032208"/>
    <n v="55.805175919651376"/>
    <n v="204.61897837205504"/>
  </r>
  <r>
    <s v="1010002901_1_02_38"/>
    <s v="T002202"/>
    <s v="P.Vientiane"/>
    <x v="0"/>
    <n v="4.9550210389476053E-2"/>
    <s v="2014-05-01"/>
    <x v="2"/>
    <s v="2023-01-16"/>
    <n v="2023"/>
    <s v="9 X 1"/>
    <m/>
    <n v="53.839910483335338"/>
    <n v="27.4942476201566"/>
    <n v="27.4942476201566"/>
    <n v="54.988495240313199"/>
    <n v="20.345743238915883"/>
    <n v="75.334238479229086"/>
    <n v="35.407092085237672"/>
    <n v="129.82600431253812"/>
  </r>
  <r>
    <s v="1010002901_1_02_38"/>
    <s v="T002203"/>
    <s v="P.Vientiane"/>
    <x v="0"/>
    <n v="4.5013414801524598E-2"/>
    <s v="2014-05-01"/>
    <x v="2"/>
    <s v="2023-01-16"/>
    <n v="2023"/>
    <s v="9 X 1"/>
    <m/>
    <n v="75.456334149723418"/>
    <n v="38.533034639125454"/>
    <n v="38.533034639125454"/>
    <n v="77.066069278250907"/>
    <n v="28.514445632952835"/>
    <n v="105.58051491120375"/>
    <n v="49.622842008265756"/>
    <n v="181.95042069697442"/>
  </r>
  <r>
    <s v="1010002901_1_01_01"/>
    <s v="T002204"/>
    <s v="P.Vientiane"/>
    <x v="0"/>
    <n v="4.7205040571101219E-2"/>
    <s v="2013-05-01"/>
    <x v="1"/>
    <s v="2023-01-16"/>
    <n v="2023"/>
    <s v="9 X 1"/>
    <m/>
    <n v="53.165572123294041"/>
    <n v="27.149885497628844"/>
    <n v="27.149885497628844"/>
    <n v="54.299770995257688"/>
    <n v="20.090915268245343"/>
    <n v="74.390686263503028"/>
    <n v="34.963622543846419"/>
    <n v="128.19994932743685"/>
  </r>
  <r>
    <s v="1010002901_1_01_01"/>
    <s v="T002205"/>
    <s v="P.Vientiane"/>
    <x v="0"/>
    <n v="4.6350175596937992E-2"/>
    <s v="2013-05-01"/>
    <x v="1"/>
    <s v="2023-01-16"/>
    <n v="2023"/>
    <s v="9 X 1"/>
    <m/>
    <n v="33.436011468278693"/>
    <n v="17.074656523134333"/>
    <n v="17.074656523134333"/>
    <n v="34.149313046268666"/>
    <n v="12.635245827119407"/>
    <n v="46.784558873388072"/>
    <n v="21.988742670492393"/>
    <n v="80.625389791805432"/>
  </r>
  <r>
    <s v="1010002901_1_01_01"/>
    <s v="T002206"/>
    <s v="P.Vientiane"/>
    <x v="0"/>
    <n v="4.3901418292622237E-2"/>
    <s v="2013-05-01"/>
    <x v="1"/>
    <s v="2023-01-13"/>
    <n v="2023"/>
    <s v="9 X 1"/>
    <m/>
    <n v="75.857833742712032"/>
    <n v="38.73806709794497"/>
    <n v="38.73806709794497"/>
    <n v="77.476134195889941"/>
    <n v="28.66616965247928"/>
    <n v="106.14230384836922"/>
    <n v="49.886882808733532"/>
    <n v="182.91857029868962"/>
  </r>
  <r>
    <s v="1010002901_1_01_01"/>
    <s v="T002207"/>
    <s v="P.Vientiane"/>
    <x v="0"/>
    <n v="4.6350175596937992E-2"/>
    <s v="2013-05-01"/>
    <x v="1"/>
    <s v="2023-01-13"/>
    <n v="2023"/>
    <s v="9 X 1"/>
    <m/>
    <n v="65.417063755103982"/>
    <n v="33.406313890939792"/>
    <n v="33.406313890939792"/>
    <n v="66.812627781879584"/>
    <n v="24.720672279295446"/>
    <n v="91.533300061175026"/>
    <n v="43.020651028752262"/>
    <n v="157.74238710542497"/>
  </r>
  <r>
    <s v="1010002901_1_02_46"/>
    <s v="T002208"/>
    <s v="P.Vientiane"/>
    <x v="0"/>
    <n v="4.7318007370658048E-2"/>
    <s v="2014-05-01"/>
    <x v="2"/>
    <s v="2023-01-16"/>
    <n v="2023"/>
    <s v="9 X 1"/>
    <m/>
    <n v="44.819018480144493"/>
    <n v="22.887578770527139"/>
    <n v="22.887578770527139"/>
    <n v="45.775157541054277"/>
    <n v="16.936808290190083"/>
    <n v="62.711965831244356"/>
    <n v="29.474623940684847"/>
    <n v="108.07362111584443"/>
  </r>
  <r>
    <s v="1010002901_1_04_06"/>
    <s v="T002209"/>
    <s v="P.Vientiane"/>
    <x v="0"/>
    <n v="4.8826932706095949E-2"/>
    <s v="2015-07-07"/>
    <x v="3"/>
    <s v="2023-01-15"/>
    <n v="2023"/>
    <s v="9 X 1"/>
    <m/>
    <n v="50.570687207540807"/>
    <n v="25.824764267317526"/>
    <n v="25.824764267317526"/>
    <n v="51.649528534635053"/>
    <n v="19.110325557814971"/>
    <n v="70.759854092450027"/>
    <n v="33.257131423451511"/>
    <n v="121.9428152193222"/>
  </r>
  <r>
    <s v="1010002901_1_02_45"/>
    <s v="T002210"/>
    <s v="P.Vientiane"/>
    <x v="0"/>
    <n v="4.9312515039127827E-2"/>
    <s v="2014-05-01"/>
    <x v="2"/>
    <s v="2023-01-16"/>
    <n v="2023"/>
    <s v="9 X 1"/>
    <m/>
    <n v="59.852335055782937"/>
    <n v="30.564592435153177"/>
    <n v="30.564592435153177"/>
    <n v="61.129184870306354"/>
    <n v="22.617798402013349"/>
    <n v="83.74698327231971"/>
    <n v="39.361082137990259"/>
    <n v="144.32396783929761"/>
  </r>
  <r>
    <s v="1010002901_1_01_01"/>
    <s v="T002211"/>
    <s v="P.Vientiane"/>
    <x v="0"/>
    <n v="4.9419222576554241E-2"/>
    <s v="2013-05-01"/>
    <x v="1"/>
    <s v="2023-01-13"/>
    <n v="2023"/>
    <s v="9 X 1"/>
    <m/>
    <n v="49.153026754392393"/>
    <n v="25.100812329243066"/>
    <n v="25.100812329243066"/>
    <n v="50.201624658486132"/>
    <n v="18.574601123639869"/>
    <n v="68.776225782126005"/>
    <n v="32.324826117599223"/>
    <n v="118.52436243119715"/>
  </r>
  <r>
    <s v="1010002901_1_02_46"/>
    <s v="T002212"/>
    <s v="P.Vientiane"/>
    <x v="0"/>
    <n v="4.7563742372812912E-2"/>
    <s v="2014-05-01"/>
    <x v="2"/>
    <s v="2023-01-16"/>
    <n v="2023"/>
    <s v="9 X 1"/>
    <m/>
    <n v="32.771722103443402"/>
    <n v="16.735426087491778"/>
    <n v="16.735426087491778"/>
    <n v="33.470852174983555"/>
    <n v="12.384215304743915"/>
    <n v="45.855067479727467"/>
    <n v="21.551881715471907"/>
    <n v="79.023566290063656"/>
  </r>
  <r>
    <s v="1010002901_1_04_06"/>
    <s v="T002213"/>
    <s v="P.Vientiane"/>
    <x v="0"/>
    <n v="4.3859748863232427E-2"/>
    <s v="2015-07-07"/>
    <x v="3"/>
    <s v="2023-01-15"/>
    <n v="2023"/>
    <s v="9 X 1"/>
    <m/>
    <n v="29.505472353064071"/>
    <n v="15.06746121496473"/>
    <n v="15.06746121496473"/>
    <n v="30.13492242992946"/>
    <n v="11.149921299073901"/>
    <n v="41.284843729003363"/>
    <n v="19.40387655263158"/>
    <n v="71.147547359649124"/>
  </r>
  <r>
    <s v="1010002901_1_04_06"/>
    <s v="T002214"/>
    <s v="P.Vientiane"/>
    <x v="0"/>
    <n v="4.6574351581924113E-2"/>
    <s v="2015-07-07"/>
    <x v="3"/>
    <s v="2023-01-15"/>
    <n v="2023"/>
    <s v="9 X 1"/>
    <m/>
    <n v="43.801401241830803"/>
    <n v="22.367915567494947"/>
    <n v="22.367915567494947"/>
    <n v="44.735831134989894"/>
    <n v="16.552257519946259"/>
    <n v="61.288088654936153"/>
    <n v="28.805401667819989"/>
    <n v="105.61980611533995"/>
  </r>
  <r>
    <s v="1010002901_1_02_45"/>
    <s v="T002215"/>
    <s v="P.Vientiane"/>
    <x v="0"/>
    <n v="4.7873123536955067E-2"/>
    <s v="2014-05-01"/>
    <x v="2"/>
    <s v="2023-01-16"/>
    <n v="2023"/>
    <s v="9 X 1"/>
    <m/>
    <n v="36.207587061074967"/>
    <n v="18.490007792522299"/>
    <n v="18.490007792522299"/>
    <n v="36.980015585044598"/>
    <n v="13.682605766466502"/>
    <n v="50.662621351511099"/>
    <n v="23.811432035210217"/>
    <n v="87.308584129104119"/>
  </r>
  <r>
    <s v="1010002901_1_02_45"/>
    <s v="T002216"/>
    <s v="P.Vientiane"/>
    <x v="0"/>
    <n v="4.8674777914116243E-2"/>
    <s v="2014-05-01"/>
    <x v="2"/>
    <s v="2023-01-16"/>
    <n v="2023"/>
    <s v="9 X 1"/>
    <m/>
    <n v="30.62876396696338"/>
    <n v="15.64108879912931"/>
    <n v="15.64108879912931"/>
    <n v="31.28217759825862"/>
    <n v="11.57440571135569"/>
    <n v="42.856583309614308"/>
    <n v="20.142594155518722"/>
    <n v="73.856178570235315"/>
  </r>
  <r>
    <s v="1010002901_1_02_45"/>
    <s v="T002217"/>
    <s v="P.Vientiane"/>
    <x v="0"/>
    <n v="4.976503018852859E-2"/>
    <s v="2014-05-01"/>
    <x v="2"/>
    <s v="2023-01-16"/>
    <n v="2023"/>
    <s v="9 X 1"/>
    <m/>
    <n v="59.885023749821968"/>
    <n v="30.581285461575774"/>
    <n v="30.581285461575774"/>
    <n v="61.162570923151549"/>
    <n v="22.630151241566072"/>
    <n v="83.792722164717617"/>
    <n v="39.382579417417276"/>
    <n v="144.40279119719668"/>
  </r>
  <r>
    <s v="1010002901_1_02_42"/>
    <s v="T002218"/>
    <s v="P.Vientiane"/>
    <x v="0"/>
    <n v="4.4899368499980212E-2"/>
    <s v="2014-05-01"/>
    <x v="2"/>
    <s v="2023-01-14"/>
    <n v="2023"/>
    <s v="9 X 1"/>
    <m/>
    <n v="59.492800549418007"/>
    <n v="30.380990147236151"/>
    <n v="30.380990147236151"/>
    <n v="60.761980294472302"/>
    <n v="22.481932708954751"/>
    <n v="83.243913003427053"/>
    <n v="39.124639111610712"/>
    <n v="143.45701007590594"/>
  </r>
  <r>
    <s v="1010002901_1_02_45"/>
    <s v="T002219"/>
    <s v="P.Vientiane"/>
    <x v="0"/>
    <n v="4.6882535812343272E-2"/>
    <s v="2014-05-01"/>
    <x v="2"/>
    <s v="2023-01-14"/>
    <n v="2023"/>
    <s v="9 X 1"/>
    <m/>
    <n v="35.922850852076493"/>
    <n v="18.344602501793744"/>
    <n v="18.344602501793744"/>
    <n v="36.689205003587489"/>
    <n v="13.57500585132737"/>
    <n v="50.264210854914857"/>
    <n v="23.624179101809982"/>
    <n v="86.62199003996993"/>
  </r>
  <r>
    <s v="1010002901_1_02_42"/>
    <s v="T002220"/>
    <s v="P.Vientiane"/>
    <x v="0"/>
    <n v="4.6637126454344868E-2"/>
    <s v="2014-05-01"/>
    <x v="2"/>
    <s v="2023-01-14"/>
    <n v="2023"/>
    <s v="9 X 1"/>
    <m/>
    <n v="65.817538166454526"/>
    <n v="33.610822823669473"/>
    <n v="33.610822823669473"/>
    <n v="67.221645647338946"/>
    <n v="24.87200888951541"/>
    <n v="92.093654536854359"/>
    <n v="43.284017632321543"/>
    <n v="158.70806465184566"/>
  </r>
  <r>
    <s v="1010002901_1_02_45"/>
    <s v="T002221"/>
    <s v="P.Vientiane"/>
    <x v="0"/>
    <n v="4.3901418292622237E-2"/>
    <s v="2014-05-01"/>
    <x v="2"/>
    <s v="2023-01-14"/>
    <n v="2023"/>
    <s v="9 X 1"/>
    <m/>
    <n v="19.664914016045572"/>
    <n v="10.042216090860613"/>
    <n v="10.042216090860613"/>
    <n v="20.084432181721226"/>
    <n v="7.4312399072368533"/>
    <n v="27.51567208895808"/>
    <n v="12.932365881810297"/>
    <n v="47.418674899971087"/>
  </r>
  <r>
    <s v="1010002901_1_02_42"/>
    <s v="T002222"/>
    <s v="P.Vientiane"/>
    <x v="0"/>
    <n v="4.9393448134345423E-2"/>
    <s v="2014-05-01"/>
    <x v="2"/>
    <s v="2023-01-14"/>
    <n v="2023"/>
    <s v="9 X 1"/>
    <m/>
    <n v="87.47015762800136"/>
    <n v="44.668093828699391"/>
    <n v="44.668093828699391"/>
    <n v="89.336187657398781"/>
    <n v="33.054389433237546"/>
    <n v="122.39057709063633"/>
    <n v="57.523571232599068"/>
    <n v="210.91976118619658"/>
  </r>
  <r>
    <s v="1010002901_1_01_01"/>
    <s v="T002223"/>
    <s v="P.Vientiane"/>
    <x v="0"/>
    <n v="4.9101053175596883E-2"/>
    <s v="2013-05-01"/>
    <x v="1"/>
    <s v="2023-01-15"/>
    <n v="2023"/>
    <s v="9 X 1"/>
    <m/>
    <n v="14.915699491702091"/>
    <n v="7.6169505404292064"/>
    <n v="7.6169505404292064"/>
    <n v="15.233901080858413"/>
    <n v="5.6365433999176124"/>
    <n v="20.870444480776026"/>
    <n v="9.809108905964731"/>
    <n v="35.966732655204012"/>
  </r>
  <r>
    <s v="1010002901_1_04_06"/>
    <s v="T002224"/>
    <s v="P.Vientiane"/>
    <x v="0"/>
    <n v="4.6085505132481087E-2"/>
    <s v="2015-07-07"/>
    <x v="3"/>
    <s v="2023-01-15"/>
    <n v="2023"/>
    <s v="9 X 1"/>
    <m/>
    <n v="75.665984833179394"/>
    <n v="38.640096254810302"/>
    <n v="38.640096254810302"/>
    <n v="77.280192509620605"/>
    <n v="28.593671228559625"/>
    <n v="105.87386373818023"/>
    <n v="49.760715956944708"/>
    <n v="182.45595850879727"/>
  </r>
  <r>
    <s v="1010002901_1_04_06"/>
    <s v="T002225"/>
    <s v="P.Vientiane"/>
    <x v="0"/>
    <n v="4.9118621341460583E-2"/>
    <s v="2015-07-07"/>
    <x v="3"/>
    <s v="2023-01-15"/>
    <n v="2023"/>
    <s v="9 X 1"/>
    <m/>
    <n v="136.14555843841839"/>
    <n v="69.524998509219046"/>
    <n v="69.524998509219046"/>
    <n v="139.04999701843809"/>
    <n v="51.448498896822095"/>
    <n v="190.49849591526018"/>
    <n v="89.534293080172276"/>
    <n v="328.29240796063169"/>
  </r>
  <r>
    <s v="1010002901_1_02_38"/>
    <s v="T002226"/>
    <s v="P.Vientiane"/>
    <x v="0"/>
    <n v="4.7289981665077328E-2"/>
    <s v="2014-05-01"/>
    <x v="2"/>
    <s v="2023-01-16"/>
    <n v="2023"/>
    <s v="9 X 1"/>
    <m/>
    <n v="27.259817953082688"/>
    <n v="13.920680368040903"/>
    <n v="13.920680368040903"/>
    <n v="27.841360736081807"/>
    <n v="10.301303472350268"/>
    <n v="38.142664208432073"/>
    <n v="17.927052177963073"/>
    <n v="65.732524652531268"/>
  </r>
  <r>
    <s v="1010002901_1_01_01"/>
    <s v="T002227"/>
    <s v="P.Vientiane"/>
    <x v="0"/>
    <n v="4.6912570298645442E-2"/>
    <s v="2013-05-01"/>
    <x v="1"/>
    <s v="2023-01-16"/>
    <n v="2023"/>
    <s v="9 X 1"/>
    <m/>
    <n v="25.882732327031661"/>
    <n v="13.217448641670845"/>
    <n v="13.217448641670845"/>
    <n v="26.434897283341691"/>
    <n v="9.7809119948364263"/>
    <n v="36.215809278178114"/>
    <n v="17.021430360743711"/>
    <n v="62.411911322726937"/>
  </r>
  <r>
    <s v="1010002901_1_03_51"/>
    <s v="T002228"/>
    <s v="P.Vientiane"/>
    <x v="0"/>
    <n v="4.2178506653481308E-2"/>
    <s v="2014-05-01"/>
    <x v="2"/>
    <s v="2023-01-16"/>
    <n v="2023"/>
    <s v="9 X 1"/>
    <m/>
    <n v="55.230737083076967"/>
    <n v="28.204496403757993"/>
    <n v="28.204496403757993"/>
    <n v="56.408992807515986"/>
    <n v="20.871327338780915"/>
    <n v="77.280320146296901"/>
    <n v="36.321750468759539"/>
    <n v="133.17975171878498"/>
  </r>
  <r>
    <s v="1010002901_1_04_04"/>
    <s v="T002229"/>
    <s v="P.Vientiane"/>
    <x v="0"/>
    <n v="4.8091386066329837E-2"/>
    <s v="2015-07-07"/>
    <x v="3"/>
    <s v="2023-01-15"/>
    <n v="2023"/>
    <s v="9 X 1"/>
    <m/>
    <n v="65.012577431507822"/>
    <n v="33.199756208356689"/>
    <n v="33.199756208356689"/>
    <n v="66.399512416713378"/>
    <n v="24.567819594183948"/>
    <n v="90.967332010897323"/>
    <n v="42.754646045121738"/>
    <n v="156.76703549877971"/>
  </r>
  <r>
    <s v="1010002901_1_04_05"/>
    <s v="T002230"/>
    <s v="P.Vientiane"/>
    <x v="0"/>
    <n v="4.9820968894537243E-2"/>
    <s v="2015-07-07"/>
    <x v="3"/>
    <s v="2023-01-15"/>
    <n v="2023"/>
    <s v="9 X 1"/>
    <m/>
    <n v="63.418315138547563"/>
    <n v="32.385619597418312"/>
    <n v="32.385619597418312"/>
    <n v="64.771239194836625"/>
    <n v="23.965358502089551"/>
    <n v="88.736597696926168"/>
    <n v="41.7062009175553"/>
    <n v="152.92273669770276"/>
  </r>
  <r>
    <s v="1010002901_1_04_06"/>
    <s v="T002231"/>
    <s v="P.Vientiane"/>
    <x v="0"/>
    <n v="4.4784091259567629E-2"/>
    <s v="2015-07-07"/>
    <x v="3"/>
    <s v="2023-01-15"/>
    <n v="2023"/>
    <s v="9 X 1"/>
    <m/>
    <n v="78.90905902796213"/>
    <n v="40.296226143612692"/>
    <n v="40.296226143612692"/>
    <n v="80.592452287225385"/>
    <n v="29.819207346273391"/>
    <n v="110.41165963349877"/>
    <n v="51.893480027744417"/>
    <n v="190.27609343506285"/>
  </r>
  <r>
    <s v="1010002901_1_02_38"/>
    <s v="T002232"/>
    <s v="P.Vientiane"/>
    <x v="0"/>
    <n v="4.8789785278622932E-2"/>
    <s v="2014-05-01"/>
    <x v="2"/>
    <s v="2023-01-16"/>
    <n v="2023"/>
    <s v="9 X 1"/>
    <m/>
    <n v="36.231396187438548"/>
    <n v="18.502166319718633"/>
    <n v="18.502166319718633"/>
    <n v="37.004332639437266"/>
    <n v="13.691603076591788"/>
    <n v="50.695935716029055"/>
    <n v="23.827089786533655"/>
    <n v="87.365995883956728"/>
  </r>
  <r>
    <s v="1010002901_1_01_01"/>
    <s v="T002233"/>
    <s v="P.Vientiane"/>
    <x v="0"/>
    <n v="4.6760970665214237E-2"/>
    <s v="2013-05-01"/>
    <x v="1"/>
    <s v="2023-01-13"/>
    <n v="2023"/>
    <s v="9 X 1"/>
    <m/>
    <n v="67.25553889880824"/>
    <n v="34.345161864324766"/>
    <n v="34.345161864324766"/>
    <n v="68.690323728649531"/>
    <n v="25.415419779600327"/>
    <n v="94.105743508249859"/>
    <n v="44.229699448877433"/>
    <n v="162.17556464588392"/>
  </r>
  <r>
    <s v="1010002901_1_02_47"/>
    <s v="T002234"/>
    <s v="P.Vientiane"/>
    <x v="0"/>
    <n v="4.6822038494660212E-2"/>
    <s v="2014-05-01"/>
    <x v="2"/>
    <s v="2023-01-15"/>
    <n v="2023"/>
    <s v="9 X 1"/>
    <m/>
    <n v="19.042313609928151"/>
    <n v="9.724274816803316"/>
    <n v="9.724274816803316"/>
    <n v="19.448549633606632"/>
    <n v="7.1959633644344541"/>
    <n v="26.644512998041087"/>
    <n v="12.522921109079309"/>
    <n v="45.917377399957466"/>
  </r>
  <r>
    <s v="1010002901_1_02_41"/>
    <s v="T002235"/>
    <s v="P.Vientiane"/>
    <x v="0"/>
    <n v="4.9877232699744631E-2"/>
    <s v="2014-05-01"/>
    <x v="2"/>
    <s v="2023-01-14"/>
    <n v="2023"/>
    <s v="9 X 1"/>
    <m/>
    <n v="41.955993839263407"/>
    <n v="21.425527520583863"/>
    <n v="21.425527520583863"/>
    <n v="42.851055041167726"/>
    <n v="15.854890365232059"/>
    <n v="58.705945406399785"/>
    <n v="27.591794341007898"/>
    <n v="101.16991258369562"/>
  </r>
  <r>
    <s v="1010002901_1_02_42"/>
    <s v="T002236"/>
    <s v="P.Vientiane"/>
    <x v="0"/>
    <n v="4.6447100127561147E-2"/>
    <s v="2014-05-01"/>
    <x v="2"/>
    <s v="2023-01-14"/>
    <n v="2023"/>
    <s v="9 X 1"/>
    <m/>
    <n v="63.359130234960851"/>
    <n v="32.355395839986699"/>
    <n v="32.355395839986699"/>
    <n v="64.710791679973397"/>
    <n v="23.942992921590157"/>
    <n v="88.653784601563558"/>
    <n v="41.667278762734867"/>
    <n v="152.78002213002785"/>
  </r>
  <r>
    <s v="1010002901_1_02_57"/>
    <s v="T002237"/>
    <s v="P.Vientiane"/>
    <x v="0"/>
    <n v="4.8674777914116243E-2"/>
    <s v="2014-05-01"/>
    <x v="2"/>
    <s v="2023-01-14"/>
    <n v="2023"/>
    <s v="9 X 1"/>
    <m/>
    <n v="77.989349771389627"/>
    <n v="39.826561283256332"/>
    <n v="39.826561283256332"/>
    <n v="79.653122566512664"/>
    <n v="29.471655349609687"/>
    <n v="109.12477791612235"/>
    <n v="51.288645620577505"/>
    <n v="188.05836727545085"/>
  </r>
  <r>
    <s v="1010002901_1_03_44"/>
    <s v="T002238"/>
    <s v="P.Vientiane"/>
    <x v="0"/>
    <n v="4.9947516111761188E-2"/>
    <s v="2014-05-01"/>
    <x v="2"/>
    <s v="2023-01-12"/>
    <n v="2023"/>
    <s v="9 X 1"/>
    <m/>
    <n v="95.694511157244577"/>
    <n v="48.867997030966265"/>
    <n v="48.867997030966265"/>
    <n v="97.73599406193253"/>
    <n v="36.162317802915034"/>
    <n v="133.89831186484756"/>
    <n v="62.93220657647835"/>
    <n v="230.75142411375396"/>
  </r>
  <r>
    <s v="1010002901_1_03_40"/>
    <s v="T002239"/>
    <s v="P.Vientiane"/>
    <x v="0"/>
    <n v="4.9690503088676077E-2"/>
    <s v="2014-05-01"/>
    <x v="2"/>
    <s v="2023-01-16"/>
    <n v="2023"/>
    <s v="9 X 1"/>
    <m/>
    <n v="79.259619468680853"/>
    <n v="40.475245675339721"/>
    <n v="40.475245675339721"/>
    <n v="80.950491350679442"/>
    <n v="29.951681799751395"/>
    <n v="110.90217315043084"/>
    <n v="52.124021380702494"/>
    <n v="191.12141172924248"/>
  </r>
  <r>
    <s v="1010002901_1_03_51"/>
    <s v="T002240"/>
    <s v="P.Vientiane"/>
    <x v="0"/>
    <n v="4.9527751503838327E-2"/>
    <s v="2014-05-01"/>
    <x v="2"/>
    <s v="2023-01-12"/>
    <n v="2023"/>
    <s v="9 X 1"/>
    <m/>
    <n v="56.46789227555572"/>
    <n v="28.836270322050474"/>
    <n v="28.836270322050474"/>
    <n v="57.672540644100948"/>
    <n v="21.33884003831735"/>
    <n v="79.011380682418292"/>
    <n v="37.135348920736597"/>
    <n v="136.16294604270084"/>
  </r>
  <r>
    <s v="1010002901_1_03_40"/>
    <s v="T002241"/>
    <s v="P.Vientiane"/>
    <x v="0"/>
    <n v="4.9284335180241161E-2"/>
    <s v="2014-05-01"/>
    <x v="2"/>
    <s v="2023-01-16"/>
    <n v="2023"/>
    <s v="9 X 1"/>
    <m/>
    <n v="71.155074355859526"/>
    <n v="36.336524637725624"/>
    <n v="36.336524637725624"/>
    <n v="72.673049275451248"/>
    <n v="26.88902823191696"/>
    <n v="99.562077507368201"/>
    <n v="46.794176428463054"/>
    <n v="171.57864690436452"/>
  </r>
  <r>
    <s v="1010002901_1_03_49"/>
    <s v="T002242"/>
    <s v="P.Vientiane"/>
    <x v="0"/>
    <n v="4.9492931737868118E-2"/>
    <s v="2014-05-01"/>
    <x v="2"/>
    <s v="2023-01-16"/>
    <n v="2023"/>
    <s v="9 X 1"/>
    <m/>
    <n v="102.3319521607295"/>
    <n v="52.257516903412572"/>
    <n v="52.257516903412572"/>
    <n v="104.51503380682514"/>
    <n v="38.6705625085253"/>
    <n v="143.18559631535044"/>
    <n v="67.297230268214705"/>
    <n v="246.75651098345389"/>
  </r>
  <r>
    <s v="1010002901_1_04_05"/>
    <s v="T002243"/>
    <s v="P.Vientiane"/>
    <x v="0"/>
    <n v="4.88452833450514E-2"/>
    <s v="2015-07-07"/>
    <x v="3"/>
    <s v="2023-01-15"/>
    <n v="2023"/>
    <s v="9 X 1"/>
    <m/>
    <n v="24.01920611904719"/>
    <n v="12.265807924793441"/>
    <n v="12.265807924793441"/>
    <n v="24.531615849586881"/>
    <n v="9.0766978643471461"/>
    <n v="33.608313713934024"/>
    <n v="15.795907445548989"/>
    <n v="57.918327300346292"/>
  </r>
  <r>
    <s v="1010002901_1_04_05"/>
    <s v="T002244"/>
    <s v="P.Vientiane"/>
    <x v="0"/>
    <n v="4.9003736933208808E-2"/>
    <s v="2015-07-07"/>
    <x v="3"/>
    <s v="2023-01-15"/>
    <n v="2023"/>
    <s v="9 X 1"/>
    <m/>
    <n v="51.715832714944547"/>
    <n v="26.409551906431702"/>
    <n v="26.409551906431702"/>
    <n v="52.819103812863403"/>
    <n v="19.54306841075946"/>
    <n v="72.362172223622863"/>
    <n v="34.010220945102745"/>
    <n v="124.70414346537673"/>
  </r>
  <r>
    <s v="1010002901_1_03_44"/>
    <s v="T002245"/>
    <s v="P.Vientiane"/>
    <x v="0"/>
    <n v="4.9102657761078063E-2"/>
    <s v="2014-05-01"/>
    <x v="2"/>
    <s v="2023-01-12"/>
    <n v="2023"/>
    <s v="9 X 1"/>
    <m/>
    <n v="61.148783463816983"/>
    <n v="31.226645422189229"/>
    <n v="31.226645422189229"/>
    <n v="62.453290844378458"/>
    <n v="23.107717612420029"/>
    <n v="85.56100845679849"/>
    <n v="40.21367397469529"/>
    <n v="147.45013790721606"/>
  </r>
  <r>
    <s v="1010002901_1_03_44"/>
    <s v="T002246"/>
    <s v="P.Vientiane"/>
    <x v="0"/>
    <n v="4.9827278511832232E-2"/>
    <s v="2014-05-01"/>
    <x v="2"/>
    <s v="2023-01-12"/>
    <n v="2023"/>
    <s v="9 X 1"/>
    <m/>
    <n v="79.909588147652826"/>
    <n v="40.807163014068074"/>
    <n v="40.807163014068074"/>
    <n v="81.614326028136148"/>
    <n v="30.197300630410375"/>
    <n v="111.81162665854652"/>
    <n v="52.551464529516856"/>
    <n v="192.68870327489512"/>
  </r>
  <r>
    <s v="1010002901_1_03_45"/>
    <s v="T002247"/>
    <s v="P.Vientiane"/>
    <x v="0"/>
    <n v="4.7373626280317709E-2"/>
    <s v="2014-05-01"/>
    <x v="2"/>
    <s v="2023-01-12"/>
    <n v="2023"/>
    <s v="9 X 1"/>
    <m/>
    <n v="80.556798467571269"/>
    <n v="41.137671750773094"/>
    <n v="41.137671750773094"/>
    <n v="82.275343501546189"/>
    <n v="30.441877095572089"/>
    <n v="112.71722059711828"/>
    <n v="52.977093680645588"/>
    <n v="194.24934349570049"/>
  </r>
  <r>
    <s v="1010002901_1_03_45"/>
    <s v="T002248"/>
    <s v="P.Vientiane"/>
    <x v="0"/>
    <n v="4.9180978945160082E-2"/>
    <s v="2014-05-01"/>
    <x v="2"/>
    <s v="2023-01-12"/>
    <n v="2023"/>
    <s v="9 X 1"/>
    <m/>
    <n v="127.1656602339435"/>
    <n v="64.939263826133867"/>
    <n v="64.939263826133867"/>
    <n v="129.87852765226773"/>
    <n v="48.055055231339061"/>
    <n v="177.93358288360679"/>
    <n v="83.628783955295191"/>
    <n v="306.63887450274905"/>
  </r>
  <r>
    <s v="1010002901_1_03_45"/>
    <s v="T002249"/>
    <s v="P.Vientiane"/>
    <x v="0"/>
    <n v="4.9003736933208808E-2"/>
    <s v="2014-05-01"/>
    <x v="2"/>
    <s v="2023-01-12"/>
    <n v="2023"/>
    <s v="9 X 1"/>
    <m/>
    <n v="112.09146391258609"/>
    <n v="57.24137423802734"/>
    <n v="57.24137423802734"/>
    <n v="114.48274847605468"/>
    <n v="42.35861693614023"/>
    <n v="156.8413654121949"/>
    <n v="73.715441743731603"/>
    <n v="270.28995306034921"/>
  </r>
  <r>
    <s v="1010002901_1_03_45"/>
    <s v="T002250"/>
    <s v="P.Vientiane"/>
    <x v="0"/>
    <n v="4.9527751503838327E-2"/>
    <s v="2014-05-01"/>
    <x v="2"/>
    <s v="2023-01-12"/>
    <n v="2023"/>
    <s v="9 X 1"/>
    <m/>
    <n v="132.28862410160869"/>
    <n v="67.555390707888222"/>
    <n v="67.555390707888222"/>
    <n v="135.11078141577644"/>
    <n v="49.990989123837281"/>
    <n v="185.10177053961371"/>
    <n v="86.997832153618432"/>
    <n v="318.99205122993425"/>
  </r>
  <r>
    <s v="0108024903_1_08_06"/>
    <s v="T0025"/>
    <s v="Vientiane Capital"/>
    <x v="0"/>
    <n v="1.9230797395556269E-2"/>
    <s v="2016-07-24"/>
    <x v="4"/>
    <s v="2022-06-24"/>
    <n v="2022"/>
    <s v="4.5 X 2.5"/>
    <s v="block"/>
    <n v="88.951360410049233"/>
    <n v="45.424494716065176"/>
    <n v="45.424494716065176"/>
    <n v="90.848989432130352"/>
    <n v="33.614126089888231"/>
    <n v="124.46311552201858"/>
    <n v="58.497664295348734"/>
    <n v="214.49143574961201"/>
  </r>
  <r>
    <s v="0108024903_1_08_07"/>
    <s v="T0026"/>
    <s v="Vientiane Capital"/>
    <x v="0"/>
    <n v="1.8247681384410189E-2"/>
    <s v="2016-07-23"/>
    <x v="4"/>
    <s v="2022-06-24"/>
    <n v="2022"/>
    <s v="4.5 X 2.5"/>
    <s v="block"/>
    <n v="20.325073794935161"/>
    <n v="10.379337684613564"/>
    <n v="10.379337684613564"/>
    <n v="20.758675369227127"/>
    <n v="7.6807098866140366"/>
    <n v="28.439385255841163"/>
    <n v="13.366511070245346"/>
    <n v="49.010540590899602"/>
  </r>
  <r>
    <s v="1010043901_1_01_11"/>
    <s v="T002716"/>
    <s v="P.Vientiane"/>
    <x v="0"/>
    <n v="4.7373626280317709E-2"/>
    <s v="2014-07-15"/>
    <x v="2"/>
    <s v="2023-01-29"/>
    <n v="2023"/>
    <s v="9 X 1"/>
    <m/>
    <n v="97.903482840540136"/>
    <n v="49.996045237235869"/>
    <n v="49.996045237235869"/>
    <n v="99.992090474471738"/>
    <n v="36.997073475554544"/>
    <n v="136.9891639500263"/>
    <n v="64.384907056512361"/>
    <n v="236.07799254054532"/>
  </r>
  <r>
    <s v="1010043901_1_03_03"/>
    <s v="T002719"/>
    <s v="P.Vientiane"/>
    <x v="0"/>
    <n v="4.8635255322283702E-2"/>
    <s v="2015-07-07"/>
    <x v="3"/>
    <s v="2023-01-29"/>
    <n v="2023"/>
    <s v="9 X 1.2"/>
    <m/>
    <n v="110.2977779140778"/>
    <n v="56.325398588122439"/>
    <n v="56.325398588122439"/>
    <n v="112.65079717624488"/>
    <n v="41.680794955210608"/>
    <n v="154.33159213145549"/>
    <n v="72.535848301784071"/>
    <n v="265.96477710654159"/>
  </r>
  <r>
    <s v="1010043901_1_03_01"/>
    <s v="T002721"/>
    <s v="P.Vientiane"/>
    <x v="0"/>
    <n v="4.7669194432262009E-2"/>
    <s v="2015-07-07"/>
    <x v="3"/>
    <s v="2023-02-14"/>
    <n v="2023"/>
    <s v="9 X 1.2"/>
    <m/>
    <n v="169.47333868695461"/>
    <n v="86.544384956138217"/>
    <n v="86.544384956138217"/>
    <n v="173.08876991227643"/>
    <n v="64.042844867542286"/>
    <n v="237.13161477981873"/>
    <n v="111.4518589465148"/>
    <n v="408.65681613722091"/>
  </r>
  <r>
    <s v="1010043901_1_03_01"/>
    <s v="T002722"/>
    <s v="P.Vientiane"/>
    <x v="0"/>
    <n v="4.946896468136152E-2"/>
    <s v="2015-07-07"/>
    <x v="3"/>
    <s v="2023-02-14"/>
    <n v="2023"/>
    <s v="9 X 1.2"/>
    <m/>
    <n v="245.57708052810131"/>
    <n v="125.40802912301716"/>
    <n v="125.40802912301716"/>
    <n v="250.81605824603432"/>
    <n v="92.801941551032698"/>
    <n v="343.617999797067"/>
    <n v="161.50045990462149"/>
    <n v="592.16835298361207"/>
  </r>
  <r>
    <s v="1010043901_1_04_04"/>
    <s v="T002723"/>
    <s v="P.Vientiane"/>
    <x v="0"/>
    <n v="4.9492931737868118E-2"/>
    <s v="2016-06-20"/>
    <x v="4"/>
    <s v="2023-02-16"/>
    <n v="2023"/>
    <s v="4.5 X 2.5"/>
    <m/>
    <n v="125.20521428322689"/>
    <n v="63.938129427301249"/>
    <n v="63.938129427301249"/>
    <n v="127.8762588546025"/>
    <n v="47.314215776202921"/>
    <n v="175.19047463080543"/>
    <n v="82.339523076478542"/>
    <n v="301.91158461375466"/>
  </r>
  <r>
    <s v="1010043901_1_04_04"/>
    <s v="T002724"/>
    <s v="P.Vientiane"/>
    <x v="0"/>
    <n v="4.875204336301342E-2"/>
    <s v="2016-06-20"/>
    <x v="4"/>
    <s v="2023-02-14"/>
    <n v="2023"/>
    <s v="4.5 X 2.5"/>
    <m/>
    <n v="152.79467240539859"/>
    <n v="78.027146041690273"/>
    <n v="78.027146041690273"/>
    <n v="156.05429208338055"/>
    <n v="57.740088070850803"/>
    <n v="213.79438015423136"/>
    <n v="100.48335867248873"/>
    <n v="368.43898179912532"/>
  </r>
  <r>
    <s v="1010043901_1_04_04"/>
    <s v="T002725"/>
    <s v="P.Vientiane"/>
    <x v="0"/>
    <n v="4.8770988603262858E-2"/>
    <s v="2016-06-20"/>
    <x v="4"/>
    <s v="2023-02-16"/>
    <n v="2023"/>
    <s v="4.5 X 2.5"/>
    <m/>
    <n v="171.65153352758949"/>
    <n v="87.656716454755767"/>
    <n v="87.656716454755767"/>
    <n v="175.31343290951153"/>
    <n v="64.865970176519269"/>
    <n v="240.17940308603079"/>
    <n v="112.88431945043446"/>
    <n v="413.90917131825967"/>
  </r>
  <r>
    <s v="1010043901_1_04_04"/>
    <s v="T002726"/>
    <s v="P.Vientiane"/>
    <x v="0"/>
    <n v="4.7897959246795928E-2"/>
    <s v="2016-06-20"/>
    <x v="4"/>
    <s v="2023-02-16"/>
    <n v="2023"/>
    <s v="4.5 X 2.5"/>
    <m/>
    <n v="221.59849887176421"/>
    <n v="113.16296675718101"/>
    <n v="113.16296675718101"/>
    <n v="226.32593351436202"/>
    <n v="83.74059540031395"/>
    <n v="310.06652891467598"/>
    <n v="145.7312685898977"/>
    <n v="534.34798482962481"/>
  </r>
  <r>
    <s v="1010043901_1_04_04"/>
    <s v="T002727"/>
    <s v="P.Vientiane"/>
    <x v="0"/>
    <n v="4.9053869765452937E-2"/>
    <s v="2016-06-20"/>
    <x v="4"/>
    <s v="2023-02-16"/>
    <n v="2023"/>
    <s v="4.5 X 2.5"/>
    <m/>
    <n v="152.39334074635909"/>
    <n v="77.82219934114076"/>
    <n v="77.82219934114076"/>
    <n v="155.64439868228152"/>
    <n v="57.588427512444163"/>
    <n v="213.23282619472567"/>
    <n v="100.21942831152106"/>
    <n v="367.47123714224387"/>
  </r>
  <r>
    <s v="1010043901_1_01_03"/>
    <s v="T002731"/>
    <s v="P.Vientiane"/>
    <x v="0"/>
    <n v="4.875204336301342E-2"/>
    <s v="2014-07-15"/>
    <x v="2"/>
    <s v="2023-01-29"/>
    <n v="2023"/>
    <s v="9 X 1"/>
    <m/>
    <n v="121.1150789312629"/>
    <n v="61.849433640898297"/>
    <n v="61.849433640898297"/>
    <n v="123.69886728179659"/>
    <n v="45.768580894264737"/>
    <n v="169.46744817606134"/>
    <n v="79.649700642748826"/>
    <n v="292.04890235674566"/>
  </r>
  <r>
    <s v="1010043901_1_01_06"/>
    <s v="T002732"/>
    <s v="P.Vientiane"/>
    <x v="0"/>
    <n v="4.369173637708474E-2"/>
    <s v="2014-07-15"/>
    <x v="2"/>
    <s v="2023-01-29"/>
    <n v="2023"/>
    <s v="9 X 1"/>
    <m/>
    <n v="116.13478872722411"/>
    <n v="59.306165443369153"/>
    <n v="59.306165443369153"/>
    <n v="118.61233088673831"/>
    <n v="43.886562428093171"/>
    <n v="162.49889331483149"/>
    <n v="76.374479857970798"/>
    <n v="280.03975947922623"/>
  </r>
  <r>
    <s v="1010043901_1_01_05"/>
    <s v="T002733"/>
    <s v="P.Vientiane"/>
    <x v="0"/>
    <n v="4.6605810002824419E-2"/>
    <s v="2014-07-15"/>
    <x v="2"/>
    <s v="2023-01-29"/>
    <n v="2023"/>
    <s v="9 X 1"/>
    <m/>
    <n v="170.66638359125039"/>
    <n v="87.153633220598593"/>
    <n v="87.153633220598593"/>
    <n v="174.30726644119719"/>
    <n v="64.493688583242957"/>
    <n v="238.80095502444016"/>
    <n v="112.23644886148686"/>
    <n v="411.5336458254518"/>
  </r>
  <r>
    <s v="1010043901_1_01_05"/>
    <s v="T002734"/>
    <s v="P.Vientiane"/>
    <x v="0"/>
    <n v="4.7401219314971828E-2"/>
    <s v="2014-07-15"/>
    <x v="2"/>
    <s v="2023-01-29"/>
    <n v="2023"/>
    <s v="9 X 1"/>
    <m/>
    <n v="81.773984885145921"/>
    <n v="41.75924828134788"/>
    <n v="41.75924828134788"/>
    <n v="83.518496562695759"/>
    <n v="30.901843728197431"/>
    <n v="114.42034029089319"/>
    <n v="53.777559936719797"/>
    <n v="197.18438643463924"/>
  </r>
  <r>
    <s v="1010043901_1_01_05"/>
    <s v="T002735"/>
    <s v="P.Vientiane"/>
    <x v="0"/>
    <n v="4.7947192874796582E-2"/>
    <s v="2014-07-15"/>
    <x v="2"/>
    <s v="2023-01-29"/>
    <n v="2023"/>
    <s v="9 X 1"/>
    <m/>
    <n v="135.3556143916891"/>
    <n v="69.121600416022616"/>
    <n v="69.121600416022616"/>
    <n v="138.24320083204523"/>
    <n v="51.149984307856734"/>
    <n v="189.39318513990196"/>
    <n v="89.014797015753913"/>
    <n v="326.38758905776433"/>
  </r>
  <r>
    <s v="1010043901_1_01_06"/>
    <s v="T002737"/>
    <s v="P.Vientiane"/>
    <x v="0"/>
    <n v="4.7643049030688493E-2"/>
    <s v="2014-07-15"/>
    <x v="2"/>
    <s v="2023-01-29"/>
    <n v="2023"/>
    <s v="9 X 1"/>
    <m/>
    <n v="108.8744521199433"/>
    <n v="55.598553549251086"/>
    <n v="55.598553549251086"/>
    <n v="111.19710709850217"/>
    <n v="41.142929626445806"/>
    <n v="152.34003672494799"/>
    <n v="71.599817260725558"/>
    <n v="262.53266328932705"/>
  </r>
  <r>
    <s v="1010043901_1_01_05"/>
    <s v="T002738"/>
    <s v="P.Vientiane"/>
    <x v="0"/>
    <n v="4.7345888937382202E-2"/>
    <s v="2014-07-15"/>
    <x v="2"/>
    <s v="2023-01-29"/>
    <n v="2023"/>
    <s v="9 X 1"/>
    <m/>
    <n v="113.3512185418294"/>
    <n v="57.88468893536092"/>
    <n v="57.88468893536092"/>
    <n v="115.76937787072184"/>
    <n v="42.834669812167078"/>
    <n v="158.6040476828889"/>
    <n v="74.543902410957784"/>
    <n v="273.32764217351189"/>
  </r>
  <r>
    <s v="1010043901_1_01_05"/>
    <s v="T002739"/>
    <s v="P.Vientiane"/>
    <x v="0"/>
    <n v="4.5565073979842628E-2"/>
    <s v="2014-07-15"/>
    <x v="2"/>
    <s v="2023-01-29"/>
    <n v="2023"/>
    <s v="9 X 1"/>
    <m/>
    <n v="141.83248770050369"/>
    <n v="72.429123719057273"/>
    <n v="72.429123719057273"/>
    <n v="144.85824743811455"/>
    <n v="53.597551552102381"/>
    <n v="198.45579899021692"/>
    <n v="93.274225525401945"/>
    <n v="342.00549359314044"/>
  </r>
  <r>
    <s v="1010043901_1_01_11"/>
    <s v="T002740"/>
    <s v="P.Vientiane"/>
    <x v="0"/>
    <n v="4.8019947716125083E-2"/>
    <s v="2014-07-15"/>
    <x v="2"/>
    <s v="2023-01-29"/>
    <n v="2023"/>
    <s v="9 X 1"/>
    <m/>
    <n v="168.9634617014035"/>
    <n v="86.284007775516784"/>
    <n v="86.284007775516784"/>
    <n v="172.56801555103357"/>
    <n v="63.850165753882422"/>
    <n v="236.418181304916"/>
    <n v="111.11654521331052"/>
    <n v="407.4273324488052"/>
  </r>
  <r>
    <s v="1010043901_1_01_05"/>
    <s v="T002741"/>
    <s v="P.Vientiane"/>
    <x v="0"/>
    <n v="4.7318007370658048E-2"/>
    <s v="2014-07-15"/>
    <x v="2"/>
    <s v="2023-01-29"/>
    <n v="2023"/>
    <s v="9 X 1"/>
    <m/>
    <n v="58.987425617456474"/>
    <n v="30.122912015314462"/>
    <n v="30.122912015314462"/>
    <n v="60.245824030628924"/>
    <n v="22.290954891332703"/>
    <n v="82.536778921961627"/>
    <n v="38.792286093321962"/>
    <n v="142.23838234218053"/>
  </r>
  <r>
    <s v="1010043901_1_01_05"/>
    <s v="T002742"/>
    <s v="P.Vientiane"/>
    <x v="0"/>
    <n v="4.9240939537329803E-2"/>
    <s v="2014-07-15"/>
    <x v="2"/>
    <s v="2023-01-29"/>
    <n v="2023"/>
    <s v="9 X 1"/>
    <m/>
    <n v="145.31601426704279"/>
    <n v="74.208044619036571"/>
    <n v="74.208044619036571"/>
    <n v="148.41608923807314"/>
    <n v="54.913953018087064"/>
    <n v="203.3300422561602"/>
    <n v="95.565119860395285"/>
    <n v="350.40543948811603"/>
  </r>
  <r>
    <s v="1010043901_1_01_04"/>
    <s v="T002743"/>
    <s v="P.Vientiane"/>
    <x v="0"/>
    <n v="4.7873123536955067E-2"/>
    <s v="2014-07-15"/>
    <x v="2"/>
    <s v="2023-02-12"/>
    <n v="2023"/>
    <s v="9 X 1"/>
    <m/>
    <n v="162.04831710705761"/>
    <n v="82.752673936004143"/>
    <n v="82.752673936004143"/>
    <n v="165.50534787200829"/>
    <n v="61.236978712643065"/>
    <n v="226.74232658465135"/>
    <n v="106.56889349478612"/>
    <n v="390.75260948088243"/>
  </r>
  <r>
    <s v="1010043901_1_01_05"/>
    <s v="T002744"/>
    <s v="P.Vientiane"/>
    <x v="0"/>
    <n v="4.9284335180241161E-2"/>
    <s v="2014-07-15"/>
    <x v="2"/>
    <s v="2023-01-29"/>
    <n v="2023"/>
    <s v="9 X 1"/>
    <m/>
    <n v="192.23906206695941"/>
    <n v="98.170081028860679"/>
    <n v="98.170081028860679"/>
    <n v="196.34016205772136"/>
    <n v="72.645859961356905"/>
    <n v="268.98602201907829"/>
    <n v="126.42343034896679"/>
    <n v="463.55257794621156"/>
  </r>
  <r>
    <s v="1010043901_1_01_04"/>
    <s v="T002745"/>
    <s v="P.Vientiane"/>
    <x v="0"/>
    <n v="4.7797741733248862E-2"/>
    <s v="2014-07-15"/>
    <x v="2"/>
    <s v="2023-02-12"/>
    <n v="2023"/>
    <s v="9 X 1"/>
    <m/>
    <n v="206.72739383039811"/>
    <n v="105.56878911605672"/>
    <n v="105.56878911605672"/>
    <n v="211.13757823211344"/>
    <n v="78.120903945881977"/>
    <n v="289.2584821779954"/>
    <n v="135.95148662365784"/>
    <n v="498.48878428674539"/>
  </r>
  <r>
    <s v="1010043901_1_01_04"/>
    <s v="T002746"/>
    <s v="P.Vientiane"/>
    <x v="0"/>
    <n v="4.6051788527255139E-2"/>
    <s v="2014-07-15"/>
    <x v="2"/>
    <s v="2023-02-12"/>
    <n v="2023"/>
    <s v="9 X 1"/>
    <m/>
    <n v="259.02837844125492"/>
    <n v="132.2771585906676"/>
    <n v="132.2771585906676"/>
    <n v="264.55431718133519"/>
    <n v="97.885097357094025"/>
    <n v="362.43941453842922"/>
    <n v="170.34652483306172"/>
    <n v="624.6039243878929"/>
  </r>
  <r>
    <s v="1010043901_1_01_02"/>
    <s v="T002747"/>
    <s v="P.Vientiane"/>
    <x v="0"/>
    <n v="4.4822653582965187E-2"/>
    <s v="2014-07-15"/>
    <x v="2"/>
    <s v="2023-02-12"/>
    <n v="2023"/>
    <s v="9 X 1"/>
    <m/>
    <n v="69.482279151991619"/>
    <n v="35.482283886950412"/>
    <n v="35.482283886950412"/>
    <n v="70.964567773900825"/>
    <n v="26.256890076343304"/>
    <n v="97.221457850244121"/>
    <n v="45.694085189614732"/>
    <n v="167.54497902858733"/>
  </r>
  <r>
    <s v="1010043901_1_01_13"/>
    <s v="T002748"/>
    <s v="P.Vientiane"/>
    <x v="0"/>
    <n v="4.8342032109787533E-2"/>
    <s v="2014-07-15"/>
    <x v="2"/>
    <s v="2023-02-12"/>
    <n v="2023"/>
    <s v="9 X 1"/>
    <m/>
    <n v="75.302241581644154"/>
    <n v="38.454344701026308"/>
    <n v="38.454344701026308"/>
    <n v="76.908689402052616"/>
    <n v="28.456215078759467"/>
    <n v="105.36490448081209"/>
    <n v="49.521505105981674"/>
    <n v="181.57885205526614"/>
  </r>
  <r>
    <s v="1010043901_1_01_02"/>
    <s v="T002749"/>
    <s v="P.Vientiane"/>
    <x v="0"/>
    <n v="4.9550210389476053E-2"/>
    <s v="2014-07-15"/>
    <x v="2"/>
    <s v="2023-02-12"/>
    <n v="2023"/>
    <s v="9 X 1"/>
    <m/>
    <n v="28.631891551350549"/>
    <n v="14.621352618889691"/>
    <n v="14.621352618889691"/>
    <n v="29.242705237779383"/>
    <n v="10.819800937978371"/>
    <n v="40.062506175757754"/>
    <n v="18.829377902606144"/>
    <n v="69.041052309555852"/>
  </r>
  <r>
    <s v="1010043901_1_01_01"/>
    <s v="T002750"/>
    <s v="P.Vientiane"/>
    <x v="0"/>
    <n v="4.9708124900925188E-2"/>
    <s v="2014-07-15"/>
    <x v="2"/>
    <s v="2023-02-14"/>
    <n v="2023"/>
    <s v="9 X 1"/>
    <m/>
    <n v="163.14391555530349"/>
    <n v="83.312159543575049"/>
    <n v="83.312159543575049"/>
    <n v="166.6243190871501"/>
    <n v="61.650998062245534"/>
    <n v="228.27531714939562"/>
    <n v="107.28939906021593"/>
    <n v="393.39446322079169"/>
  </r>
  <r>
    <s v="1010043901_1_01_01"/>
    <s v="T002752"/>
    <s v="P.Vientiane"/>
    <x v="0"/>
    <n v="4.7873123536955067E-2"/>
    <s v="2014-07-15"/>
    <x v="2"/>
    <s v="2023-02-14"/>
    <n v="2023"/>
    <s v="9 X 1"/>
    <m/>
    <n v="145.68122549993129"/>
    <n v="74.394545821964968"/>
    <n v="74.394545821964968"/>
    <n v="148.78909164392994"/>
    <n v="55.051963908254073"/>
    <n v="203.841055552184"/>
    <n v="95.805296109526481"/>
    <n v="351.2860857349304"/>
  </r>
  <r>
    <s v="1010043901_1_02_04"/>
    <s v="T002757"/>
    <s v="P.Vientiane"/>
    <x v="0"/>
    <n v="4.6185812232824988E-2"/>
    <s v="2014-08-01"/>
    <x v="2"/>
    <s v="2023-02-14"/>
    <n v="2023"/>
    <s v="9 X 1"/>
    <m/>
    <n v="105.5032676848664"/>
    <n v="53.877002031071818"/>
    <n v="53.877002031071818"/>
    <n v="107.75400406214364"/>
    <n v="39.868981502993144"/>
    <n v="147.62298556513679"/>
    <n v="69.382803215614288"/>
    <n v="254.4036117905857"/>
  </r>
  <r>
    <s v="1010043901_1_02_04"/>
    <s v="T002758"/>
    <s v="P.Vientiane"/>
    <x v="0"/>
    <n v="4.7897959246795928E-2"/>
    <s v="2014-08-01"/>
    <x v="2"/>
    <s v="2023-02-14"/>
    <n v="2023"/>
    <s v="9 X 1"/>
    <m/>
    <n v="90.723954241503691"/>
    <n v="46.32969929932792"/>
    <n v="46.32969929932792"/>
    <n v="92.659398598655841"/>
    <n v="34.28397748150266"/>
    <n v="126.9433760801585"/>
    <n v="59.663386757674495"/>
    <n v="218.76575144480648"/>
  </r>
  <r>
    <s v="1010043901_1_02_03"/>
    <s v="T002759"/>
    <s v="P.Vientiane"/>
    <x v="0"/>
    <n v="4.8655090724122149E-2"/>
    <s v="2014-08-01"/>
    <x v="2"/>
    <s v="2023-01-29"/>
    <n v="2023"/>
    <s v="9 X 1"/>
    <m/>
    <n v="27.65510804203797"/>
    <n v="14.122541840134067"/>
    <n v="14.122541840134067"/>
    <n v="28.245083680268134"/>
    <n v="10.450680961699209"/>
    <n v="38.695764641967344"/>
    <n v="18.18700938172465"/>
    <n v="66.685701066323716"/>
  </r>
  <r>
    <s v="1010043901_1_02_01"/>
    <s v="T002760"/>
    <s v="P.Vientiane"/>
    <x v="0"/>
    <n v="4.8043906873778311E-2"/>
    <s v="2014-08-01"/>
    <x v="2"/>
    <s v="2023-01-29"/>
    <n v="2023"/>
    <s v="9 X 1"/>
    <m/>
    <n v="69.581415528469989"/>
    <n v="35.532909529872036"/>
    <n v="35.532909529872036"/>
    <n v="71.065819059744072"/>
    <n v="26.294353052105308"/>
    <n v="97.36017211184938"/>
    <n v="45.759280892569208"/>
    <n v="167.78402993942044"/>
  </r>
  <r>
    <s v="1010043901_1_02_02"/>
    <s v="T002761"/>
    <s v="P.Vientiane"/>
    <x v="0"/>
    <n v="4.5013414801524598E-2"/>
    <s v="2014-08-01"/>
    <x v="2"/>
    <s v="2023-01-29"/>
    <n v="2023"/>
    <s v="9 X 1"/>
    <m/>
    <n v="67.076482214828928"/>
    <n v="34.253723584372665"/>
    <n v="34.253723584372665"/>
    <n v="68.50744716874533"/>
    <n v="25.34775545243577"/>
    <n v="93.855202621181093"/>
    <n v="44.111945231955112"/>
    <n v="161.74379918383539"/>
  </r>
  <r>
    <s v="1010043901_1_02_02"/>
    <s v="T002762"/>
    <s v="P.Vientiane"/>
    <x v="0"/>
    <n v="4.8407301523482729E-2"/>
    <s v="2014-08-01"/>
    <x v="2"/>
    <s v="2023-01-29"/>
    <n v="2023"/>
    <s v="9 X 1"/>
    <m/>
    <n v="85.437646791770121"/>
    <n v="43.630158294997308"/>
    <n v="43.630158294997308"/>
    <n v="87.260316589994616"/>
    <n v="32.28631713829801"/>
    <n v="119.54663372829262"/>
    <n v="56.186917852297526"/>
    <n v="206.0186987917576"/>
  </r>
  <r>
    <s v="1010043901_1_02_02"/>
    <s v="T002763"/>
    <s v="P.Vientiane"/>
    <x v="0"/>
    <n v="4.9353658114470643E-2"/>
    <s v="2014-08-01"/>
    <x v="2"/>
    <s v="2023-01-29"/>
    <n v="2023"/>
    <s v="9 X 1"/>
    <m/>
    <n v="91.428733482358197"/>
    <n v="46.689606564990953"/>
    <n v="46.689606564990953"/>
    <n v="93.379213129981906"/>
    <n v="34.550308858093302"/>
    <n v="127.92952198807521"/>
    <n v="60.126875334395343"/>
    <n v="220.46520955944959"/>
  </r>
  <r>
    <s v="1010043901_1_02_02"/>
    <s v="T002764"/>
    <s v="P.Vientiane"/>
    <x v="0"/>
    <n v="4.6972210468720063E-2"/>
    <s v="2014-08-01"/>
    <x v="2"/>
    <s v="2023-01-29"/>
    <n v="2023"/>
    <s v="9 X 1"/>
    <m/>
    <n v="81.029913848812043"/>
    <n v="41.379276005460049"/>
    <n v="41.379276005460049"/>
    <n v="82.758552010920098"/>
    <n v="30.620664244040437"/>
    <n v="113.37921625496054"/>
    <n v="53.288231639831452"/>
    <n v="195.39018267938198"/>
  </r>
  <r>
    <s v="1010043901_1_02_01"/>
    <s v="T002765"/>
    <s v="P.Vientiane"/>
    <x v="0"/>
    <n v="4.8428763168559971E-2"/>
    <s v="2014-08-01"/>
    <x v="2"/>
    <s v="2023-01-29"/>
    <n v="2023"/>
    <s v="9 X 1"/>
    <m/>
    <n v="70.407257530960777"/>
    <n v="35.954639512477328"/>
    <n v="35.954639512477328"/>
    <n v="71.909279024954657"/>
    <n v="26.606433239233223"/>
    <n v="98.515712264187883"/>
    <n v="46.302384764168302"/>
    <n v="169.77541080195044"/>
  </r>
  <r>
    <s v="1010043901_1_02_01"/>
    <s v="T002766"/>
    <s v="P.Vientiane"/>
    <x v="0"/>
    <n v="4.7643049030688493E-2"/>
    <s v="2014-08-01"/>
    <x v="2"/>
    <s v="2023-01-29"/>
    <n v="2023"/>
    <s v="9 X 1"/>
    <m/>
    <n v="72.33596106878494"/>
    <n v="36.939564119126203"/>
    <n v="36.939564119126203"/>
    <n v="73.879128238252406"/>
    <n v="27.335277448153391"/>
    <n v="101.2144056864058"/>
    <n v="47.57077067261072"/>
    <n v="174.42615913290598"/>
  </r>
  <r>
    <s v="1010043901_1_03_03"/>
    <s v="T002767"/>
    <s v="P.Vientiane"/>
    <x v="0"/>
    <n v="4.723349817926966E-2"/>
    <s v="2015-07-07"/>
    <x v="3"/>
    <s v="2023-01-29"/>
    <n v="2023"/>
    <s v="9 X 1.2"/>
    <m/>
    <n v="109.64418515701171"/>
    <n v="55.991630553514021"/>
    <n v="55.991630553514021"/>
    <n v="111.98326110702804"/>
    <n v="41.433806609600374"/>
    <n v="153.41706771662842"/>
    <n v="72.106021826815351"/>
    <n v="264.38874669832296"/>
  </r>
  <r>
    <s v="1010043901_1_01_04"/>
    <s v="T002768"/>
    <s v="P.Vientiane"/>
    <x v="0"/>
    <n v="4.4784091259567629E-2"/>
    <s v="2014-07-15"/>
    <x v="2"/>
    <s v="2023-02-12"/>
    <n v="2023"/>
    <s v="9 X 1"/>
    <m/>
    <n v="214.5142560889953"/>
    <n v="109.54528010944701"/>
    <n v="109.54528010944701"/>
    <n v="219.09056021889401"/>
    <n v="81.063507280990777"/>
    <n v="300.15406749988477"/>
    <n v="141.07241172494582"/>
    <n v="517.26550965813465"/>
  </r>
  <r>
    <s v="1010043901_1_01_05"/>
    <s v="T002769"/>
    <s v="P.Vientiane"/>
    <x v="0"/>
    <n v="4.9118621341460583E-2"/>
    <s v="2014-07-15"/>
    <x v="2"/>
    <s v="2023-01-29"/>
    <n v="2023"/>
    <s v="9 X 1"/>
    <m/>
    <n v="69.784507738497283"/>
    <n v="35.636621951792641"/>
    <n v="35.636621951792641"/>
    <n v="71.273243903585282"/>
    <n v="26.371100244326556"/>
    <n v="97.644344147911838"/>
    <n v="45.89284174951856"/>
    <n v="168.27375308156806"/>
  </r>
  <r>
    <s v="1010043901_1_01_07"/>
    <s v="T002771"/>
    <s v="P.Vientiane"/>
    <x v="0"/>
    <n v="4.6085505132481087E-2"/>
    <s v="2014-07-15"/>
    <x v="2"/>
    <s v="2023-01-29"/>
    <n v="2023"/>
    <s v="9 X 1"/>
    <m/>
    <n v="162.34123837855091"/>
    <n v="82.902259065313388"/>
    <n v="82.902259065313388"/>
    <n v="165.80451813062678"/>
    <n v="61.347671708331909"/>
    <n v="227.15218983895869"/>
    <n v="106.76152922431058"/>
    <n v="391.4589404891388"/>
  </r>
  <r>
    <s v="1010043901_1_01_01"/>
    <s v="T002772"/>
    <s v="P.Vientiane"/>
    <x v="0"/>
    <n v="4.6574351581924113E-2"/>
    <s v="2014-07-15"/>
    <x v="2"/>
    <s v="2023-02-14"/>
    <n v="2023"/>
    <s v="9 X 1"/>
    <m/>
    <n v="199.806318212185"/>
    <n v="102.03442650035589"/>
    <n v="102.03442650035589"/>
    <n v="204.06885300071178"/>
    <n v="75.50547561026336"/>
    <n v="279.57432861097516"/>
    <n v="131.39993444715833"/>
    <n v="481.79975963958054"/>
  </r>
  <r>
    <s v="1010043901_1_01_02"/>
    <s v="T002773"/>
    <s v="P.Vientiane"/>
    <x v="0"/>
    <n v="4.3859748863232427E-2"/>
    <s v="2014-07-15"/>
    <x v="2"/>
    <s v="2023-02-12"/>
    <n v="2023"/>
    <s v="9 X 1"/>
    <m/>
    <n v="48.450792783505008"/>
    <n v="24.74220484810991"/>
    <n v="24.74220484810991"/>
    <n v="49.484409696219821"/>
    <n v="18.309231587601335"/>
    <n v="67.79364128382116"/>
    <n v="31.863011403395944"/>
    <n v="116.83104181245179"/>
  </r>
  <r>
    <s v="1010043901_1_01_03"/>
    <s v="T002774"/>
    <s v="P.Vientiane"/>
    <x v="0"/>
    <n v="4.8826932706095949E-2"/>
    <s v="2014-07-15"/>
    <x v="2"/>
    <s v="2023-01-29"/>
    <n v="2023"/>
    <s v="9 X 1"/>
    <m/>
    <n v="101.67922865739919"/>
    <n v="51.924192767711894"/>
    <n v="51.924192767711894"/>
    <n v="103.84838553542379"/>
    <n v="38.423902648106804"/>
    <n v="142.27228818353058"/>
    <n v="66.867975446259365"/>
    <n v="245.18257663628432"/>
  </r>
  <r>
    <s v="1010043901_1_02_03"/>
    <s v="T002775"/>
    <s v="P.Vientiane"/>
    <x v="0"/>
    <n v="4.8207519144435142E-2"/>
    <s v="2014-08-01"/>
    <x v="2"/>
    <s v="2023-01-29"/>
    <n v="2023"/>
    <s v="9 X 1"/>
    <m/>
    <n v="13.243662757262779"/>
    <n v="6.7630971147088639"/>
    <n v="6.7630971147088639"/>
    <n v="13.526194229417728"/>
    <n v="5.0046918648845589"/>
    <n v="18.530886094302286"/>
    <n v="8.709516464322073"/>
    <n v="31.934893702514266"/>
  </r>
  <r>
    <s v="1010043901_1_03_01"/>
    <s v="T002776"/>
    <s v="P.Vientiane"/>
    <x v="0"/>
    <n v="4.317495535039434E-2"/>
    <s v="2015-07-07"/>
    <x v="3"/>
    <s v="2023-02-14"/>
    <n v="2023"/>
    <s v="9 X 1.2"/>
    <m/>
    <n v="182.2883733017969"/>
    <n v="93.08859596611768"/>
    <n v="93.08859596611768"/>
    <n v="186.17719193223536"/>
    <n v="68.885561014927077"/>
    <n v="255.06275294716244"/>
    <n v="119.87949388516634"/>
    <n v="439.55814424560992"/>
  </r>
  <r>
    <s v="1010043901_1_02_02"/>
    <s v="T002778"/>
    <s v="P.Vientiane"/>
    <x v="0"/>
    <n v="4.4745392516061432E-2"/>
    <s v="2014-08-01"/>
    <x v="2"/>
    <s v="2023-01-29"/>
    <n v="2023"/>
    <s v="9 X 1"/>
    <m/>
    <n v="101.0835277229222"/>
    <n v="51.619988157172308"/>
    <n v="51.619988157172308"/>
    <n v="103.23997631434462"/>
    <n v="38.198791236307507"/>
    <n v="141.43876755065213"/>
    <n v="66.476220748806497"/>
    <n v="243.74614274562381"/>
  </r>
  <r>
    <s v="1010043901_1_04_04"/>
    <s v="T002790"/>
    <s v="P.Vientiane"/>
    <x v="0"/>
    <n v="4.9086544605484388E-2"/>
    <s v="2016-06-20"/>
    <x v="4"/>
    <s v="2023-02-14"/>
    <n v="2023"/>
    <s v="4.5 X 2.5"/>
    <m/>
    <n v="204.9280599009322"/>
    <n v="104.64992925607612"/>
    <n v="104.64992925607612"/>
    <n v="209.29985851215224"/>
    <n v="77.440947649496323"/>
    <n v="286.74080616164855"/>
    <n v="134.76817889597481"/>
    <n v="494.14998928524096"/>
  </r>
  <r>
    <s v="0108024903_1_09_03"/>
    <s v="T0028"/>
    <s v="Vientiane Capital"/>
    <x v="0"/>
    <n v="1.817542170674772E-2"/>
    <s v="2016-06-09"/>
    <x v="4"/>
    <s v="2022-06-24"/>
    <n v="2022"/>
    <s v="4.5 X 2.5"/>
    <s v="block"/>
    <n v="114.15448106526"/>
    <n v="58.294888330659482"/>
    <n v="58.294888330659482"/>
    <n v="116.58977666131896"/>
    <n v="43.138217364688018"/>
    <n v="159.72799402600697"/>
    <n v="75.072157192223273"/>
    <n v="275.2645763714853"/>
  </r>
  <r>
    <s v="0108024904_1_01_03"/>
    <s v="T0029"/>
    <s v="Vientiane Capital"/>
    <x v="0"/>
    <n v="1.9230797395556269E-2"/>
    <s v="2016-09-07"/>
    <x v="4"/>
    <s v="2022-06-25"/>
    <n v="2022"/>
    <s v="4.5 X 2.5"/>
    <s v="block"/>
    <n v="80.399492968969426"/>
    <n v="41.057341076153747"/>
    <n v="41.057341076153747"/>
    <n v="82.114682152307495"/>
    <n v="30.382432396353774"/>
    <n v="112.49711454866127"/>
    <n v="52.873643837870794"/>
    <n v="193.87002740552623"/>
  </r>
  <r>
    <s v="0108024904_1_01_03"/>
    <s v="T0030"/>
    <s v="Vientiane Capital"/>
    <x v="0"/>
    <n v="1.9553974857871019E-2"/>
    <s v="2016-09-07"/>
    <x v="4"/>
    <s v="2022-06-25"/>
    <n v="2022"/>
    <s v="4.5 X 2.5"/>
    <s v="block"/>
    <n v="100.1087386142033"/>
    <n v="51.122195852319855"/>
    <n v="51.122195852319855"/>
    <n v="102.24439170463971"/>
    <n v="37.830424930716696"/>
    <n v="140.0748166353564"/>
    <n v="65.835163818617502"/>
    <n v="241.39560066826417"/>
  </r>
  <r>
    <s v="0108024904_1_01_04"/>
    <s v="T0031"/>
    <s v="Vientiane Capital"/>
    <x v="0"/>
    <n v="1.9689608370359209E-2"/>
    <s v="2016-08-05"/>
    <x v="4"/>
    <s v="2022-06-25"/>
    <n v="2022"/>
    <s v="4.5 X 2.5"/>
    <s v="block"/>
    <n v="86.41906071423557"/>
    <n v="44.131333671402999"/>
    <n v="44.131333671402999"/>
    <n v="88.262667342805997"/>
    <n v="32.657186916838221"/>
    <n v="120.91985425964421"/>
    <n v="56.832331502032773"/>
    <n v="208.38521550745349"/>
  </r>
  <r>
    <s v="0108024904_1_01_07"/>
    <s v="T0032"/>
    <s v="Vientiane Capital"/>
    <x v="0"/>
    <n v="1.962478056324966E-2"/>
    <s v="2016-09-07"/>
    <x v="4"/>
    <s v="2022-06-24"/>
    <n v="2022"/>
    <s v="4.5 X 2.5"/>
    <s v="block"/>
    <n v="69.026135684086455"/>
    <n v="35.249346622673507"/>
    <n v="35.249346622673507"/>
    <n v="70.498693245347013"/>
    <n v="26.084516500778395"/>
    <n v="96.583209746125405"/>
    <n v="45.394108580678939"/>
    <n v="166.44506479582276"/>
  </r>
  <r>
    <s v="0108024904_1_01_08"/>
    <s v="T0033"/>
    <s v="Vientiane Capital"/>
    <x v="0"/>
    <n v="1.994411651493716E-2"/>
    <s v="2016-08-05"/>
    <x v="4"/>
    <s v="2022-06-25"/>
    <n v="2022"/>
    <s v="4.5 X 2.5"/>
    <s v="block"/>
    <n v="79.282314888776554"/>
    <n v="40.486835469868588"/>
    <n v="40.486835469868588"/>
    <n v="80.973670939737175"/>
    <n v="29.960258247702754"/>
    <n v="110.93392918743993"/>
    <n v="52.138946718096761"/>
    <n v="191.17613796635479"/>
  </r>
  <r>
    <s v="0108024904_1_02_02"/>
    <s v="T0034"/>
    <s v="Vientiane Capital"/>
    <x v="0"/>
    <n v="1.958301314817092E-2"/>
    <s v="2016-08-25"/>
    <x v="4"/>
    <s v="2022-06-25"/>
    <n v="2022"/>
    <s v="4.5 X 2.5"/>
    <s v="block"/>
    <n v="102.96404734494971"/>
    <n v="52.580306844154357"/>
    <n v="52.580306844154357"/>
    <n v="105.16061368830871"/>
    <n v="38.909427064674226"/>
    <n v="144.07004075298295"/>
    <n v="67.712919153901979"/>
    <n v="248.28070356430723"/>
  </r>
  <r>
    <s v="0108024904_1_02_05"/>
    <s v="T0035"/>
    <s v="Vientiane Capital"/>
    <x v="0"/>
    <n v="1.8869912231530651E-2"/>
    <s v="2016-09-20"/>
    <x v="4"/>
    <s v="2022-06-25"/>
    <n v="2022"/>
    <s v="4.5 X 2.5"/>
    <s v="block"/>
    <n v="62.993533900046238"/>
    <n v="32.168697978290304"/>
    <n v="32.168697978290304"/>
    <n v="64.337395956580608"/>
    <n v="23.804836503934826"/>
    <n v="88.14223246051543"/>
    <n v="41.426849256442253"/>
    <n v="151.8984472736216"/>
  </r>
  <r>
    <s v="0108024904_1_02_09"/>
    <s v="T0037"/>
    <s v="Vientiane Capital"/>
    <x v="0"/>
    <n v="1.953157063299724E-2"/>
    <s v="2016-08-12"/>
    <x v="4"/>
    <s v="2022-06-25"/>
    <n v="2022"/>
    <s v="4.5 X 2.5"/>
    <s v="block"/>
    <n v="133.11479868063759"/>
    <n v="67.977290526245653"/>
    <n v="67.977290526245653"/>
    <n v="135.95458105249131"/>
    <n v="50.303194989421783"/>
    <n v="186.25777604191308"/>
    <n v="87.541154739699138"/>
    <n v="320.98423404556348"/>
  </r>
  <r>
    <s v="0108024904_1_02_10"/>
    <s v="T0038"/>
    <s v="Vientiane Capital"/>
    <x v="0"/>
    <n v="1.9026634738360821E-2"/>
    <s v="2016-09-20"/>
    <x v="4"/>
    <s v="2022-06-25"/>
    <n v="2022"/>
    <s v="4.5 X 2.5"/>
    <s v="block"/>
    <n v="32.489755524405957"/>
    <n v="16.591435154463323"/>
    <n v="16.591435154463323"/>
    <n v="33.182870308926645"/>
    <n v="12.277662014302859"/>
    <n v="45.460532323229501"/>
    <n v="21.366450191917863"/>
    <n v="78.343650703698827"/>
  </r>
  <r>
    <s v="0108024905_1_02_05"/>
    <s v="T0040"/>
    <s v="Vientiane Capital"/>
    <x v="0"/>
    <n v="1.9268825814378669E-2"/>
    <s v="2016-08-28"/>
    <x v="4"/>
    <s v="2022-06-25"/>
    <n v="2022"/>
    <s v="4.5 X 2.5"/>
    <s v="block"/>
    <n v="117.0853809875303"/>
    <n v="59.791601224298851"/>
    <n v="59.791601224298851"/>
    <n v="119.5832024485977"/>
    <n v="44.245784905981147"/>
    <n v="163.82898735457886"/>
    <n v="76.999624056652053"/>
    <n v="282.33195487439087"/>
  </r>
  <r>
    <s v="0108024905_1_02_10"/>
    <s v="T0041"/>
    <s v="Vientiane Capital"/>
    <x v="0"/>
    <n v="1.8915843872605701E-2"/>
    <s v="2016-08-13"/>
    <x v="4"/>
    <s v="2022-06-25"/>
    <n v="2022"/>
    <s v="4.5 X 2.5"/>
    <s v="block"/>
    <n v="58.323205705983483"/>
    <n v="29.783717047188922"/>
    <n v="29.783717047188922"/>
    <n v="59.567434094377845"/>
    <n v="22.039950614919803"/>
    <n v="81.607384709297648"/>
    <n v="38.355470813369891"/>
    <n v="140.6367263156896"/>
  </r>
  <r>
    <s v="1001055900_1_12_02"/>
    <s v="T0042"/>
    <s v="P.Vientiane"/>
    <x v="0"/>
    <n v="1.9131629906859481E-2"/>
    <s v="2016-06-06"/>
    <x v="4"/>
    <s v="2022-06-23"/>
    <n v="2022"/>
    <s v="4.5 X 2.5"/>
    <s v="block"/>
    <n v="117.1130054936479"/>
    <n v="59.805708138756238"/>
    <n v="59.805708138756238"/>
    <n v="119.61141627751248"/>
    <n v="44.256224022679618"/>
    <n v="163.86764030019208"/>
    <n v="77.017790941090269"/>
    <n v="282.39856678399764"/>
  </r>
  <r>
    <s v="1001055901_1_01_01"/>
    <s v="T0043"/>
    <s v="P.Vientiane"/>
    <x v="0"/>
    <n v="1.9929659619724389E-2"/>
    <s v="2016-08-25"/>
    <x v="4"/>
    <s v="2022-06-22"/>
    <n v="2022"/>
    <s v="4.5 X 2.5"/>
    <s v="block"/>
    <n v="77.228046076524578"/>
    <n v="39.43778886307858"/>
    <n v="39.43778886307858"/>
    <n v="78.875577726157161"/>
    <n v="29.18396375867815"/>
    <n v="108.05954148483531"/>
    <n v="50.787984497872593"/>
    <n v="186.22260982553283"/>
  </r>
  <r>
    <s v="1001055901_1_01_02"/>
    <s v="T0044"/>
    <s v="P.Vientiane"/>
    <x v="0"/>
    <n v="1.9568613221709288E-2"/>
    <s v="2016-08-25"/>
    <x v="4"/>
    <s v="2022-06-23"/>
    <n v="2022"/>
    <s v="4.5 X 2.5"/>
    <s v="block"/>
    <n v="70.534799698342539"/>
    <n v="36.019771045953618"/>
    <n v="36.019771045953618"/>
    <n v="72.039542091907236"/>
    <n v="26.654630574005676"/>
    <n v="98.694172665912916"/>
    <n v="46.386261152979067"/>
    <n v="170.08295756092323"/>
  </r>
  <r>
    <s v="1001055901_1_01_03"/>
    <s v="T0045"/>
    <s v="P.Vientiane"/>
    <x v="0"/>
    <n v="1.9568613221709288E-2"/>
    <s v="2016-08-25"/>
    <x v="4"/>
    <s v="2022-06-23"/>
    <n v="2022"/>
    <s v="4.5 X 2.5"/>
    <s v="block"/>
    <n v="122.05120157677"/>
    <n v="62.327480271870591"/>
    <n v="62.327480271870591"/>
    <n v="124.65496054374118"/>
    <n v="46.122335401184237"/>
    <n v="170.77729594492541"/>
    <n v="80.265329094114946"/>
    <n v="294.30620667842146"/>
  </r>
  <r>
    <s v="1001055901_1_01_04"/>
    <s v="T0046"/>
    <s v="P.Vientiane"/>
    <x v="0"/>
    <n v="1.9929659619724389E-2"/>
    <s v="2016-08-25"/>
    <x v="4"/>
    <s v="2022-06-23"/>
    <n v="2022"/>
    <s v="4.5 X 2.5"/>
    <s v="block"/>
    <n v="118.0993411143142"/>
    <n v="60.309396862376495"/>
    <n v="60.309396862376495"/>
    <n v="120.61879372475299"/>
    <n v="44.628953678158609"/>
    <n v="165.24774740291161"/>
    <n v="77.666441279368456"/>
    <n v="284.77695135768431"/>
  </r>
  <r>
    <s v="1001055901_1_02_01"/>
    <s v="T0047"/>
    <s v="P.Vientiane"/>
    <x v="0"/>
    <n v="1.9929659619724389E-2"/>
    <s v="2016-08-25"/>
    <x v="4"/>
    <s v="2022-06-22"/>
    <n v="2022"/>
    <s v="4.5 X 2.5"/>
    <s v="block"/>
    <n v="125.5991426672644"/>
    <n v="64.139295522083074"/>
    <n v="64.139295522083074"/>
    <n v="128.27859104416615"/>
    <n v="47.463078686341476"/>
    <n v="175.74166973050762"/>
    <n v="82.598584773338573"/>
    <n v="302.86147750224143"/>
  </r>
  <r>
    <s v="1001055901_1_03_01"/>
    <s v="T0048"/>
    <s v="P.Vientiane"/>
    <x v="0"/>
    <n v="1.9670788917778879E-2"/>
    <s v="2016-08-25"/>
    <x v="4"/>
    <s v="2022-06-22"/>
    <n v="2022"/>
    <s v="4.5 X 2.5"/>
    <s v="block"/>
    <n v="77.286062449180491"/>
    <n v="39.467415890714868"/>
    <n v="39.467415890714868"/>
    <n v="78.934831781429736"/>
    <n v="29.205887759129002"/>
    <n v="108.14071954055873"/>
    <n v="50.8261381840626"/>
    <n v="186.3625066748962"/>
  </r>
  <r>
    <s v="1001055901_1_03_01"/>
    <s v="T0049"/>
    <s v="P.Vientiane"/>
    <x v="0"/>
    <n v="1.991030805911247E-2"/>
    <s v="2016-08-25"/>
    <x v="4"/>
    <s v="2022-06-22"/>
    <n v="2022"/>
    <s v="4.5 X 2.5"/>
    <s v="block"/>
    <n v="58.02544482074115"/>
    <n v="29.631660488458504"/>
    <n v="29.631660488458504"/>
    <n v="59.263320976917008"/>
    <n v="21.927428761459293"/>
    <n v="81.190749738376297"/>
    <n v="38.159652377036856"/>
    <n v="139.91872538246847"/>
  </r>
  <r>
    <s v="1010006900_1_01_01"/>
    <s v="T0050"/>
    <s v="P.Vientiane"/>
    <x v="0"/>
    <n v="1.9604165584761531E-2"/>
    <s v="2016-06-15"/>
    <x v="4"/>
    <s v="2022-06-10"/>
    <n v="2022"/>
    <s v="4.5 X 2.5"/>
    <s v="block"/>
    <n v="45.215750170083012"/>
    <n v="23.090176420189074"/>
    <n v="23.090176420189074"/>
    <n v="46.180352840378148"/>
    <n v="17.086730550939915"/>
    <n v="63.267083391318067"/>
    <n v="29.73552919391949"/>
    <n v="109.03027371103812"/>
  </r>
  <r>
    <s v="1010006900_1_01_02"/>
    <s v="T0051"/>
    <s v="P.Vientiane"/>
    <x v="0"/>
    <n v="1.9957054588460539E-2"/>
    <s v="2016-06-15"/>
    <x v="4"/>
    <s v="2022-06-10"/>
    <n v="2022"/>
    <s v="4.5 X 2.5"/>
    <s v="block"/>
    <n v="43.172580745593997"/>
    <n v="22.046797900750018"/>
    <n v="22.046797900750018"/>
    <n v="44.093595801500037"/>
    <n v="16.314630446555014"/>
    <n v="60.408226248055051"/>
    <n v="28.391866336585874"/>
    <n v="104.10350990081487"/>
  </r>
  <r>
    <s v="1010006900_1_01_02"/>
    <s v="T0052"/>
    <s v="P.Vientiane"/>
    <x v="0"/>
    <n v="1.9929659619724389E-2"/>
    <s v="2016-06-15"/>
    <x v="4"/>
    <s v="2022-06-10"/>
    <n v="2022"/>
    <s v="4.5 X 2.5"/>
    <s v="block"/>
    <n v="54.184027870643447"/>
    <n v="27.669976899275273"/>
    <n v="27.669976899275273"/>
    <n v="55.339953798550546"/>
    <n v="20.475782905463703"/>
    <n v="75.815736704014256"/>
    <n v="35.633396250886697"/>
    <n v="130.65578625325122"/>
  </r>
  <r>
    <s v="1010006900_1_02_01"/>
    <s v="T0053"/>
    <s v="P.Vientiane"/>
    <x v="0"/>
    <n v="1.9324106997073438E-2"/>
    <s v="2016-06-10"/>
    <x v="4"/>
    <s v="2022-06-10"/>
    <n v="2022"/>
    <s v="4.5 X 2.5"/>
    <s v="block"/>
    <n v="42.9890465820637"/>
    <n v="21.953073121240546"/>
    <n v="21.953073121240546"/>
    <n v="43.906146242481093"/>
    <n v="16.245274109718004"/>
    <n v="60.151420352199096"/>
    <n v="28.271167565533574"/>
    <n v="103.66094774028977"/>
  </r>
  <r>
    <s v="1010006900_1_03_01"/>
    <s v="T0054"/>
    <s v="P.Vientiane"/>
    <x v="0"/>
    <n v="1.9419947829644148E-2"/>
    <s v="2016-06-02"/>
    <x v="4"/>
    <s v="2022-06-12"/>
    <n v="2022"/>
    <s v="4.5 X 2.5"/>
    <s v="block"/>
    <n v="81.860838048715564"/>
    <n v="41.803601296877446"/>
    <n v="41.803601296877446"/>
    <n v="83.607202593754891"/>
    <n v="30.934664959689311"/>
    <n v="114.54186755344421"/>
    <n v="53.834677750118772"/>
    <n v="197.39381841710215"/>
  </r>
  <r>
    <s v="1010006900_1_03_01"/>
    <s v="T0055"/>
    <s v="P.Vientiane"/>
    <x v="0"/>
    <n v="1.9701854814119232E-2"/>
    <s v="2016-06-02"/>
    <x v="4"/>
    <s v="2022-06-10"/>
    <n v="2022"/>
    <s v="4.5 X 2.5"/>
    <s v="block"/>
    <n v="54.492956337260289"/>
    <n v="27.827736369560942"/>
    <n v="27.827736369560942"/>
    <n v="55.655472739121883"/>
    <n v="20.592524913475096"/>
    <n v="76.247997652596979"/>
    <n v="35.836558896720575"/>
    <n v="131.4007159546421"/>
  </r>
  <r>
    <s v="1010006900_1_03_01"/>
    <s v="T0057"/>
    <s v="P.Vientiane"/>
    <x v="0"/>
    <n v="1.9004939166413819E-2"/>
    <s v="2016-06-02"/>
    <x v="4"/>
    <s v="2022-06-12"/>
    <n v="2022"/>
    <s v="4.5 X 2.5"/>
    <s v="block"/>
    <n v="136.39615838629001"/>
    <n v="69.652971549265487"/>
    <n v="69.652971549265487"/>
    <n v="139.30594309853097"/>
    <n v="51.543198946456457"/>
    <n v="190.84914204498745"/>
    <n v="89.699096761144091"/>
    <n v="328.89668812419501"/>
  </r>
  <r>
    <s v="1010006900_1_03_01"/>
    <s v="T0059"/>
    <s v="P.Vientiane"/>
    <x v="0"/>
    <n v="1.9670788917778879E-2"/>
    <s v="2016-06-02"/>
    <x v="4"/>
    <s v="2022-06-12"/>
    <n v="2022"/>
    <s v="4.5 X 2.5"/>
    <s v="block"/>
    <n v="93.098257320113291"/>
    <n v="47.54217673813789"/>
    <n v="47.54217673813789"/>
    <n v="95.08435347627578"/>
    <n v="35.181210786222039"/>
    <n v="130.26556426249783"/>
    <n v="61.224815203373979"/>
    <n v="224.49098907903792"/>
  </r>
  <r>
    <s v="1010006900_1_03_01"/>
    <s v="T0060"/>
    <s v="P.Vientiane"/>
    <x v="0"/>
    <n v="1.8949687706573608E-2"/>
    <s v="2016-06-02"/>
    <x v="4"/>
    <s v="2022-06-11"/>
    <n v="2022"/>
    <s v="4.5 X 2.5"/>
    <s v="block"/>
    <n v="95.054732080691906"/>
    <n v="48.541283182540035"/>
    <n v="48.541283182540035"/>
    <n v="97.082566365080069"/>
    <n v="35.920549555079624"/>
    <n v="133.0031159201597"/>
    <n v="62.511464482475056"/>
    <n v="229.20870310240852"/>
  </r>
  <r>
    <s v="1010006900_1_03_01"/>
    <s v="T0061"/>
    <s v="P.Vientiane"/>
    <x v="0"/>
    <n v="1.9657942981037849E-2"/>
    <s v="2016-06-02"/>
    <x v="4"/>
    <s v="2022-06-11"/>
    <n v="2022"/>
    <s v="4.5 X 2.5"/>
    <s v="block"/>
    <n v="78.140857339376907"/>
    <n v="39.903931147975172"/>
    <n v="39.903931147975172"/>
    <n v="79.807862295950343"/>
    <n v="29.528909049501628"/>
    <n v="109.33677134545198"/>
    <n v="51.388282532362425"/>
    <n v="188.42370261866222"/>
  </r>
  <r>
    <s v="1010006900_1_04_01"/>
    <s v="T0062"/>
    <s v="P.Vientiane"/>
    <x v="0"/>
    <n v="1.9461147681400601E-2"/>
    <s v="2016-06-06"/>
    <x v="4"/>
    <s v="2022-06-11"/>
    <n v="2022"/>
    <s v="4.5 X 2.5"/>
    <s v="block"/>
    <n v="90.866473468607239"/>
    <n v="46.402479117968795"/>
    <n v="46.402479117968795"/>
    <n v="92.80495823593759"/>
    <n v="34.337834547296907"/>
    <n v="127.1427927832345"/>
    <n v="59.75711260812021"/>
    <n v="219.10941289644077"/>
  </r>
  <r>
    <s v="1010006900_1_04_01"/>
    <s v="T0063"/>
    <s v="P.Vientiane"/>
    <x v="0"/>
    <n v="1.7497456163319061E-2"/>
    <s v="2016-06-06"/>
    <x v="4"/>
    <s v="2022-06-11"/>
    <n v="2022"/>
    <s v="4.5 X 2.5"/>
    <s v="block"/>
    <n v="171.52678937089689"/>
    <n v="87.593013772071416"/>
    <n v="87.593013772071416"/>
    <n v="175.18602754414283"/>
    <n v="64.81883019133285"/>
    <n v="240.0048577354757"/>
    <n v="112.80228313567358"/>
    <n v="413.60837149746976"/>
  </r>
  <r>
    <s v="1010006900_1_05_01"/>
    <s v="T0064"/>
    <s v="P.Vientiane"/>
    <x v="0"/>
    <n v="1.9324106997073438E-2"/>
    <s v="2016-06-02"/>
    <x v="4"/>
    <s v="2022-06-11"/>
    <n v="2022"/>
    <s v="4.5 X 2.5"/>
    <s v="block"/>
    <n v="67.35165447630007"/>
    <n v="34.394244885897258"/>
    <n v="34.394244885897258"/>
    <n v="68.788489771794517"/>
    <n v="25.45174121556397"/>
    <n v="94.240230987358487"/>
    <n v="44.292908564058486"/>
    <n v="162.40733140154776"/>
  </r>
  <r>
    <s v="1010006900_1_05_01"/>
    <s v="T0065"/>
    <s v="P.Vientiane"/>
    <x v="0"/>
    <n v="1.8846601384487901E-2"/>
    <s v="2016-06-02"/>
    <x v="4"/>
    <s v="2022-06-11"/>
    <n v="2022"/>
    <s v="4.5 X 2.5"/>
    <s v="block"/>
    <n v="61.473033702290508"/>
    <n v="31.392229210636376"/>
    <n v="31.392229210636376"/>
    <n v="62.784458421272753"/>
    <n v="23.230249615870918"/>
    <n v="86.014708037143663"/>
    <n v="40.426912777457517"/>
    <n v="148.23201351734423"/>
  </r>
  <r>
    <s v="1010006900_1_05_01"/>
    <s v="T0066"/>
    <s v="P.Vientiane"/>
    <x v="0"/>
    <n v="1.994411651493716E-2"/>
    <s v="2016-06-02"/>
    <x v="4"/>
    <s v="2022-06-11"/>
    <n v="2022"/>
    <s v="4.5 X 2.5"/>
    <s v="block"/>
    <n v="123.8805502061514"/>
    <n v="63.261667638608024"/>
    <n v="63.261667638608024"/>
    <n v="126.52333527721605"/>
    <n v="46.813634052569938"/>
    <n v="173.33696932978597"/>
    <n v="81.468375584999407"/>
    <n v="298.71737714499784"/>
  </r>
  <r>
    <s v="1010006900_1_05_01"/>
    <s v="T0067"/>
    <s v="P.Vientiane"/>
    <x v="0"/>
    <n v="1.5786248664263411E-2"/>
    <s v="2016-06-02"/>
    <x v="4"/>
    <s v="2022-06-11"/>
    <n v="2022"/>
    <s v="4.5 X 2.5"/>
    <s v="block"/>
    <n v="150.4956364349899"/>
    <n v="76.853105006134896"/>
    <n v="76.853105006134896"/>
    <n v="153.70621001226979"/>
    <n v="56.87129770453982"/>
    <n v="210.57750771680961"/>
    <n v="98.971428626900504"/>
    <n v="362.89523829863515"/>
  </r>
  <r>
    <s v="1010006900_1_05_01"/>
    <s v="T0068"/>
    <s v="P.Vientiane"/>
    <x v="0"/>
    <n v="1.9230797395556269E-2"/>
    <s v="2016-06-02"/>
    <x v="4"/>
    <s v="2022-06-11"/>
    <n v="2022"/>
    <s v="4.5 X 2.5"/>
    <s v="block"/>
    <n v="112.3369453051457"/>
    <n v="57.366733402494447"/>
    <n v="57.366733402494447"/>
    <n v="114.73346680498889"/>
    <n v="42.451382717845888"/>
    <n v="157.18484952283478"/>
    <n v="73.87687927573235"/>
    <n v="270.88189067768525"/>
  </r>
  <r>
    <s v="1010006900_1_05_01"/>
    <s v="T0069"/>
    <s v="P.Vientiane"/>
    <x v="0"/>
    <n v="1.7166264321081749E-2"/>
    <s v="2016-06-02"/>
    <x v="4"/>
    <s v="2022-06-11"/>
    <n v="2022"/>
    <s v="4.5 X 2.5"/>
    <s v="block"/>
    <n v="150.26782740445589"/>
    <n v="76.736770527875535"/>
    <n v="76.736770527875535"/>
    <n v="153.47354105575107"/>
    <n v="56.785210190627893"/>
    <n v="210.25875124637895"/>
    <n v="98.821613085798106"/>
    <n v="362.34591464792635"/>
  </r>
  <r>
    <s v="1010006900_1_05_01"/>
    <s v="T0070"/>
    <s v="P.Vientiane"/>
    <x v="0"/>
    <n v="1.753120538507074E-2"/>
    <s v="2016-06-02"/>
    <x v="4"/>
    <s v="2022-06-11"/>
    <n v="2022"/>
    <s v="4.5 X 2.5"/>
    <s v="block"/>
    <n v="134.35308143063929"/>
    <n v="68.609640250579844"/>
    <n v="68.609640250579844"/>
    <n v="137.21928050115969"/>
    <n v="50.771133785429086"/>
    <n v="187.99041428658876"/>
    <n v="88.355494714696718"/>
    <n v="323.97014728722127"/>
  </r>
  <r>
    <s v="1010006900_1_05_01"/>
    <s v="T0071"/>
    <s v="P.Vientiane"/>
    <x v="0"/>
    <n v="1.953157063299724E-2"/>
    <s v="2016-06-02"/>
    <x v="4"/>
    <s v="2022-06-11"/>
    <n v="2022"/>
    <s v="4.5 X 2.5"/>
    <s v="block"/>
    <n v="92.814247627473677"/>
    <n v="47.397142455096592"/>
    <n v="47.397142455096592"/>
    <n v="94.794284910193184"/>
    <n v="35.073885416771475"/>
    <n v="129.86817032696467"/>
    <n v="61.038040053673392"/>
    <n v="223.80614686346908"/>
  </r>
  <r>
    <s v="1010006900_1_06_01"/>
    <s v="T0072"/>
    <s v="P.Vientiane"/>
    <x v="0"/>
    <n v="1.8811204628655809E-2"/>
    <s v="2016-07-02"/>
    <x v="4"/>
    <s v="2022-06-10"/>
    <n v="2022"/>
    <s v="4.5 X 2.5"/>
    <s v="block"/>
    <n v="91.193192157544047"/>
    <n v="46.569323461785864"/>
    <n v="46.569323461785864"/>
    <n v="93.138646923571727"/>
    <n v="34.461299361721537"/>
    <n v="127.59994628529327"/>
    <n v="59.971974754087832"/>
    <n v="219.89724076498871"/>
  </r>
  <r>
    <s v="1010006900_1_06_01"/>
    <s v="T0073"/>
    <s v="P.Vientiane"/>
    <x v="0"/>
    <n v="1.9333114663639919E-2"/>
    <s v="2016-07-02"/>
    <x v="4"/>
    <s v="2022-06-12"/>
    <n v="2022"/>
    <s v="4.5 X 2.5"/>
    <s v="block"/>
    <n v="76.753059376066929"/>
    <n v="39.195228988044875"/>
    <n v="39.195228988044875"/>
    <n v="78.390457976089749"/>
    <n v="29.004469451153206"/>
    <n v="107.39492742724295"/>
    <n v="50.475615890804185"/>
    <n v="185.077258266282"/>
  </r>
  <r>
    <s v="1010006900_1_06_01"/>
    <s v="T0074"/>
    <s v="P.Vientiane"/>
    <x v="0"/>
    <n v="1.9801253127999779E-2"/>
    <s v="2016-07-02"/>
    <x v="4"/>
    <s v="2022-06-13"/>
    <n v="2022"/>
    <s v="4.5 X 2.5"/>
    <s v="block"/>
    <n v="89.939315262926257"/>
    <n v="45.929010327601041"/>
    <n v="45.929010327601041"/>
    <n v="91.858020655202083"/>
    <n v="33.987467642424768"/>
    <n v="125.84548829762684"/>
    <n v="59.147379499884615"/>
    <n v="216.87372483291026"/>
  </r>
  <r>
    <s v="1010006900_1_06_01"/>
    <s v="T0075"/>
    <s v="P.Vientiane"/>
    <x v="0"/>
    <n v="1.9978370445040711E-2"/>
    <s v="2016-07-02"/>
    <x v="4"/>
    <s v="2022-06-12"/>
    <n v="2022"/>
    <s v="4.5 X 2.5"/>
    <s v="block"/>
    <n v="64.726163623553916"/>
    <n v="33.053494223761561"/>
    <n v="33.053494223761561"/>
    <n v="66.106988447523122"/>
    <n v="24.459585725583555"/>
    <n v="90.566574173106673"/>
    <n v="42.566289861360133"/>
    <n v="156.07639615832048"/>
  </r>
  <r>
    <s v="1010006900_1_06_01"/>
    <s v="T0076"/>
    <s v="P.Vientiane"/>
    <x v="0"/>
    <n v="1.994411651493716E-2"/>
    <s v="2016-07-02"/>
    <x v="4"/>
    <s v="2022-06-12"/>
    <n v="2022"/>
    <s v="4.5 X 2.5"/>
    <s v="block"/>
    <n v="50.033330502248717"/>
    <n v="25.550354109815029"/>
    <n v="25.550354109815029"/>
    <n v="51.100708219630057"/>
    <n v="18.90726204126312"/>
    <n v="70.007970260893174"/>
    <n v="32.903746022619792"/>
    <n v="120.64706874960589"/>
  </r>
  <r>
    <s v="1010006900_1_06_01"/>
    <s v="T0077"/>
    <s v="P.Vientiane"/>
    <x v="0"/>
    <n v="1.9191831694799419E-2"/>
    <s v="2016-07-02"/>
    <x v="4"/>
    <s v="2022-06-12"/>
    <n v="2022"/>
    <s v="4.5 X 2.5"/>
    <s v="block"/>
    <n v="105.2341651715499"/>
    <n v="53.739580347604857"/>
    <n v="53.739580347604857"/>
    <n v="107.47916069520971"/>
    <n v="39.767289457227591"/>
    <n v="147.24645015243732"/>
    <n v="69.205831571645533"/>
    <n v="253.75471576270027"/>
  </r>
  <r>
    <s v="1010006900_1_06_01"/>
    <s v="T0078"/>
    <s v="P.Vientiane"/>
    <x v="0"/>
    <n v="1.973715319784991E-2"/>
    <s v="2016-07-02"/>
    <x v="4"/>
    <s v="2022-06-12"/>
    <n v="2022"/>
    <s v="4.5 X 2.5"/>
    <s v="block"/>
    <n v="83.982797326023132"/>
    <n v="42.887215167822511"/>
    <n v="42.887215167822511"/>
    <n v="85.774430335645022"/>
    <n v="31.736539224188657"/>
    <n v="117.51096955983368"/>
    <n v="55.23015569312183"/>
    <n v="202.51057087478003"/>
  </r>
  <r>
    <s v="1010006900_1_06_01"/>
    <s v="T0079"/>
    <s v="P.Vientiane"/>
    <x v="0"/>
    <n v="1.929673092053898E-2"/>
    <s v="2016-07-02"/>
    <x v="4"/>
    <s v="2022-06-13"/>
    <n v="2022"/>
    <s v="4.5 X 2.5"/>
    <s v="block"/>
    <n v="60.741578236927481"/>
    <n v="31.018699286324324"/>
    <n v="31.018699286324324"/>
    <n v="62.037398572648648"/>
    <n v="22.95383747188"/>
    <n v="84.991236044528648"/>
    <n v="39.945880940928461"/>
    <n v="146.46823011673769"/>
  </r>
  <r>
    <s v="1010006900_1_06_01"/>
    <s v="T0080"/>
    <s v="P.Vientiane"/>
    <x v="0"/>
    <n v="1.971977431977175E-2"/>
    <s v="2016-07-02"/>
    <x v="4"/>
    <s v="2022-06-12"/>
    <n v="2022"/>
    <s v="4.5 X 2.5"/>
    <s v="block"/>
    <n v="96.49129959521845"/>
    <n v="49.274890326624927"/>
    <n v="49.274890326624927"/>
    <n v="98.549780653249854"/>
    <n v="36.463418841702449"/>
    <n v="135.01319949495229"/>
    <n v="63.456203762627574"/>
    <n v="232.67274712963442"/>
  </r>
  <r>
    <s v="1010006900_1_06_01"/>
    <s v="T0082"/>
    <s v="P.Vientiane"/>
    <x v="0"/>
    <n v="1.9469209905158741E-2"/>
    <s v="2016-07-02"/>
    <x v="4"/>
    <s v="2022-06-13"/>
    <n v="2022"/>
    <s v="4.5 X 2.5"/>
    <s v="block"/>
    <n v="72.871057094581204"/>
    <n v="37.212819822966161"/>
    <n v="37.212819822966161"/>
    <n v="74.425639645932321"/>
    <n v="27.537486668994958"/>
    <n v="101.96312631492728"/>
    <n v="47.922669368015818"/>
    <n v="175.71645434939131"/>
  </r>
  <r>
    <s v="1010006900_1_07_01"/>
    <s v="T0083"/>
    <s v="P.Vientiane"/>
    <x v="0"/>
    <n v="1.9713861196995881E-2"/>
    <s v="2016-06-02"/>
    <x v="4"/>
    <s v="2022-06-13"/>
    <n v="2022"/>
    <s v="4.5 X 2.5"/>
    <s v="block"/>
    <n v="88.92026672332149"/>
    <n v="45.408616206709539"/>
    <n v="45.408616206709539"/>
    <n v="90.817232413419077"/>
    <n v="33.602375992965058"/>
    <n v="124.41960840638413"/>
    <n v="58.477215951000538"/>
    <n v="214.41645848700196"/>
  </r>
  <r>
    <s v="1010006900_1_07_01"/>
    <s v="T0084"/>
    <s v="P.Vientiane"/>
    <x v="0"/>
    <n v="1.9713861196995881E-2"/>
    <s v="2016-06-02"/>
    <x v="4"/>
    <s v="2022-06-12"/>
    <n v="2022"/>
    <s v="4.5 X 2.5"/>
    <s v="block"/>
    <n v="64.390109361482331"/>
    <n v="32.881882513930336"/>
    <n v="32.881882513930336"/>
    <n v="65.763765027860671"/>
    <n v="24.332593060308447"/>
    <n v="90.096358088169126"/>
    <n v="42.345288301439489"/>
    <n v="155.26605710527812"/>
  </r>
  <r>
    <s v="1010006900_1_07_01"/>
    <s v="T0085"/>
    <s v="P.Vientiane"/>
    <x v="0"/>
    <n v="1.6643897528312409E-2"/>
    <s v="2016-06-02"/>
    <x v="4"/>
    <s v="2022-06-13"/>
    <n v="2022"/>
    <s v="4.5 X 2.5"/>
    <s v="block"/>
    <n v="32.763599704233052"/>
    <n v="16.73127824896169"/>
    <n v="16.73127824896169"/>
    <n v="33.46255649792338"/>
    <n v="12.38114590423165"/>
    <n v="45.843702402155031"/>
    <n v="21.546540129012865"/>
    <n v="79.003980473047164"/>
  </r>
  <r>
    <s v="1010006900_1_07_01"/>
    <s v="T0086"/>
    <s v="P.Vientiane"/>
    <x v="0"/>
    <n v="1.9978370445040711E-2"/>
    <s v="2016-06-02"/>
    <x v="4"/>
    <s v="2022-06-13"/>
    <n v="2022"/>
    <s v="4.5 X 2.5"/>
    <s v="block"/>
    <n v="78.335882443246618"/>
    <n v="40.003523967684636"/>
    <n v="40.003523967684636"/>
    <n v="80.007047935369272"/>
    <n v="29.602607736086629"/>
    <n v="109.6096556714559"/>
    <n v="51.516538165584272"/>
    <n v="188.893973273809"/>
  </r>
  <r>
    <s v="1010006900_1_07_01"/>
    <s v="T0088"/>
    <s v="P.Vientiane"/>
    <x v="0"/>
    <n v="1.8204491983786038E-2"/>
    <s v="2016-06-02"/>
    <x v="4"/>
    <s v="2022-06-13"/>
    <n v="2022"/>
    <s v="4.5 X 2.5"/>
    <s v="block"/>
    <n v="109.61090058119611"/>
    <n v="55.974633230130856"/>
    <n v="55.974633230130856"/>
    <n v="111.94926646026171"/>
    <n v="41.421228590296835"/>
    <n v="153.37049505055853"/>
    <n v="72.084132673762511"/>
    <n v="264.30848647046253"/>
  </r>
  <r>
    <s v="1010006900_1_07_01"/>
    <s v="T0090"/>
    <s v="P.Vientiane"/>
    <x v="0"/>
    <n v="1.795036043939208E-2"/>
    <s v="2016-06-02"/>
    <x v="4"/>
    <s v="2022-06-13"/>
    <n v="2022"/>
    <s v="4.5 X 2.5"/>
    <s v="block"/>
    <n v="136.34368168620631"/>
    <n v="69.626173447756074"/>
    <n v="69.626173447756074"/>
    <n v="139.25234689551215"/>
    <n v="51.523368351339492"/>
    <n v="190.77571524685163"/>
    <n v="89.664586166020257"/>
    <n v="328.77014927540762"/>
  </r>
  <r>
    <s v="1010006900_1_07_01"/>
    <s v="T0091"/>
    <s v="P.Vientiane"/>
    <x v="0"/>
    <n v="1.9670788917778879E-2"/>
    <s v="2016-06-02"/>
    <x v="4"/>
    <s v="2022-06-12"/>
    <n v="2022"/>
    <s v="4.5 X 2.5"/>
    <s v="block"/>
    <n v="144.4945068643799"/>
    <n v="73.788528172076724"/>
    <n v="73.788528172076724"/>
    <n v="147.57705634415345"/>
    <n v="54.603510847336779"/>
    <n v="202.18056719149024"/>
    <n v="95.024866580000406"/>
    <n v="348.42451079333483"/>
  </r>
  <r>
    <s v="1010006900_1_07_01"/>
    <s v="T0092"/>
    <s v="P.Vientiane"/>
    <x v="0"/>
    <n v="1.929673092053898E-2"/>
    <s v="2016-06-02"/>
    <x v="4"/>
    <s v="2022-06-13"/>
    <n v="2022"/>
    <s v="4.5 X 2.5"/>
    <s v="block"/>
    <n v="85.771698916311124"/>
    <n v="43.800747579929578"/>
    <n v="43.800747579929578"/>
    <n v="87.601495159859155"/>
    <n v="32.412553209147887"/>
    <n v="120.01404836900704"/>
    <n v="56.40660273343331"/>
    <n v="206.8242100225888"/>
  </r>
  <r>
    <s v="1010006900_1_07_01"/>
    <s v="T0093"/>
    <s v="P.Vientiane"/>
    <x v="0"/>
    <n v="1.9477212822327079E-2"/>
    <s v="2016-06-02"/>
    <x v="4"/>
    <s v="2022-06-13"/>
    <n v="2022"/>
    <s v="4.5 X 2.5"/>
    <s v="block"/>
    <n v="44.625540015915867"/>
    <n v="22.788775768127721"/>
    <n v="22.788775768127721"/>
    <n v="45.577551536255442"/>
    <n v="16.863694068414514"/>
    <n v="62.441245604669959"/>
    <n v="29.34738543419488"/>
    <n v="107.60707992538123"/>
  </r>
  <r>
    <s v="1010006900_1_08_02"/>
    <s v="T0096"/>
    <s v="P.Vientiane"/>
    <x v="0"/>
    <n v="1.967712201493485E-2"/>
    <s v="2016-06-24"/>
    <x v="4"/>
    <s v="2022-06-12"/>
    <n v="2022"/>
    <s v="4.5 X 2.5"/>
    <s v="block"/>
    <n v="85.474949400510198"/>
    <n v="43.649207493860573"/>
    <n v="43.649207493860573"/>
    <n v="87.298414987721145"/>
    <n v="32.30041354545682"/>
    <n v="119.59882853317797"/>
    <n v="56.211449410593637"/>
    <n v="206.10864783884332"/>
  </r>
  <r>
    <s v="1010006900_1_08_02"/>
    <s v="T0097"/>
    <s v="P.Vientiane"/>
    <x v="0"/>
    <n v="1.8994004525363151E-2"/>
    <s v="2016-06-24"/>
    <x v="4"/>
    <s v="2022-06-12"/>
    <n v="2022"/>
    <s v="4.5 X 2.5"/>
    <s v="block"/>
    <n v="67.13009665964033"/>
    <n v="34.281102694189684"/>
    <n v="34.281102694189684"/>
    <n v="68.562205388379368"/>
    <n v="25.368015993700364"/>
    <n v="93.930221382079736"/>
    <n v="44.147204049577475"/>
    <n v="161.87308151511741"/>
  </r>
  <r>
    <s v="1010006900_1_08_03"/>
    <s v="T0098"/>
    <s v="P.Vientiane"/>
    <x v="0"/>
    <n v="1.867701179635552E-2"/>
    <s v="2016-06-24"/>
    <x v="4"/>
    <s v="2022-06-12"/>
    <n v="2022"/>
    <s v="4.5 X 2.5"/>
    <s v="block"/>
    <n v="91.589935560316221"/>
    <n v="46.771927092801519"/>
    <n v="46.771927092801519"/>
    <n v="93.543854185603038"/>
    <n v="34.611226048673124"/>
    <n v="128.15508023427617"/>
    <n v="60.232887710109793"/>
    <n v="220.8539216037359"/>
  </r>
  <r>
    <s v="1010006900_1_08_03"/>
    <s v="T0099"/>
    <s v="P.Vientiane"/>
    <x v="0"/>
    <n v="1.8482937770949989E-2"/>
    <s v="2016-06-24"/>
    <x v="4"/>
    <s v="2022-06-12"/>
    <n v="2022"/>
    <s v="4.5 X 2.5"/>
    <s v="block"/>
    <n v="57.357304312018663"/>
    <n v="29.290463402004217"/>
    <n v="29.290463402004217"/>
    <n v="58.580926804008435"/>
    <n v="21.674942917483122"/>
    <n v="80.255869721491564"/>
    <n v="37.720258769101029"/>
    <n v="138.30761548670378"/>
  </r>
  <r>
    <s v="1010006900_1_08_03"/>
    <s v="T0100"/>
    <s v="P.Vientiane"/>
    <x v="0"/>
    <n v="1.8304488852382689E-2"/>
    <s v="2016-06-24"/>
    <x v="4"/>
    <s v="2022-06-12"/>
    <n v="2022"/>
    <s v="4.5 X 2.5"/>
    <s v="block"/>
    <n v="49.931237458208301"/>
    <n v="25.498218595325056"/>
    <n v="25.498218595325056"/>
    <n v="50.996437190650113"/>
    <n v="18.868681760540543"/>
    <n v="69.865118951190652"/>
    <n v="32.836605907059607"/>
    <n v="120.40088832588522"/>
  </r>
  <r>
    <s v="1010006900_1_08_03"/>
    <s v="T0101"/>
    <s v="P.Vientiane"/>
    <x v="0"/>
    <n v="1.9428306214356841E-2"/>
    <s v="2016-06-24"/>
    <x v="4"/>
    <s v="2022-06-12"/>
    <n v="2022"/>
    <s v="4.5 X 2.5"/>
    <s v="block"/>
    <n v="108.7257051014256"/>
    <n v="55.522593405128049"/>
    <n v="55.522593405128049"/>
    <n v="111.0451868102561"/>
    <n v="41.086719119794758"/>
    <n v="152.13190593005086"/>
    <n v="71.501995787123903"/>
    <n v="262.17398455278766"/>
  </r>
  <r>
    <s v="1010007900_1_10_01"/>
    <s v="T0102"/>
    <s v="P.Vientiane"/>
    <x v="0"/>
    <n v="1.9949474060716892E-2"/>
    <s v="2016-06-13"/>
    <x v="4"/>
    <s v="2022-06-04"/>
    <n v="2022"/>
    <s v="4.5 X 2.5"/>
    <s v="block"/>
    <n v="74.640209499795446"/>
    <n v="38.116266984562237"/>
    <n v="38.116266984562237"/>
    <n v="76.232533969124475"/>
    <n v="28.206037568576054"/>
    <n v="104.43857153770053"/>
    <n v="49.086128622719244"/>
    <n v="179.98247161663721"/>
  </r>
  <r>
    <s v="1010007900_1_10_02"/>
    <s v="T0103"/>
    <s v="P.Vientiane"/>
    <x v="0"/>
    <n v="1.918194404086019E-2"/>
    <s v="2016-06-13"/>
    <x v="4"/>
    <s v="2022-06-04"/>
    <n v="2022"/>
    <s v="4.5 X 2.5"/>
    <s v="block"/>
    <n v="68.642377051386092"/>
    <n v="35.053373880907856"/>
    <n v="35.053373880907856"/>
    <n v="70.106747761815711"/>
    <n v="25.939496671871812"/>
    <n v="96.046244433687519"/>
    <n v="45.141734883833131"/>
    <n v="165.5196945740548"/>
  </r>
  <r>
    <s v="1010007900_1_10_02"/>
    <s v="T0104"/>
    <s v="P.Vientiane"/>
    <x v="0"/>
    <n v="1.9920256901371228E-2"/>
    <s v="2016-06-13"/>
    <x v="4"/>
    <s v="2022-06-04"/>
    <n v="2022"/>
    <s v="4.5 X 2.5"/>
    <s v="block"/>
    <n v="55.940453772680833"/>
    <n v="28.5669250599157"/>
    <n v="28.5669250599157"/>
    <n v="57.133850119831401"/>
    <n v="21.139524544337618"/>
    <n v="78.273374664169012"/>
    <n v="36.788486092159431"/>
    <n v="134.89111567125124"/>
  </r>
  <r>
    <s v="1010007900_1_10_02"/>
    <s v="T0105"/>
    <s v="P.Vientiane"/>
    <x v="0"/>
    <n v="1.962478056324966E-2"/>
    <s v="2016-06-13"/>
    <x v="4"/>
    <s v="2022-06-04"/>
    <n v="2022"/>
    <s v="4.5 X 2.5"/>
    <s v="block"/>
    <n v="51.124633117907727"/>
    <n v="26.107645978878232"/>
    <n v="26.107645978878232"/>
    <n v="52.215291957756463"/>
    <n v="19.31965802436989"/>
    <n v="71.534949982126349"/>
    <n v="33.621426491599379"/>
    <n v="123.27856380253105"/>
  </r>
  <r>
    <s v="1010007900_1_10_05"/>
    <s v="T0106"/>
    <s v="P.Vientiane"/>
    <x v="0"/>
    <n v="1.918194404086019E-2"/>
    <s v="2016-06-13"/>
    <x v="4"/>
    <s v="2022-06-04"/>
    <n v="2022"/>
    <s v="4.5 X 2.5"/>
    <s v="block"/>
    <n v="60.460315587376947"/>
    <n v="30.875067826620516"/>
    <n v="30.875067826620516"/>
    <n v="61.750135653241031"/>
    <n v="22.847550191699181"/>
    <n v="84.597685844940216"/>
    <n v="39.760912347121902"/>
    <n v="145.79001193944697"/>
  </r>
  <r>
    <s v="1010007901_1_05_01"/>
    <s v="T0107"/>
    <s v="P.Vientiane"/>
    <x v="0"/>
    <n v="1.9978370445040711E-2"/>
    <s v="2016-06-10"/>
    <x v="4"/>
    <s v="2022-06-10"/>
    <n v="2022"/>
    <s v="4.5 X 2.5"/>
    <s v="block"/>
    <n v="156.52507912739429"/>
    <n v="79.932140407722741"/>
    <n v="79.932140407722741"/>
    <n v="159.86428081544548"/>
    <n v="59.149783901714827"/>
    <n v="219.0140647171603"/>
    <n v="102.93661041706534"/>
    <n v="377.43423819590623"/>
  </r>
  <r>
    <s v="1010007901_1_05_02"/>
    <s v="T0108"/>
    <s v="P.Vientiane"/>
    <x v="0"/>
    <n v="1.9368556138007111E-2"/>
    <s v="2016-06-04"/>
    <x v="4"/>
    <s v="2022-06-08"/>
    <n v="2022"/>
    <s v="4.5 X 2.5"/>
    <s v="block"/>
    <n v="102.6754766621803"/>
    <n v="52.432943415486783"/>
    <n v="52.432943415486783"/>
    <n v="104.86588683097357"/>
    <n v="38.80037812746022"/>
    <n v="143.66626495843377"/>
    <n v="67.523144530463867"/>
    <n v="247.58486327836749"/>
  </r>
  <r>
    <s v="1010007901_1_05_03"/>
    <s v="T0109"/>
    <s v="P.Vientiane"/>
    <x v="0"/>
    <n v="1.8799291057565091E-2"/>
    <s v="2016-06-04"/>
    <x v="4"/>
    <s v="2022-06-05"/>
    <n v="2022"/>
    <s v="4.5 X 2.5"/>
    <s v="block"/>
    <n v="101.0436633799215"/>
    <n v="51.599630766013284"/>
    <n v="51.599630766013284"/>
    <n v="103.19926153202657"/>
    <n v="38.18372676684983"/>
    <n v="141.3829882988764"/>
    <n v="66.450004500471906"/>
    <n v="243.65001650173031"/>
  </r>
  <r>
    <s v="1010007901_1_05_03"/>
    <s v="T0110"/>
    <s v="P.Vientiane"/>
    <x v="0"/>
    <n v="1.6947341299740661E-2"/>
    <s v="2016-06-04"/>
    <x v="4"/>
    <s v="2022-06-08"/>
    <n v="2022"/>
    <s v="4.5 X 2.5"/>
    <s v="block"/>
    <n v="96.367222411850932"/>
    <n v="49.211528244985246"/>
    <n v="49.211528244985246"/>
    <n v="98.423056489970492"/>
    <n v="36.416530901289079"/>
    <n v="134.83958739125956"/>
    <n v="63.374606073891989"/>
    <n v="232.37355560427062"/>
  </r>
  <r>
    <s v="1010007901_1_06_01"/>
    <s v="T0111"/>
    <s v="P.Vientiane"/>
    <x v="0"/>
    <n v="1.9324106997073438E-2"/>
    <s v="2016-06-18"/>
    <x v="4"/>
    <s v="2022-06-05"/>
    <n v="2022"/>
    <s v="4.5 X 2.5"/>
    <s v="block"/>
    <n v="96.918571738693942"/>
    <n v="49.493083967893078"/>
    <n v="49.493083967893078"/>
    <n v="98.986167935786156"/>
    <n v="36.624882136240878"/>
    <n v="135.61105007202704"/>
    <n v="63.737193533852704"/>
    <n v="233.7030429574599"/>
  </r>
  <r>
    <s v="1010007901_1_06_01"/>
    <s v="T0112"/>
    <s v="P.Vientiane"/>
    <x v="0"/>
    <n v="1.8482937770949989E-2"/>
    <s v="2016-06-18"/>
    <x v="4"/>
    <s v="2022-06-06"/>
    <n v="2022"/>
    <s v="4.5 X 2.5"/>
    <s v="block"/>
    <n v="86.272641270300781"/>
    <n v="44.056562142033634"/>
    <n v="44.056562142033634"/>
    <n v="88.113124284067268"/>
    <n v="32.601855985104891"/>
    <n v="120.71498026917216"/>
    <n v="56.736040726510915"/>
    <n v="208.03214933054002"/>
  </r>
  <r>
    <s v="1010007901_1_05_03"/>
    <s v="T0113"/>
    <s v="P.Vientiane"/>
    <x v="0"/>
    <n v="1.897196169965144E-2"/>
    <s v="2016-06-04"/>
    <x v="4"/>
    <s v="2022-06-05"/>
    <n v="2022"/>
    <s v="4.5 X 2.5"/>
    <s v="block"/>
    <n v="97.464893806406465"/>
    <n v="49.77207243713827"/>
    <n v="49.77207243713827"/>
    <n v="99.54414487427654"/>
    <n v="36.831333603482321"/>
    <n v="136.37547847775886"/>
    <n v="64.096474884546666"/>
    <n v="235.02040791000442"/>
  </r>
  <r>
    <s v="1010007901_1_05_03"/>
    <s v="T0114"/>
    <s v="P.Vientiane"/>
    <x v="0"/>
    <n v="1.853593507029927E-2"/>
    <s v="2016-06-04"/>
    <x v="4"/>
    <s v="2022-06-05"/>
    <n v="2022"/>
    <s v="4.5 X 2.5"/>
    <s v="block"/>
    <n v="72.045355510583974"/>
    <n v="36.791161547404911"/>
    <n v="36.791161547404911"/>
    <n v="73.582323094809823"/>
    <n v="27.225459545079634"/>
    <n v="100.80778263988945"/>
    <n v="47.379657840748038"/>
    <n v="173.72541208274279"/>
  </r>
  <r>
    <s v="1010007901_1_06_01"/>
    <s v="T0115"/>
    <s v="P.Vientiane"/>
    <x v="0"/>
    <n v="1.6740129194738631E-2"/>
    <s v="2016-06-18"/>
    <x v="4"/>
    <s v="2022-06-06"/>
    <n v="2022"/>
    <s v="4.5 X 2.5"/>
    <s v="block"/>
    <n v="53.207060570482753"/>
    <n v="27.17107226465988"/>
    <n v="27.17107226465988"/>
    <n v="54.342144529319761"/>
    <n v="20.10659347584831"/>
    <n v="74.448738005168067"/>
    <n v="34.990906862428993"/>
    <n v="128.29999182890631"/>
  </r>
  <r>
    <s v="1010007901_1_07_01"/>
    <s v="T0116"/>
    <s v="P.Vientiane"/>
    <x v="0"/>
    <n v="1.9221143767143501E-2"/>
    <s v="2016-06-02"/>
    <x v="4"/>
    <s v="2022-06-05"/>
    <n v="2022"/>
    <s v="4.5 X 2.5"/>
    <s v="block"/>
    <n v="72.76571020717526"/>
    <n v="37.159022679130864"/>
    <n v="37.159022679130864"/>
    <n v="74.318045358261728"/>
    <n v="27.497676782556837"/>
    <n v="101.81572214081856"/>
    <n v="47.853389406184725"/>
    <n v="175.46242782267731"/>
  </r>
  <r>
    <s v="1010007901_1_07_01"/>
    <s v="T0117"/>
    <s v="P.Vientiane"/>
    <x v="0"/>
    <n v="1.837424330223604E-2"/>
    <s v="2016-06-02"/>
    <x v="4"/>
    <s v="2022-06-05"/>
    <n v="2022"/>
    <s v="4.5 X 2.5"/>
    <s v="block"/>
    <n v="95.94588236798424"/>
    <n v="48.996363929250656"/>
    <n v="48.996363929250656"/>
    <n v="97.992727858501311"/>
    <n v="36.257309307645485"/>
    <n v="134.2500371661468"/>
    <n v="63.097517468088988"/>
    <n v="231.3575640496596"/>
  </r>
  <r>
    <s v="1010007901_1_07_01"/>
    <s v="T0118"/>
    <s v="P.Vientiane"/>
    <x v="0"/>
    <n v="1.867701179635552E-2"/>
    <s v="2016-06-02"/>
    <x v="4"/>
    <s v="2022-06-06"/>
    <n v="2022"/>
    <s v="4.5 X 2.5"/>
    <s v="block"/>
    <n v="78.904383412247228"/>
    <n v="40.293838462520945"/>
    <n v="40.293838462520945"/>
    <n v="80.58767692504189"/>
    <n v="29.817440462265498"/>
    <n v="110.40511738730739"/>
    <n v="51.89040517203447"/>
    <n v="190.26481896412639"/>
  </r>
  <r>
    <s v="1010007901_1_07_01"/>
    <s v="T0119"/>
    <s v="P.Vientiane"/>
    <x v="0"/>
    <n v="1.9929659619724389E-2"/>
    <s v="2016-06-02"/>
    <x v="4"/>
    <s v="2022-06-06"/>
    <n v="2022"/>
    <s v="4.5 X 2.5"/>
    <s v="block"/>
    <n v="114.103290059127"/>
    <n v="58.268746790194236"/>
    <n v="58.268746790194236"/>
    <n v="116.53749358038847"/>
    <n v="43.118872624743737"/>
    <n v="159.6563662051322"/>
    <n v="75.038492116412129"/>
    <n v="275.1411377601778"/>
  </r>
  <r>
    <s v="1010007901_1_08_01"/>
    <s v="T0120"/>
    <s v="P.Vientiane"/>
    <x v="0"/>
    <n v="1.867701179635552E-2"/>
    <s v="2016-06-03"/>
    <x v="4"/>
    <s v="2022-06-08"/>
    <n v="2022"/>
    <s v="4.5 X 2.5"/>
    <s v="block"/>
    <n v="68.215132372309341"/>
    <n v="34.835194264792662"/>
    <n v="34.835194264792662"/>
    <n v="69.670388529585324"/>
    <n v="25.77804375594657"/>
    <n v="95.448432285531894"/>
    <n v="44.860763174199988"/>
    <n v="164.48946497206663"/>
  </r>
  <r>
    <s v="1010007901_1_08_02"/>
    <s v="T0121"/>
    <s v="P.Vientiane"/>
    <x v="0"/>
    <n v="1.648729355255504E-2"/>
    <s v="2016-06-02"/>
    <x v="4"/>
    <s v="2022-06-07"/>
    <n v="2022"/>
    <s v="4.5 X 2.5"/>
    <s v="block"/>
    <n v="69.18220740597522"/>
    <n v="35.329047248651371"/>
    <n v="35.329047248651371"/>
    <n v="70.658094497302741"/>
    <n v="26.143494964002013"/>
    <n v="96.801589461304758"/>
    <n v="45.496747046813233"/>
    <n v="166.82140583831517"/>
  </r>
  <r>
    <s v="1010007901_1_08_02"/>
    <s v="T0122"/>
    <s v="P.Vientiane"/>
    <x v="0"/>
    <n v="1.8482937770949989E-2"/>
    <s v="2016-06-02"/>
    <x v="4"/>
    <s v="2022-06-06"/>
    <n v="2022"/>
    <s v="4.5 X 2.5"/>
    <s v="block"/>
    <n v="95.732521850337136"/>
    <n v="48.887407824905537"/>
    <n v="48.887407824905537"/>
    <n v="97.774815649811075"/>
    <n v="36.176681790430095"/>
    <n v="133.95149744024116"/>
    <n v="62.95720379691334"/>
    <n v="230.84308058868223"/>
  </r>
  <r>
    <s v="1010007901_1_08_02"/>
    <s v="T0123"/>
    <s v="P.Vientiane"/>
    <x v="0"/>
    <n v="1.930591509781512E-2"/>
    <s v="2016-06-02"/>
    <x v="4"/>
    <s v="2022-06-07"/>
    <n v="2022"/>
    <s v="4.5 X 2.5"/>
    <s v="block"/>
    <n v="61.69531402927047"/>
    <n v="31.505740364280811"/>
    <n v="31.505740364280811"/>
    <n v="63.011480728561622"/>
    <n v="23.314247869567801"/>
    <n v="86.325728598129416"/>
    <n v="40.573092441120821"/>
    <n v="148.76800561744301"/>
  </r>
  <r>
    <s v="1010007901_1_06_01"/>
    <s v="T0124"/>
    <s v="P.Vientiane"/>
    <x v="0"/>
    <n v="1.675922278174995E-2"/>
    <s v="2016-06-18"/>
    <x v="4"/>
    <s v="2022-06-06"/>
    <n v="2022"/>
    <s v="4.5 X 2.5"/>
    <s v="block"/>
    <n v="66.941739319218385"/>
    <n v="34.184914879014215"/>
    <n v="34.184914879014215"/>
    <n v="68.36982975802843"/>
    <n v="25.296837010470519"/>
    <n v="93.666666768498942"/>
    <n v="44.023333381194497"/>
    <n v="161.41888906437981"/>
  </r>
  <r>
    <s v="1010007901_1_08_02"/>
    <s v="T0125"/>
    <s v="P.Vientiane"/>
    <x v="0"/>
    <n v="1.9493040639561952E-2"/>
    <s v="2016-06-02"/>
    <x v="4"/>
    <s v="2022-06-07"/>
    <n v="2022"/>
    <s v="4.5 X 2.5"/>
    <s v="block"/>
    <n v="111.3358180419619"/>
    <n v="56.855491080095256"/>
    <n v="56.855491080095256"/>
    <n v="113.71098216019051"/>
    <n v="42.073063399270488"/>
    <n v="155.78404555946099"/>
    <n v="73.218501412946665"/>
    <n v="268.46783851413778"/>
  </r>
  <r>
    <s v="1010007901_1_08_02"/>
    <s v="T0126"/>
    <s v="P.Vientiane"/>
    <x v="0"/>
    <n v="1.9161993468694731E-2"/>
    <s v="2016-06-02"/>
    <x v="4"/>
    <s v="2022-06-06"/>
    <n v="2022"/>
    <s v="4.5 X 2.5"/>
    <s v="block"/>
    <n v="113.3492763928944"/>
    <n v="57.883697144638113"/>
    <n v="57.883697144638113"/>
    <n v="115.76739428927623"/>
    <n v="42.833935887032204"/>
    <n v="158.60133017630844"/>
    <n v="74.542625182864967"/>
    <n v="273.32295900383821"/>
  </r>
  <r>
    <s v="1010007901_1_08_02"/>
    <s v="T0127"/>
    <s v="P.Vientiane"/>
    <x v="0"/>
    <n v="1.7745350399989819E-2"/>
    <s v="2016-06-02"/>
    <x v="4"/>
    <s v="2022-06-06"/>
    <n v="2022"/>
    <s v="4.5 X 2.5"/>
    <s v="block"/>
    <n v="59.495919523526453"/>
    <n v="30.382582903347533"/>
    <n v="30.382582903347533"/>
    <n v="60.765165806695066"/>
    <n v="22.483111348477173"/>
    <n v="83.248277155172246"/>
    <n v="39.126690262930957"/>
    <n v="143.46453096408018"/>
  </r>
  <r>
    <s v="1010007901_1_08_02"/>
    <s v="T0128"/>
    <s v="P.Vientiane"/>
    <x v="0"/>
    <n v="1.834650913957328E-2"/>
    <s v="2016-06-02"/>
    <x v="4"/>
    <s v="2022-06-07"/>
    <n v="2022"/>
    <s v="4.5 X 2.5"/>
    <s v="block"/>
    <n v="94.869747303533501"/>
    <n v="48.446817623004478"/>
    <n v="48.446817623004478"/>
    <n v="96.893635246008955"/>
    <n v="35.850645041023313"/>
    <n v="132.74428028703227"/>
    <n v="62.389811734905166"/>
    <n v="228.7626430279856"/>
  </r>
  <r>
    <s v="1010007901_1_08_02"/>
    <s v="T0129"/>
    <s v="P.Vientiane"/>
    <x v="0"/>
    <n v="1.8701924001441911E-2"/>
    <s v="2016-06-02"/>
    <x v="4"/>
    <s v="2022-06-12"/>
    <n v="2022"/>
    <s v="4.5 X 2.5"/>
    <s v="block"/>
    <n v="53.527972794276288"/>
    <n v="27.334951440277113"/>
    <n v="27.334951440277113"/>
    <n v="54.669902880554226"/>
    <n v="20.227864065805065"/>
    <n v="74.897766946359297"/>
    <n v="35.201950464788865"/>
    <n v="129.0738183708925"/>
  </r>
  <r>
    <s v="1010007901_1_08_02"/>
    <s v="T0130"/>
    <s v="P.Vientiane"/>
    <x v="0"/>
    <n v="1.928748796207392E-2"/>
    <s v="2016-06-02"/>
    <x v="4"/>
    <s v="2022-06-07"/>
    <n v="2022"/>
    <s v="4.5 X 2.5"/>
    <s v="block"/>
    <n v="87.702186577715722"/>
    <n v="44.786583279020192"/>
    <n v="44.786583279020192"/>
    <n v="89.573166558040384"/>
    <n v="33.142071626474944"/>
    <n v="122.71523818451533"/>
    <n v="57.676161946722203"/>
    <n v="211.47926047131475"/>
  </r>
  <r>
    <s v="1010007901_1_11_04"/>
    <s v="T0131"/>
    <s v="P.Vientiane"/>
    <x v="0"/>
    <n v="1.764764278993106E-2"/>
    <s v="2016-06-02"/>
    <x v="4"/>
    <s v="2022-06-07"/>
    <n v="2022"/>
    <s v="4.5 X 2.5"/>
    <s v="block"/>
    <n v="87.09405175621464"/>
    <n v="44.476029096840307"/>
    <n v="44.476029096840307"/>
    <n v="88.952058193680614"/>
    <n v="32.912261531661827"/>
    <n v="121.86431972534244"/>
    <n v="57.276230270910943"/>
    <n v="210.01284432667345"/>
  </r>
  <r>
    <s v="1010007901_1_11_04"/>
    <s v="T0132"/>
    <s v="P.Vientiane"/>
    <x v="0"/>
    <n v="1.9230797395556269E-2"/>
    <s v="2016-06-02"/>
    <x v="4"/>
    <s v="2022-06-07"/>
    <n v="2022"/>
    <s v="4.5 X 2.5"/>
    <s v="block"/>
    <n v="33.618600596116153"/>
    <n v="17.167898704416661"/>
    <n v="17.167898704416661"/>
    <n v="34.335797408833322"/>
    <n v="12.704245041268329"/>
    <n v="47.040042450101652"/>
    <n v="22.108819951547776"/>
    <n v="81.065673155675171"/>
  </r>
  <r>
    <s v="1010007901_1_11_04"/>
    <s v="T0133"/>
    <s v="P.Vientiane"/>
    <x v="0"/>
    <n v="1.7325520355127109E-2"/>
    <s v="2016-06-02"/>
    <x v="4"/>
    <s v="2022-06-07"/>
    <n v="2022"/>
    <s v="4.5 X 2.5"/>
    <s v="block"/>
    <n v="48.558150851777093"/>
    <n v="24.797029034974187"/>
    <n v="24.797029034974187"/>
    <n v="49.594058069948375"/>
    <n v="18.349801485880899"/>
    <n v="67.943859555829277"/>
    <n v="31.93361399123976"/>
    <n v="117.08991796787912"/>
  </r>
  <r>
    <s v="1010007901_1_11_02"/>
    <s v="T0134"/>
    <s v="P.Vientiane"/>
    <x v="0"/>
    <n v="1.9553974857871019E-2"/>
    <s v="2016-06-01"/>
    <x v="4"/>
    <s v="2022-06-06"/>
    <n v="2022"/>
    <s v="4.5 X 2.5"/>
    <s v="block"/>
    <n v="85.267509615481487"/>
    <n v="43.543274910305911"/>
    <n v="43.543274910305911"/>
    <n v="87.086549820611822"/>
    <n v="32.222023433626376"/>
    <n v="119.3085732542382"/>
    <n v="56.075029429491948"/>
    <n v="205.60844124147047"/>
  </r>
  <r>
    <s v="1010007901_1_12_01"/>
    <s v="T0135"/>
    <s v="P.Vientiane"/>
    <x v="0"/>
    <n v="1.7903866827326871E-2"/>
    <s v="2016-06-23"/>
    <x v="4"/>
    <s v="2022-06-07"/>
    <n v="2022"/>
    <s v="4.5 X 2.5"/>
    <s v="block"/>
    <n v="61.396546808782723"/>
    <n v="31.353169903685068"/>
    <n v="31.353169903685068"/>
    <n v="62.706339807370135"/>
    <n v="23.201345728726949"/>
    <n v="85.907685536097091"/>
    <n v="40.376612201965628"/>
    <n v="148.04757807387395"/>
  </r>
  <r>
    <s v="1010007901_1_12_02"/>
    <s v="T0136"/>
    <s v="P.Vientiane"/>
    <x v="0"/>
    <n v="1.779347512475199E-2"/>
    <s v="2016-06-23"/>
    <x v="4"/>
    <s v="2022-06-07"/>
    <n v="2022"/>
    <s v="4.5 X 2.5"/>
    <s v="block"/>
    <n v="51.818738568079112"/>
    <n v="26.462102495432418"/>
    <n v="26.462102495432418"/>
    <n v="52.924204990864837"/>
    <n v="19.581955846619991"/>
    <n v="72.506160837484828"/>
    <n v="34.077895593617868"/>
    <n v="124.9522838432655"/>
  </r>
  <r>
    <s v="1010007901_1_13_01"/>
    <s v="T0137"/>
    <s v="P.Vientiane"/>
    <x v="0"/>
    <n v="1.8639216884040369E-2"/>
    <s v="2016-06-10"/>
    <x v="4"/>
    <s v="2022-06-06"/>
    <n v="2022"/>
    <s v="4.5 X 2.5"/>
    <s v="block"/>
    <n v="50.611288812826913"/>
    <n v="25.845498153750295"/>
    <n v="25.845498153750295"/>
    <n v="51.69099630750059"/>
    <n v="19.12566863377522"/>
    <n v="70.816664941275803"/>
    <n v="33.283832522399628"/>
    <n v="122.04071924879862"/>
  </r>
  <r>
    <s v="1010007901_1_13_01"/>
    <s v="T0138"/>
    <s v="P.Vientiane"/>
    <x v="0"/>
    <n v="1.8823060897554918E-2"/>
    <s v="2016-06-10"/>
    <x v="4"/>
    <s v="2022-06-06"/>
    <n v="2022"/>
    <s v="4.5 X 2.5"/>
    <s v="block"/>
    <n v="73.219209153235482"/>
    <n v="37.39060947425228"/>
    <n v="37.39060947425228"/>
    <n v="74.781218948504559"/>
    <n v="27.669051010946685"/>
    <n v="102.45026995945125"/>
    <n v="48.151626880942082"/>
    <n v="176.55596523012096"/>
  </r>
  <r>
    <s v="1010007901_1_13_01"/>
    <s v="T0139"/>
    <s v="P.Vientiane"/>
    <x v="0"/>
    <n v="1.9713861196995881E-2"/>
    <s v="2016-06-10"/>
    <x v="4"/>
    <s v="2022-06-06"/>
    <n v="2022"/>
    <s v="4.5 X 2.5"/>
    <s v="block"/>
    <n v="57.230914663748891"/>
    <n v="29.225920421621122"/>
    <n v="29.225920421621122"/>
    <n v="58.451840843242245"/>
    <n v="21.627181111999629"/>
    <n v="80.079021955241871"/>
    <n v="37.637140318963674"/>
    <n v="138.00284783620012"/>
  </r>
  <r>
    <s v="1010007901_1_13_01"/>
    <s v="T0140"/>
    <s v="P.Vientiane"/>
    <x v="0"/>
    <n v="1.8549043336424511E-2"/>
    <s v="2016-06-10"/>
    <x v="4"/>
    <s v="2022-06-06"/>
    <n v="2022"/>
    <s v="4.5 X 2.5"/>
    <s v="block"/>
    <n v="46.268952057406842"/>
    <n v="23.628011517315777"/>
    <n v="23.628011517315777"/>
    <n v="47.256023034631554"/>
    <n v="17.484728522813676"/>
    <n v="64.740751557445236"/>
    <n v="30.428153231999261"/>
    <n v="111.56989518399729"/>
  </r>
  <r>
    <s v="1010007901_1_13_06"/>
    <s v="T0141"/>
    <s v="P.Vientiane"/>
    <x v="0"/>
    <n v="1.8915843872605701E-2"/>
    <s v="2016-06-10"/>
    <x v="4"/>
    <s v="2022-06-08"/>
    <n v="2022"/>
    <s v="4.5 X 2.5"/>
    <s v="block"/>
    <n v="76.368890669978512"/>
    <n v="38.999046835469059"/>
    <n v="38.999046835469059"/>
    <n v="77.998093670938118"/>
    <n v="28.859294658247105"/>
    <n v="106.85738832918523"/>
    <n v="50.222972514717057"/>
    <n v="184.15089922062921"/>
  </r>
  <r>
    <s v="1010007901_1_13_07"/>
    <s v="T0142"/>
    <s v="P.Vientiane"/>
    <x v="0"/>
    <n v="1.9923451834294271E-2"/>
    <s v="2016-06-10"/>
    <x v="4"/>
    <s v="2022-06-08"/>
    <n v="2022"/>
    <s v="4.5 X 2.5"/>
    <s v="block"/>
    <n v="40.359474563263383"/>
    <n v="20.61023834363985"/>
    <n v="20.61023834363985"/>
    <n v="41.220476687279699"/>
    <n v="15.251576374293489"/>
    <n v="56.472053061573192"/>
    <n v="26.541864938939398"/>
    <n v="97.320171442777792"/>
  </r>
  <r>
    <s v="1010007901_1_13_08"/>
    <s v="T0143"/>
    <s v="P.Vientiane"/>
    <x v="0"/>
    <n v="1.8415424658204602E-2"/>
    <s v="2016-06-10"/>
    <x v="4"/>
    <s v="2022-06-08"/>
    <n v="2022"/>
    <s v="4.5 X 2.5"/>
    <s v="block"/>
    <n v="26.832895553078838"/>
    <n v="13.702665329105603"/>
    <n v="13.702665329105603"/>
    <n v="27.405330658211206"/>
    <n v="10.139972343538146"/>
    <n v="37.545303001749353"/>
    <n v="17.646292410822195"/>
    <n v="64.703072173014718"/>
  </r>
  <r>
    <s v="1010007901_1_13_16"/>
    <s v="T0145"/>
    <s v="P.Vientiane"/>
    <x v="0"/>
    <n v="1.7696739177482431E-2"/>
    <s v="2016-06-07"/>
    <x v="4"/>
    <s v="2022-06-08"/>
    <n v="2022"/>
    <s v="4.5 X 2.5"/>
    <s v="block"/>
    <n v="70.785256195046102"/>
    <n v="36.147670830270236"/>
    <n v="36.147670830270236"/>
    <n v="72.295341660540473"/>
    <n v="26.749276414399976"/>
    <n v="99.044618074940445"/>
    <n v="46.550970495222003"/>
    <n v="170.68689181581399"/>
  </r>
  <r>
    <s v="1010014900_1_01_03"/>
    <s v="T0146"/>
    <s v="P.Vientiane"/>
    <x v="1"/>
    <n v="1.9201660887090959E-2"/>
    <s v="2016-06-27"/>
    <x v="4"/>
    <s v="2022-05-26"/>
    <n v="2022"/>
    <s v="4.5 X 2.5"/>
    <s v="block"/>
    <n v="63.065607134711911"/>
    <n v="32.163459638703074"/>
    <n v="32.163459638703074"/>
    <n v="64.326919277406148"/>
    <n v="16.7249990121256"/>
    <n v="81.051918289531756"/>
    <n v="38.094401596079926"/>
    <n v="139.67947251895973"/>
  </r>
  <r>
    <s v="1010014900_1_01_04"/>
    <s v="T0147"/>
    <s v="P.Vientiane"/>
    <x v="1"/>
    <n v="1.63476273413308E-2"/>
    <s v="2016-06-27"/>
    <x v="4"/>
    <s v="2022-05-27"/>
    <n v="2022"/>
    <s v="4.5 X 2.5"/>
    <s v="block"/>
    <n v="87.804951438482846"/>
    <n v="44.78052523362625"/>
    <n v="44.78052523362625"/>
    <n v="89.5610504672525"/>
    <n v="23.28587312148565"/>
    <n v="112.84692358873815"/>
    <n v="53.038054086706929"/>
    <n v="194.47286498459206"/>
  </r>
  <r>
    <s v="1010014900_1_01_05"/>
    <s v="T0148"/>
    <s v="P.Vientiane"/>
    <x v="1"/>
    <n v="1.7761446095644111E-2"/>
    <s v="2016-06-27"/>
    <x v="4"/>
    <s v="2022-05-26"/>
    <n v="2022"/>
    <s v="4.5 X 2.5"/>
    <s v="block"/>
    <n v="109.9197968152391"/>
    <n v="56.059096375771936"/>
    <n v="56.059096375771936"/>
    <n v="112.11819275154387"/>
    <n v="29.150730115401409"/>
    <n v="141.26892286694527"/>
    <n v="66.396393747464273"/>
    <n v="243.45344374070231"/>
  </r>
  <r>
    <s v="1010014900_1_01_07"/>
    <s v="T0149"/>
    <s v="P.Vientiane"/>
    <x v="1"/>
    <n v="1.9015815915123861E-2"/>
    <s v="2016-06-27"/>
    <x v="4"/>
    <s v="2022-05-26"/>
    <n v="2022"/>
    <s v="4.5 X 2.5"/>
    <s v="block"/>
    <n v="82.17405023675343"/>
    <n v="41.908765620744248"/>
    <n v="41.908765620744248"/>
    <n v="83.817531241488496"/>
    <n v="21.79255812278701"/>
    <n v="105.61008936427551"/>
    <n v="49.636742001209484"/>
    <n v="182.00138733776811"/>
  </r>
  <r>
    <s v="1010014900_1_01_08"/>
    <s v="T0150"/>
    <s v="P.Vientiane"/>
    <x v="0"/>
    <n v="1.6872710197550201E-2"/>
    <s v="2016-06-27"/>
    <x v="4"/>
    <s v="2022-05-27"/>
    <n v="2022"/>
    <s v="4.5 X 2.5"/>
    <s v="block"/>
    <n v="47.958937070838537"/>
    <n v="24.491030530841563"/>
    <n v="24.491030530841563"/>
    <n v="48.982061061683126"/>
    <n v="18.123362592822755"/>
    <n v="67.105423654505884"/>
    <n v="31.539549117617764"/>
    <n v="115.64501343126513"/>
  </r>
  <r>
    <s v="1010014900_1_02_01"/>
    <s v="T0151"/>
    <s v="P.Vientiane"/>
    <x v="0"/>
    <n v="1.9428306214356841E-2"/>
    <s v="2016-06-25"/>
    <x v="4"/>
    <s v="2022-05-26"/>
    <n v="2022"/>
    <s v="4.5 X 2.5"/>
    <s v="block"/>
    <n v="37.069822245438573"/>
    <n v="18.93032256000398"/>
    <n v="18.93032256000398"/>
    <n v="37.860645120007959"/>
    <n v="14.008438694402944"/>
    <n v="51.869083814410899"/>
    <n v="24.37846939277312"/>
    <n v="89.387721106834775"/>
  </r>
  <r>
    <s v="1010014900_1_02_01"/>
    <s v="T0152"/>
    <s v="P.Vientiane"/>
    <x v="0"/>
    <n v="1.9324106997073438E-2"/>
    <s v="2016-06-25"/>
    <x v="4"/>
    <s v="2022-05-26"/>
    <n v="2022"/>
    <s v="4.5 X 2.5"/>
    <s v="block"/>
    <n v="25.643649707260401"/>
    <n v="13.095357117174322"/>
    <n v="13.095357117174322"/>
    <n v="26.190714234348643"/>
    <n v="9.6905642667089982"/>
    <n v="35.881278501057643"/>
    <n v="16.864200895497092"/>
    <n v="61.835403283489335"/>
  </r>
  <r>
    <s v="1010014900_1_02_02"/>
    <s v="T0153"/>
    <s v="P.Vientiane"/>
    <x v="0"/>
    <n v="1.7325520355127109E-2"/>
    <s v="2016-06-25"/>
    <x v="4"/>
    <s v="2022-05-26"/>
    <n v="2022"/>
    <s v="4.5 X 2.5"/>
    <s v="block"/>
    <n v="66.275749856305694"/>
    <n v="33.844816259953468"/>
    <n v="33.844816259953468"/>
    <n v="67.689632519906937"/>
    <n v="25.045164032365566"/>
    <n v="92.734796552272499"/>
    <n v="43.585354379568074"/>
    <n v="159.81296605841627"/>
  </r>
  <r>
    <s v="1010014900_1_02_03"/>
    <s v="T0154"/>
    <s v="P.Vientiane"/>
    <x v="0"/>
    <n v="1.962478056324966E-2"/>
    <s v="2016-06-25"/>
    <x v="4"/>
    <s v="2022-05-27"/>
    <n v="2022"/>
    <s v="4.5 X 2.5"/>
    <s v="block"/>
    <n v="39.614666521031523"/>
    <n v="20.22988970340678"/>
    <n v="20.22988970340678"/>
    <n v="40.45977940681356"/>
    <n v="14.970118380521017"/>
    <n v="55.429897787334575"/>
    <n v="26.052051960047248"/>
    <n v="95.524190520173235"/>
  </r>
  <r>
    <s v="1010014900_1_02_04"/>
    <s v="T0155"/>
    <s v="P.Vientiane"/>
    <x v="0"/>
    <n v="1.8787320220573538E-2"/>
    <s v="2016-06-25"/>
    <x v="4"/>
    <s v="2022-05-27"/>
    <n v="2022"/>
    <s v="4.5 X 2.5"/>
    <s v="block"/>
    <n v="21.56601776122459"/>
    <n v="11.013046403398699"/>
    <n v="11.013046403398699"/>
    <n v="22.026092806797397"/>
    <n v="8.1496543385150364"/>
    <n v="30.175747145312435"/>
    <n v="14.182601158296844"/>
    <n v="52.002870913755096"/>
  </r>
  <r>
    <s v="1010014900_1_02_03"/>
    <s v="T0156"/>
    <s v="P.Vientiane"/>
    <x v="0"/>
    <n v="1.9201660887090959E-2"/>
    <s v="2016-06-25"/>
    <x v="4"/>
    <s v="2022-05-26"/>
    <n v="2022"/>
    <s v="4.5 X 2.5"/>
    <s v="block"/>
    <n v="79.973508359020272"/>
    <n v="40.839804935339714"/>
    <n v="40.839804935339714"/>
    <n v="81.679609870679428"/>
    <n v="30.221455652151388"/>
    <n v="111.90106552283082"/>
    <n v="52.593500795730485"/>
    <n v="192.84283625101176"/>
  </r>
  <r>
    <s v="1010014900_1_02_06"/>
    <s v="T0157"/>
    <s v="P.Vientiane"/>
    <x v="0"/>
    <n v="1.9493040639561952E-2"/>
    <s v="2016-06-25"/>
    <x v="4"/>
    <s v="2022-05-27"/>
    <n v="2022"/>
    <s v="4.5 X 2.5"/>
    <s v="block"/>
    <n v="32.302412245082657"/>
    <n v="16.495765186488889"/>
    <n v="16.495765186488889"/>
    <n v="32.991530372977778"/>
    <n v="12.206866238001778"/>
    <n v="45.198396610979557"/>
    <n v="21.243246407160392"/>
    <n v="77.891903492921429"/>
  </r>
  <r>
    <s v="1010018900_1_04_02"/>
    <s v="T0159"/>
    <s v="P.Vientiane"/>
    <x v="0"/>
    <n v="1.954656631756093E-2"/>
    <s v="2016-06-01"/>
    <x v="4"/>
    <s v="2022-05-21"/>
    <n v="2022"/>
    <s v="4.5 X 2.5"/>
    <s v="block"/>
    <n v="106.9249423438105"/>
    <n v="54.603003890239272"/>
    <n v="54.603003890239272"/>
    <n v="109.20600778047854"/>
    <n v="40.406222878777058"/>
    <n v="149.6122306592556"/>
    <n v="70.317748409850125"/>
    <n v="257.83174416945047"/>
  </r>
  <r>
    <s v="1010018900_1_04_03"/>
    <s v="T0160"/>
    <s v="P.Vientiane"/>
    <x v="0"/>
    <n v="1.7680427555996501E-2"/>
    <s v="2016-06-01"/>
    <x v="4"/>
    <s v="2022-07-08"/>
    <n v="2022"/>
    <s v="4.5 X 2.5"/>
    <s v="block"/>
    <n v="141.9704280982759"/>
    <n v="72.499565282186282"/>
    <n v="72.499565282186282"/>
    <n v="144.99913056437256"/>
    <n v="53.649678308817847"/>
    <n v="198.6488088731904"/>
    <n v="93.364940170399478"/>
    <n v="342.33811395813143"/>
  </r>
  <r>
    <s v="1010018900_1_06_04"/>
    <s v="T0161"/>
    <s v="P.Vientiane"/>
    <x v="0"/>
    <n v="1.8915843872605701E-2"/>
    <s v="2018-06-14"/>
    <x v="6"/>
    <s v="2022-07-08"/>
    <n v="2022"/>
    <s v="4.5 X 2.5"/>
    <s v="block"/>
    <n v="88.231142568165183"/>
    <n v="45.056703471476389"/>
    <n v="45.056703471476389"/>
    <n v="90.113406942952778"/>
    <n v="33.341960568892524"/>
    <n v="123.45536751184531"/>
    <n v="58.024022730567289"/>
    <n v="212.75475001208005"/>
  </r>
  <r>
    <s v="1010018900_1_04_05"/>
    <s v="T0162"/>
    <s v="P.Vientiane"/>
    <x v="0"/>
    <n v="1.8332558207105679E-2"/>
    <s v="2016-06-01"/>
    <x v="4"/>
    <s v="2022-05-24"/>
    <n v="2022"/>
    <s v="4.5 X 2.5"/>
    <s v="block"/>
    <n v="54.434474900654358"/>
    <n v="27.797871849267512"/>
    <n v="27.797871849267512"/>
    <n v="55.595743698535024"/>
    <n v="20.570425168457959"/>
    <n v="76.16616886699299"/>
    <n v="35.798099367486707"/>
    <n v="131.2596976807846"/>
  </r>
  <r>
    <s v="1010018900_1_04_06"/>
    <s v="T0163"/>
    <s v="P.Vientiane"/>
    <x v="0"/>
    <n v="1.858802895432354E-2"/>
    <s v="2016-06-01"/>
    <x v="4"/>
    <s v="2022-05-24"/>
    <n v="2022"/>
    <s v="4.5 X 2.5"/>
    <s v="block"/>
    <n v="51.450815352394123"/>
    <n v="26.274216373289285"/>
    <n v="26.274216373289285"/>
    <n v="52.54843274657857"/>
    <n v="19.44292011623407"/>
    <n v="71.991352862812647"/>
    <n v="33.835935845521945"/>
    <n v="124.06509810024713"/>
  </r>
  <r>
    <s v="1010018900_1_04_02"/>
    <s v="T0164"/>
    <s v="P.Vientiane"/>
    <x v="0"/>
    <n v="1.9100741841726079E-2"/>
    <s v="2016-06-01"/>
    <x v="4"/>
    <s v="2022-05-21"/>
    <n v="2022"/>
    <s v="4.5 X 2.5"/>
    <s v="block"/>
    <n v="82.441653759014585"/>
    <n v="42.10020451960348"/>
    <n v="42.10020451960348"/>
    <n v="84.20040903920696"/>
    <n v="31.154151344506573"/>
    <n v="115.35456038371353"/>
    <n v="54.21664338034536"/>
    <n v="198.79435906126631"/>
  </r>
  <r>
    <s v="1010018900_1_04_08"/>
    <s v="T0165"/>
    <s v="P.Vientiane"/>
    <x v="0"/>
    <n v="1.9411530288402479E-2"/>
    <s v="2016-06-15"/>
    <x v="4"/>
    <s v="2022-05-24"/>
    <n v="2022"/>
    <s v="4.5 X 2.5"/>
    <s v="block"/>
    <n v="80.838875273108499"/>
    <n v="41.281718972800768"/>
    <n v="41.281718972800768"/>
    <n v="82.563437945601535"/>
    <n v="30.548472039872568"/>
    <n v="113.1119099854741"/>
    <n v="53.16259769317282"/>
    <n v="194.929524874967"/>
  </r>
  <r>
    <s v="1010018900_1_04_09"/>
    <s v="T0166"/>
    <s v="P.Vientiane"/>
    <x v="0"/>
    <n v="1.978085022821767E-2"/>
    <s v="2016-06-15"/>
    <x v="4"/>
    <s v="2022-05-24"/>
    <n v="2022"/>
    <s v="4.5 X 2.5"/>
    <s v="block"/>
    <n v="120.28127691657239"/>
    <n v="61.423638745396346"/>
    <n v="61.423638745396346"/>
    <n v="122.84727749079269"/>
    <n v="45.453492671593295"/>
    <n v="168.30077016238599"/>
    <n v="79.101361976321414"/>
    <n v="290.03832724651181"/>
  </r>
  <r>
    <s v="1010018900_1_04_10"/>
    <s v="T0167"/>
    <s v="P.Vientiane"/>
    <x v="0"/>
    <n v="1.9731420337936661E-2"/>
    <s v="2016-06-15"/>
    <x v="4"/>
    <s v="2022-05-24"/>
    <n v="2022"/>
    <s v="4.5 X 2.5"/>
    <s v="block"/>
    <n v="136.00335181175419"/>
    <n v="69.452378325202517"/>
    <n v="69.452378325202517"/>
    <n v="138.90475665040503"/>
    <n v="51.394759960649864"/>
    <n v="190.29951661105491"/>
    <n v="89.440772807195799"/>
    <n v="327.94950029305124"/>
  </r>
  <r>
    <s v="1010018900_1_04_11"/>
    <s v="T0168"/>
    <s v="P.Vientiane"/>
    <x v="0"/>
    <n v="1.9917001287890999E-2"/>
    <s v="2016-07-29"/>
    <x v="4"/>
    <s v="2022-05-24"/>
    <n v="2022"/>
    <s v="4.5 X 2.5"/>
    <s v="block"/>
    <n v="80.158905802958017"/>
    <n v="40.934481230043922"/>
    <n v="40.934481230043922"/>
    <n v="81.868962460087843"/>
    <n v="30.2915161102325"/>
    <n v="112.16047857032035"/>
    <n v="52.71542492805056"/>
    <n v="193.28989140285205"/>
  </r>
  <r>
    <s v="1010018900_1_04_12"/>
    <s v="T0169"/>
    <s v="P.Vientiane"/>
    <x v="0"/>
    <n v="1.9980167413496602E-2"/>
    <s v="2016-06-01"/>
    <x v="4"/>
    <s v="2022-05-24"/>
    <n v="2022"/>
    <s v="4.5 X 2.5"/>
    <s v="block"/>
    <n v="96.009531056315367"/>
    <n v="49.028867192758419"/>
    <n v="49.028867192758419"/>
    <n v="98.057734385516838"/>
    <n v="36.281361722641229"/>
    <n v="134.33909610815806"/>
    <n v="63.139375170834285"/>
    <n v="231.51104229305903"/>
  </r>
  <r>
    <s v="1010020900_1_04_01"/>
    <s v="T0170"/>
    <s v="P.Vientiane"/>
    <x v="0"/>
    <n v="1.963153268950335E-2"/>
    <s v="2016-06-05"/>
    <x v="4"/>
    <s v="2022-06-03"/>
    <n v="2022"/>
    <s v="4.5 X 2.5"/>
    <s v="block"/>
    <n v="162.18056034003229"/>
    <n v="82.820206146976545"/>
    <n v="82.820206146976545"/>
    <n v="165.64041229395309"/>
    <n v="61.286952548762642"/>
    <n v="226.92736484271575"/>
    <n v="106.6558614760764"/>
    <n v="391.07149207894679"/>
  </r>
  <r>
    <s v="1010020900_1_04_01"/>
    <s v="T0171"/>
    <s v="P.Vientiane"/>
    <x v="0"/>
    <n v="1.9100741841726079E-2"/>
    <s v="2016-06-05"/>
    <x v="4"/>
    <s v="2022-06-03"/>
    <n v="2022"/>
    <s v="4.5 X 2.5"/>
    <s v="block"/>
    <n v="108.7268030046006"/>
    <n v="55.523154067682746"/>
    <n v="55.523154067682746"/>
    <n v="111.04630813536549"/>
    <n v="41.087134010085229"/>
    <n v="152.13344214545072"/>
    <n v="71.502717808361837"/>
    <n v="262.17663196399337"/>
  </r>
  <r>
    <s v="1010020900_1_05_01"/>
    <s v="T0172"/>
    <s v="P.Vientiane"/>
    <x v="0"/>
    <n v="1.8469547589199341E-2"/>
    <s v="2016-06-24"/>
    <x v="4"/>
    <s v="2022-06-03"/>
    <n v="2022"/>
    <s v="4.5 X 2.5"/>
    <s v="block"/>
    <n v="168.69946333017711"/>
    <n v="86.149192607277172"/>
    <n v="86.149192607277172"/>
    <n v="172.29838521455434"/>
    <n v="63.750402529385106"/>
    <n v="236.04878774393944"/>
    <n v="110.94293023965153"/>
    <n v="406.79074421205559"/>
  </r>
  <r>
    <s v="1010020900_1_05_02"/>
    <s v="T0173"/>
    <s v="P.Vientiane"/>
    <x v="0"/>
    <n v="1.8834859828146141E-2"/>
    <s v="2016-06-24"/>
    <x v="4"/>
    <s v="2022-06-03"/>
    <n v="2022"/>
    <s v="4.5 X 2.5"/>
    <s v="block"/>
    <n v="149.20708222191391"/>
    <n v="76.195083321324091"/>
    <n v="76.195083321324091"/>
    <n v="152.39016664264818"/>
    <n v="56.384361657779827"/>
    <n v="208.77452830042802"/>
    <n v="98.124028301201164"/>
    <n v="359.78810377107089"/>
  </r>
  <r>
    <s v="1010020900_1_05_02"/>
    <s v="T0174"/>
    <s v="P.Vientiane"/>
    <x v="0"/>
    <n v="1.9791172252702809E-2"/>
    <s v="2016-06-24"/>
    <x v="4"/>
    <s v="2022-06-03"/>
    <n v="2022"/>
    <s v="4.5 X 2.5"/>
    <s v="block"/>
    <n v="71.025469048302881"/>
    <n v="36.270339527333363"/>
    <n v="36.270339527333363"/>
    <n v="72.540679054666725"/>
    <n v="26.840051250226686"/>
    <n v="99.380730304893405"/>
    <n v="46.708943243299899"/>
    <n v="171.26612522543294"/>
  </r>
  <r>
    <s v="1010020900_1_05_03"/>
    <s v="T0175"/>
    <s v="P.Vientiane"/>
    <x v="0"/>
    <n v="1.8664470334671768E-2"/>
    <s v="2016-06-24"/>
    <x v="4"/>
    <s v="2022-06-03"/>
    <n v="2022"/>
    <s v="4.5 X 2.5"/>
    <s v="block"/>
    <n v="114.93399662700141"/>
    <n v="58.692960944188762"/>
    <n v="58.692960944188762"/>
    <n v="117.38592188837752"/>
    <n v="43.432791098699681"/>
    <n v="160.81871298707722"/>
    <n v="75.584795103926282"/>
    <n v="277.14424871439638"/>
  </r>
  <r>
    <s v="1010020900_1_05_04"/>
    <s v="T0176"/>
    <s v="P.Vientiane"/>
    <x v="0"/>
    <n v="1.7002772768179499E-2"/>
    <s v="2016-06-24"/>
    <x v="4"/>
    <s v="2022-06-03"/>
    <n v="2022"/>
    <s v="4.5 X 2.5"/>
    <s v="block"/>
    <n v="52.572791201705627"/>
    <n v="26.847172040337693"/>
    <n v="26.847172040337693"/>
    <n v="53.694344080675386"/>
    <n v="19.866907309849893"/>
    <n v="73.561251390525285"/>
    <n v="34.573788153546879"/>
    <n v="126.77055656300521"/>
  </r>
  <r>
    <s v="1010020900_1_05_05"/>
    <s v="T0177"/>
    <s v="P.Vientiane"/>
    <x v="0"/>
    <n v="1.948515640852733E-2"/>
    <s v="2016-06-24"/>
    <x v="4"/>
    <s v="2022-06-01"/>
    <n v="2022"/>
    <s v="4.5 X 2.5"/>
    <s v="block"/>
    <n v="127.9024434441358"/>
    <n v="65.315514452138729"/>
    <n v="65.315514452138729"/>
    <n v="130.63102890427746"/>
    <n v="48.333480694582661"/>
    <n v="178.9645095988601"/>
    <n v="84.11331951146424"/>
    <n v="308.41550487536887"/>
  </r>
  <r>
    <s v="1010020900_1_05_06"/>
    <s v="T0178"/>
    <s v="P.Vientiane"/>
    <x v="0"/>
    <n v="1.8522770340501229E-2"/>
    <s v="2016-06-24"/>
    <x v="4"/>
    <s v="2022-06-03"/>
    <n v="2022"/>
    <s v="4.5 X 2.5"/>
    <s v="block"/>
    <n v="83.11799011510405"/>
    <n v="42.445586952113167"/>
    <n v="42.445586952113167"/>
    <n v="84.891173904226335"/>
    <n v="31.409734344563745"/>
    <n v="116.30090824879008"/>
    <n v="54.661426876931337"/>
    <n v="200.42523188208156"/>
  </r>
  <r>
    <s v="1010020900_1_05_07"/>
    <s v="T0179"/>
    <s v="P.Vientiane"/>
    <x v="0"/>
    <n v="1.795036043939208E-2"/>
    <s v="2016-06-24"/>
    <x v="4"/>
    <s v="2022-06-01"/>
    <n v="2022"/>
    <s v="4.5 X 2.5"/>
    <s v="block"/>
    <n v="66.817795375404415"/>
    <n v="34.121620838373211"/>
    <n v="34.121620838373211"/>
    <n v="68.243241676746422"/>
    <n v="25.249999420396176"/>
    <n v="93.493241097142601"/>
    <n v="43.941823315657018"/>
    <n v="161.12001882407571"/>
  </r>
  <r>
    <s v="1010020900_1_05_09"/>
    <s v="T0181"/>
    <s v="P.Vientiane"/>
    <x v="0"/>
    <n v="1.8938464106975441E-2"/>
    <s v="2016-06-24"/>
    <x v="4"/>
    <s v="2022-06-01"/>
    <n v="2022"/>
    <s v="4.5 X 2.5"/>
    <s v="block"/>
    <n v="99.602592107832834"/>
    <n v="50.863723703066668"/>
    <n v="50.863723703066668"/>
    <n v="101.72744740613334"/>
    <n v="37.639155540269336"/>
    <n v="139.36660294640268"/>
    <n v="65.502303384809252"/>
    <n v="240.17511241096724"/>
  </r>
  <r>
    <s v="1010020900_1_06_01"/>
    <s v="T0182"/>
    <s v="P.Vientiane"/>
    <x v="0"/>
    <n v="1.795036043939208E-2"/>
    <s v="2016-07-03"/>
    <x v="4"/>
    <s v="2022-06-02"/>
    <n v="2022"/>
    <s v="4.5 X 2.5"/>
    <s v="block"/>
    <n v="109.3417291427871"/>
    <n v="55.837176348916657"/>
    <n v="55.837176348916657"/>
    <n v="111.67435269783331"/>
    <n v="41.319510498198326"/>
    <n v="152.99386319603164"/>
    <n v="71.90711570213486"/>
    <n v="263.65942424116116"/>
  </r>
  <r>
    <s v="1010020900_1_06_02"/>
    <s v="T0183"/>
    <s v="P.Vientiane"/>
    <x v="0"/>
    <n v="1.9048098476767968E-2"/>
    <s v="2016-07-03"/>
    <x v="4"/>
    <s v="2022-06-02"/>
    <n v="2022"/>
    <s v="4.5 X 2.5"/>
    <s v="block"/>
    <n v="129.76333804419141"/>
    <n v="66.265811294567129"/>
    <n v="66.265811294567129"/>
    <n v="132.53162258913426"/>
    <n v="49.036700357979676"/>
    <n v="181.56832294711393"/>
    <n v="85.337111785143534"/>
    <n v="312.90274321219295"/>
  </r>
  <r>
    <s v="1010020900_1_06_03"/>
    <s v="T0184"/>
    <s v="P.Vientiane"/>
    <x v="0"/>
    <n v="1.6928760819309351E-2"/>
    <s v="2016-07-03"/>
    <x v="4"/>
    <s v="2022-06-01"/>
    <n v="2022"/>
    <s v="4.5 X 2.5"/>
    <s v="block"/>
    <n v="128.65171957618659"/>
    <n v="65.698144796906007"/>
    <n v="65.698144796906007"/>
    <n v="131.39628959381201"/>
    <n v="48.616627149710446"/>
    <n v="180.01291674352245"/>
    <n v="84.60607086945555"/>
    <n v="310.22225985467031"/>
  </r>
  <r>
    <s v="1010020900_1_06_04"/>
    <s v="T0185"/>
    <s v="P.Vientiane"/>
    <x v="0"/>
    <n v="1.713029749339888E-2"/>
    <s v="2016-07-03"/>
    <x v="4"/>
    <s v="2022-06-02"/>
    <n v="2022"/>
    <s v="4.5 X 2.5"/>
    <s v="block"/>
    <n v="134.27278250574491"/>
    <n v="68.568634266267125"/>
    <n v="68.568634266267125"/>
    <n v="137.13726853253425"/>
    <n v="50.74078935703767"/>
    <n v="187.87805788957192"/>
    <n v="88.302687208098803"/>
    <n v="323.77651976302894"/>
  </r>
  <r>
    <s v="1010020900_1_06_05"/>
    <s v="T0186"/>
    <s v="P.Vientiane"/>
    <x v="0"/>
    <n v="1.8787320220573538E-2"/>
    <s v="2016-07-03"/>
    <x v="4"/>
    <s v="2022-06-02"/>
    <n v="2022"/>
    <s v="4.5 X 2.5"/>
    <s v="block"/>
    <n v="147.1931387908603"/>
    <n v="75.166629542532718"/>
    <n v="75.166629542532718"/>
    <n v="150.33325908506544"/>
    <n v="55.623305861474208"/>
    <n v="205.95656494653963"/>
    <n v="96.799585524873621"/>
    <n v="354.93181359120325"/>
  </r>
  <r>
    <s v="1010020900_1_06_06"/>
    <s v="T0187"/>
    <s v="P.Vientiane"/>
    <x v="0"/>
    <n v="1.685392378651979E-2"/>
    <s v="2016-07-03"/>
    <x v="4"/>
    <s v="2022-06-02"/>
    <n v="2022"/>
    <s v="4.5 X 2.5"/>
    <s v="block"/>
    <n v="150.78885719015901"/>
    <n v="77.002843071774592"/>
    <n v="77.002843071774592"/>
    <n v="154.00568614354918"/>
    <n v="56.982103873113196"/>
    <n v="210.98779001666239"/>
    <n v="99.16426130783131"/>
    <n v="363.60229146204813"/>
  </r>
  <r>
    <s v="1010020900_1_06_07"/>
    <s v="T0188"/>
    <s v="P.Vientiane"/>
    <x v="0"/>
    <n v="1.791941929941054E-2"/>
    <s v="2016-07-03"/>
    <x v="4"/>
    <s v="2022-06-02"/>
    <n v="2022"/>
    <s v="4.5 X 2.5"/>
    <s v="block"/>
    <n v="40.850737206841771"/>
    <n v="20.861109800293878"/>
    <n v="20.861109800293878"/>
    <n v="41.722219600587756"/>
    <n v="15.437221252217469"/>
    <n v="57.159440852805226"/>
    <n v="26.864937200818453"/>
    <n v="98.504769736334325"/>
  </r>
  <r>
    <s v="1010020900_1_06_08"/>
    <s v="T0189"/>
    <s v="P.Vientiane"/>
    <x v="0"/>
    <n v="1.8960853582136668E-2"/>
    <s v="2016-07-03"/>
    <x v="4"/>
    <s v="2022-06-02"/>
    <n v="2022"/>
    <s v="4.5 X 2.5"/>
    <s v="block"/>
    <n v="28.845778604145298"/>
    <n v="14.730577607183543"/>
    <n v="14.730577607183543"/>
    <n v="29.461155214367086"/>
    <n v="10.900627429315822"/>
    <n v="40.361782643682908"/>
    <n v="18.970037842530967"/>
    <n v="69.55680542261355"/>
  </r>
  <r>
    <s v="1010020900_1_06_09"/>
    <s v="T0190"/>
    <s v="P.Vientiane"/>
    <x v="0"/>
    <n v="1.827619646323958E-2"/>
    <s v="2016-07-03"/>
    <x v="4"/>
    <s v="2022-06-02"/>
    <n v="2022"/>
    <s v="4.5 X 2.5"/>
    <s v="block"/>
    <n v="100.7380170737125"/>
    <n v="51.443547385642553"/>
    <n v="51.443547385642553"/>
    <n v="102.88709477128511"/>
    <n v="38.068225065375486"/>
    <n v="140.95531983666058"/>
    <n v="66.249000323230462"/>
    <n v="242.91300118517836"/>
  </r>
  <r>
    <s v="1010020900_1_06_10"/>
    <s v="T0191"/>
    <s v="P.Vientiane"/>
    <x v="0"/>
    <n v="1.9090329409675231E-2"/>
    <s v="2016-07-03"/>
    <x v="4"/>
    <s v="2022-06-02"/>
    <n v="2022"/>
    <s v="4.5 X 2.5"/>
    <s v="block"/>
    <n v="68.126807387700865"/>
    <n v="34.79008963931927"/>
    <n v="34.79008963931927"/>
    <n v="69.580179278638539"/>
    <n v="25.744666333096259"/>
    <n v="95.324845611734801"/>
    <n v="44.802677437515356"/>
    <n v="164.27648393755629"/>
  </r>
  <r>
    <s v="1010020900_1_06_11"/>
    <s v="T0192"/>
    <s v="P.Vientiane"/>
    <x v="0"/>
    <n v="1.9191831694799419E-2"/>
    <s v="2016-07-03"/>
    <x v="4"/>
    <s v="2022-06-02"/>
    <n v="2022"/>
    <s v="4.5 X 2.5"/>
    <s v="block"/>
    <n v="65.430171723751428"/>
    <n v="33.413007693595752"/>
    <n v="33.413007693595752"/>
    <n v="66.826015387191504"/>
    <n v="24.725625693260856"/>
    <n v="91.551641080452356"/>
    <n v="43.029271307812607"/>
    <n v="157.77399479531289"/>
  </r>
  <r>
    <s v="1010020900_1_06_12"/>
    <s v="T0193"/>
    <s v="P.Vientiane"/>
    <x v="0"/>
    <n v="1.677826531726221E-2"/>
    <s v="2016-07-03"/>
    <x v="4"/>
    <s v="2022-06-02"/>
    <n v="2022"/>
    <s v="4.5 X 2.5"/>
    <s v="block"/>
    <n v="122.5152576237253"/>
    <n v="62.564458226515768"/>
    <n v="62.564458226515768"/>
    <n v="125.12891645303154"/>
    <n v="46.297699087621666"/>
    <n v="171.42661554065319"/>
    <n v="80.570509304106992"/>
    <n v="295.42520078172561"/>
  </r>
  <r>
    <s v="1010024900_1_01_01"/>
    <s v="T0194"/>
    <s v="P.Vientiane"/>
    <x v="0"/>
    <n v="1.9324106997073438E-2"/>
    <s v="2016-06-12"/>
    <x v="4"/>
    <s v="2022-05-18"/>
    <n v="2022"/>
    <s v="4.5 X 2.5"/>
    <s v="block"/>
    <n v="86.131409752594763"/>
    <n v="43.984439913658427"/>
    <n v="43.984439913658427"/>
    <n v="87.968879827316854"/>
    <n v="32.548485536107236"/>
    <n v="120.51736536342409"/>
    <n v="56.643161720809317"/>
    <n v="207.69159297630083"/>
  </r>
  <r>
    <s v="1010024900_1_01_02"/>
    <s v="T0195"/>
    <s v="P.Vientiane"/>
    <x v="0"/>
    <n v="1.9419947829644148E-2"/>
    <s v="2016-06-12"/>
    <x v="4"/>
    <s v="2022-05-12"/>
    <n v="2022"/>
    <s v="4.5 X 2.5"/>
    <s v="block"/>
    <n v="74.314105880249869"/>
    <n v="37.949736736180959"/>
    <n v="37.949736736180959"/>
    <n v="75.899473472361919"/>
    <n v="28.08280518477391"/>
    <n v="103.98227865713582"/>
    <n v="48.871670968853834"/>
    <n v="179.19612688579738"/>
  </r>
  <r>
    <s v="1010024900_1_01_03"/>
    <s v="T0196"/>
    <s v="P.Vientiane"/>
    <x v="0"/>
    <n v="1.8994004525363151E-2"/>
    <s v="2016-06-12"/>
    <x v="4"/>
    <s v="2022-05-12"/>
    <n v="2022"/>
    <s v="4.5 X 2.5"/>
    <s v="block"/>
    <n v="80.780869043884323"/>
    <n v="41.252097125076958"/>
    <n v="41.252097125076958"/>
    <n v="82.504194250153915"/>
    <n v="30.526551872556947"/>
    <n v="113.03074612271087"/>
    <n v="53.124450677674105"/>
    <n v="194.78965248480503"/>
  </r>
  <r>
    <s v="1010024900_1_01_05"/>
    <s v="T0197"/>
    <s v="P.Vientiane"/>
    <x v="0"/>
    <n v="1.877529215414642E-2"/>
    <s v="2016-06-12"/>
    <x v="4"/>
    <s v="2022-05-12"/>
    <n v="2022"/>
    <s v="4.5 X 2.5"/>
    <s v="block"/>
    <n v="72.486089994182279"/>
    <n v="37.016229957029111"/>
    <n v="37.016229957029111"/>
    <n v="74.032459914058222"/>
    <n v="27.392010168201541"/>
    <n v="101.42447008225976"/>
    <n v="47.669500938662082"/>
    <n v="174.78817010842764"/>
  </r>
  <r>
    <s v="1010024900_1_01_05"/>
    <s v="T0198"/>
    <s v="P.Vientiane"/>
    <x v="0"/>
    <n v="1.9786041376316951E-2"/>
    <s v="2016-06-12"/>
    <x v="4"/>
    <s v="2022-05-18"/>
    <n v="2022"/>
    <s v="4.5 X 2.5"/>
    <s v="block"/>
    <n v="68.66088825352395"/>
    <n v="35.062826934799588"/>
    <n v="35.062826934799588"/>
    <n v="70.125653869599176"/>
    <n v="25.946491931751694"/>
    <n v="96.072145801350871"/>
    <n v="45.153908526634908"/>
    <n v="165.56433126432799"/>
  </r>
  <r>
    <s v="1010024900_1_01_05"/>
    <s v="T0199"/>
    <s v="P.Vientiane"/>
    <x v="0"/>
    <n v="1.9151930611241399E-2"/>
    <s v="2016-06-12"/>
    <x v="4"/>
    <s v="2022-05-12"/>
    <n v="2022"/>
    <s v="4.5 X 2.5"/>
    <s v="block"/>
    <n v="70.91056069865256"/>
    <n v="36.211659663445268"/>
    <n v="36.211659663445268"/>
    <n v="72.423319326890535"/>
    <n v="26.796628150949498"/>
    <n v="99.219947477840037"/>
    <n v="46.633375314584818"/>
    <n v="170.98904282014433"/>
  </r>
  <r>
    <s v="1010024900_1_01_02"/>
    <s v="T0200"/>
    <s v="P.Vientiane"/>
    <x v="0"/>
    <n v="1.9151930611241399E-2"/>
    <s v="2016-06-12"/>
    <x v="4"/>
    <s v="2022-05-12"/>
    <n v="2022"/>
    <s v="4.5 X 2.5"/>
    <s v="block"/>
    <n v="86.208171114747927"/>
    <n v="44.023639382597977"/>
    <n v="44.023639382597977"/>
    <n v="88.047278765195955"/>
    <n v="32.577493143122503"/>
    <n v="120.62477190831845"/>
    <n v="56.693642796909671"/>
    <n v="207.87669025533546"/>
  </r>
  <r>
    <s v="1010024900_1_01_08"/>
    <s v="T0201"/>
    <s v="P.Vientiane"/>
    <x v="0"/>
    <n v="1.8522770340501229E-2"/>
    <s v="2016-06-12"/>
    <x v="4"/>
    <s v="2022-05-18"/>
    <n v="2022"/>
    <s v="4.5 X 2.5"/>
    <s v="block"/>
    <n v="103.6291873872977"/>
    <n v="52.919971692446737"/>
    <n v="52.919971692446737"/>
    <n v="105.83994338489347"/>
    <n v="39.160779052410582"/>
    <n v="145.00072243730406"/>
    <n v="68.150339545532901"/>
    <n v="249.88457833362062"/>
  </r>
  <r>
    <s v="1010024900_1_01_09"/>
    <s v="T0202"/>
    <s v="P.Vientiane"/>
    <x v="0"/>
    <n v="1.938592298281697E-2"/>
    <s v="2016-06-12"/>
    <x v="4"/>
    <s v="2022-05-18"/>
    <n v="2022"/>
    <s v="4.5 X 2.5"/>
    <s v="block"/>
    <n v="67.437490212163667"/>
    <n v="34.438078335011603"/>
    <n v="34.438078335011603"/>
    <n v="68.876156670023207"/>
    <n v="25.484177967908586"/>
    <n v="94.3603346379318"/>
    <n v="44.349357279827942"/>
    <n v="162.61431002603578"/>
  </r>
  <r>
    <s v="1010024900_1_01_09"/>
    <s v="T0203"/>
    <s v="P.Vientiane"/>
    <x v="0"/>
    <n v="1.928748796207392E-2"/>
    <s v="2016-06-12"/>
    <x v="4"/>
    <s v="2022-05-18"/>
    <n v="2022"/>
    <s v="4.5 X 2.5"/>
    <s v="block"/>
    <n v="83.045489238546111"/>
    <n v="42.408563171150909"/>
    <n v="42.408563171150909"/>
    <n v="84.817126342301819"/>
    <n v="31.382336746651674"/>
    <n v="116.19946308895349"/>
    <n v="54.61374765180814"/>
    <n v="200.25040805662985"/>
  </r>
  <r>
    <s v="1010024900_1_01_09"/>
    <s v="T0204"/>
    <s v="P.Vientiane"/>
    <x v="0"/>
    <n v="1.996180432320507E-2"/>
    <s v="2016-06-12"/>
    <x v="4"/>
    <s v="2022-05-18"/>
    <n v="2022"/>
    <s v="4.5 X 2.5"/>
    <s v="block"/>
    <n v="59.399522355616419"/>
    <n v="30.333356082934806"/>
    <n v="30.333356082934806"/>
    <n v="60.666712165869612"/>
    <n v="22.446683501371755"/>
    <n v="83.113395667241363"/>
    <n v="39.063295963603437"/>
    <n v="143.23208519987926"/>
  </r>
  <r>
    <s v="1010024900_1_01_09"/>
    <s v="T0205"/>
    <s v="P.Vientiane"/>
    <x v="0"/>
    <n v="1.867701179635552E-2"/>
    <s v="2016-06-12"/>
    <x v="4"/>
    <s v="2022-05-18"/>
    <n v="2022"/>
    <s v="4.5 X 2.5"/>
    <s v="block"/>
    <n v="81.675335343868625"/>
    <n v="41.708871248935608"/>
    <n v="41.708871248935608"/>
    <n v="83.417742497871217"/>
    <n v="30.86456472421235"/>
    <n v="114.28230722208357"/>
    <n v="53.712684394379274"/>
    <n v="196.94650944605732"/>
  </r>
  <r>
    <s v="1010024900_1_01_09"/>
    <s v="T0206"/>
    <s v="P.Vientiane"/>
    <x v="0"/>
    <n v="1.9111096089604731E-2"/>
    <s v="2016-06-12"/>
    <x v="4"/>
    <s v="2022-05-18"/>
    <n v="2022"/>
    <s v="4.5 X 2.5"/>
    <s v="block"/>
    <n v="91.548323020018316"/>
    <n v="46.750676955556052"/>
    <n v="46.750676955556052"/>
    <n v="93.501353911112105"/>
    <n v="34.595500947111475"/>
    <n v="128.09685485822359"/>
    <n v="60.205521783365086"/>
    <n v="220.75357987233863"/>
  </r>
  <r>
    <s v="1010024900_1_01_06"/>
    <s v="T0207"/>
    <s v="P.Vientiane"/>
    <x v="0"/>
    <n v="1.9770287180314951E-2"/>
    <s v="2016-06-12"/>
    <x v="4"/>
    <s v="2022-05-12"/>
    <n v="2022"/>
    <s v="4.5 X 2.5"/>
    <s v="block"/>
    <n v="83.455024651327719"/>
    <n v="42.617699255278055"/>
    <n v="42.617699255278055"/>
    <n v="85.235398510556109"/>
    <n v="31.537097448905762"/>
    <n v="116.77249595946188"/>
    <n v="54.88307310094708"/>
    <n v="201.2379347034726"/>
  </r>
  <r>
    <s v="1010024900_1_01_06"/>
    <s v="T0208"/>
    <s v="P.Vientiane"/>
    <x v="0"/>
    <n v="1.867701179635552E-2"/>
    <s v="2016-06-12"/>
    <x v="4"/>
    <s v="2022-05-12"/>
    <n v="2022"/>
    <s v="4.5 X 2.5"/>
    <s v="block"/>
    <n v="72.031826222415177"/>
    <n v="36.784252590913376"/>
    <n v="36.784252590913376"/>
    <n v="73.568505181826751"/>
    <n v="27.220346917275897"/>
    <n v="100.78885209910266"/>
    <n v="47.370760486578249"/>
    <n v="173.69278845078691"/>
  </r>
  <r>
    <s v="1010024900_1_01_12"/>
    <s v="T0209"/>
    <s v="P.Vientiane"/>
    <x v="0"/>
    <n v="1.9026634738360821E-2"/>
    <s v="2016-06-12"/>
    <x v="4"/>
    <s v="2022-05-12"/>
    <n v="2022"/>
    <s v="4.5 X 2.5"/>
    <s v="block"/>
    <n v="65.706922321951595"/>
    <n v="33.554334999076637"/>
    <n v="33.554334999076637"/>
    <n v="67.108669998153275"/>
    <n v="24.830207899316711"/>
    <n v="91.938877897469979"/>
    <n v="43.211272611810891"/>
    <n v="158.44133290997326"/>
  </r>
  <r>
    <s v="1010024900_1_01_06"/>
    <s v="T0210"/>
    <s v="P.Vientiane"/>
    <x v="0"/>
    <n v="1.9259406681996601E-2"/>
    <s v="2016-06-12"/>
    <x v="4"/>
    <s v="2022-05-12"/>
    <n v="2022"/>
    <s v="4.5 X 2.5"/>
    <s v="block"/>
    <n v="66.706636754230829"/>
    <n v="34.064855835827238"/>
    <n v="34.064855835827238"/>
    <n v="68.129711671654476"/>
    <n v="25.207993318512155"/>
    <n v="93.337704990166628"/>
    <n v="43.868721345378312"/>
    <n v="160.85197826638714"/>
  </r>
  <r>
    <s v="1010024900_1_01_06"/>
    <s v="T0211"/>
    <s v="P.Vientiane"/>
    <x v="0"/>
    <n v="1.8869912231530651E-2"/>
    <s v="2016-06-12"/>
    <x v="4"/>
    <s v="2022-05-18"/>
    <n v="2022"/>
    <s v="4.5 X 2.5"/>
    <s v="block"/>
    <n v="76.853491106968193"/>
    <n v="39.246516125291784"/>
    <n v="39.246516125291784"/>
    <n v="78.493032250583568"/>
    <n v="29.042421932715921"/>
    <n v="107.53545418329949"/>
    <n v="50.541663466150759"/>
    <n v="185.31943270921943"/>
  </r>
  <r>
    <s v="1010024900_1_01_01"/>
    <s v="T0212"/>
    <s v="P.Vientiane"/>
    <x v="0"/>
    <n v="1.9770287180314951E-2"/>
    <s v="2016-06-12"/>
    <x v="4"/>
    <s v="2022-05-18"/>
    <n v="2022"/>
    <s v="4.5 X 2.5"/>
    <s v="block"/>
    <n v="75.536398425829361"/>
    <n v="38.573920796123559"/>
    <n v="38.573920796123559"/>
    <n v="77.147841592247119"/>
    <n v="28.544701389131433"/>
    <n v="105.69254298137855"/>
    <n v="49.675495201247919"/>
    <n v="182.14348240457571"/>
  </r>
  <r>
    <s v="1010024900_1_01_01"/>
    <s v="T0213"/>
    <s v="P.Vientiane"/>
    <x v="0"/>
    <n v="1.953909823501998E-2"/>
    <s v="2016-06-12"/>
    <x v="4"/>
    <s v="2022-05-18"/>
    <n v="2022"/>
    <s v="4.5 X 2.5"/>
    <s v="block"/>
    <n v="91.789039407106756"/>
    <n v="46.873602790562551"/>
    <n v="46.873602790562551"/>
    <n v="93.747205581125101"/>
    <n v="34.68646606501629"/>
    <n v="128.43367164614139"/>
    <n v="60.363825673686449"/>
    <n v="221.33402747018363"/>
  </r>
  <r>
    <s v="1010024900_1_02_01"/>
    <s v="T0214"/>
    <s v="P.Vientiane"/>
    <x v="0"/>
    <n v="1.9161993468694731E-2"/>
    <s v="2016-07-18"/>
    <x v="4"/>
    <s v="2022-05-19"/>
    <n v="2022"/>
    <s v="3 X 3"/>
    <s v="block"/>
    <n v="95.151244018749907"/>
    <n v="48.590568612241654"/>
    <n v="48.590568612241654"/>
    <n v="97.181137224483308"/>
    <n v="35.957020773058822"/>
    <n v="133.13815799754212"/>
    <n v="62.574934258844792"/>
    <n v="229.44142561576422"/>
  </r>
  <r>
    <s v="1010024900_1_02_01"/>
    <s v="T0215"/>
    <s v="P.Vientiane"/>
    <x v="0"/>
    <n v="1.934206343818631E-2"/>
    <s v="2016-07-18"/>
    <x v="4"/>
    <s v="2022-05-19"/>
    <n v="2022"/>
    <s v="3 X 3"/>
    <s v="block"/>
    <n v="40.026137719524613"/>
    <n v="20.440014328770584"/>
    <n v="20.440014328770584"/>
    <n v="40.880028657541168"/>
    <n v="15.125610603290232"/>
    <n v="56.005639260831401"/>
    <n v="26.322650452590757"/>
    <n v="96.516384992832769"/>
  </r>
  <r>
    <s v="1010024900_1_02_03"/>
    <s v="T0216"/>
    <s v="P.Vientiane"/>
    <x v="0"/>
    <n v="1.9753990971903009E-2"/>
    <s v="2016-07-18"/>
    <x v="4"/>
    <s v="2022-05-19"/>
    <n v="2022"/>
    <s v="3 X 3"/>
    <s v="block"/>
    <n v="70.81159905260742"/>
    <n v="36.161123249531549"/>
    <n v="36.161123249531549"/>
    <n v="72.322246499063098"/>
    <n v="26.759231204653346"/>
    <n v="99.081477703716445"/>
    <n v="46.568294520746726"/>
    <n v="170.75041324273798"/>
  </r>
  <r>
    <s v="1010024900_1_02_05"/>
    <s v="T0218"/>
    <s v="P.Vientiane"/>
    <x v="0"/>
    <n v="1.9753990971903009E-2"/>
    <s v="2016-07-18"/>
    <x v="4"/>
    <s v="2022-05-19"/>
    <n v="2022"/>
    <s v="3 X 3"/>
    <s v="block"/>
    <n v="78.381157711819881"/>
    <n v="40.026644538169386"/>
    <n v="40.026644538169386"/>
    <n v="80.053289076338771"/>
    <n v="29.619716958245345"/>
    <n v="109.67300603458412"/>
    <n v="51.546312836254536"/>
    <n v="189.00314706626662"/>
  </r>
  <r>
    <s v="1010024900_1_03_01"/>
    <s v="T0219"/>
    <s v="P.Vientiane"/>
    <x v="0"/>
    <n v="1.9324106997073438E-2"/>
    <s v="2016-07-27"/>
    <x v="4"/>
    <s v="2022-05-19"/>
    <n v="2022"/>
    <s v="4.5 X 2.5"/>
    <s v="block"/>
    <n v="55.931872617100808"/>
    <n v="28.5625429497995"/>
    <n v="28.5625429497995"/>
    <n v="57.125085899599"/>
    <n v="21.136281782851629"/>
    <n v="78.261367682450626"/>
    <n v="36.782842810751795"/>
    <n v="134.87042363942325"/>
  </r>
  <r>
    <s v="1010024900_1_04_02"/>
    <s v="T0220"/>
    <s v="P.Vientiane"/>
    <x v="0"/>
    <n v="1.9670788917778879E-2"/>
    <s v="2016-07-25"/>
    <x v="4"/>
    <s v="2022-05-25"/>
    <n v="2022"/>
    <s v="3 X 3"/>
    <s v="block"/>
    <n v="73.538369940197498"/>
    <n v="37.553594249460886"/>
    <n v="37.553594249460886"/>
    <n v="75.107188498921772"/>
    <n v="27.789659744601057"/>
    <n v="102.89684824352283"/>
    <n v="48.361518674455723"/>
    <n v="177.32556847300432"/>
  </r>
  <r>
    <s v="1010024900_1_04_03"/>
    <s v="T0221"/>
    <s v="P.Vientiane"/>
    <x v="0"/>
    <n v="1.795036043939208E-2"/>
    <s v="2016-07-25"/>
    <x v="4"/>
    <s v="2022-05-25"/>
    <n v="2022"/>
    <s v="3 X 3"/>
    <s v="block"/>
    <n v="73.037895336159764"/>
    <n v="37.298018551665614"/>
    <n v="37.298018551665614"/>
    <n v="74.596037103331227"/>
    <n v="27.600533728232552"/>
    <n v="102.19657083156378"/>
    <n v="48.032388290834973"/>
    <n v="176.11875706639489"/>
  </r>
  <r>
    <s v="1010024900_1_04_04"/>
    <s v="T0222"/>
    <s v="P.Vientiane"/>
    <x v="0"/>
    <n v="1.9221143767143501E-2"/>
    <s v="2016-07-25"/>
    <x v="4"/>
    <s v="2022-05-25"/>
    <n v="2022"/>
    <s v="3 X 3"/>
    <s v="block"/>
    <n v="69.066042404328371"/>
    <n v="35.26972565447705"/>
    <n v="35.26972565447705"/>
    <n v="70.539451308954099"/>
    <n v="26.099596984313017"/>
    <n v="96.639048293267109"/>
    <n v="45.42035269783554"/>
    <n v="166.54129322539697"/>
  </r>
  <r>
    <s v="1010024900_1_04_05"/>
    <s v="T0223"/>
    <s v="P.Vientiane"/>
    <x v="0"/>
    <n v="1.9090329409675231E-2"/>
    <s v="2016-07-25"/>
    <x v="4"/>
    <s v="2022-05-25"/>
    <n v="2022"/>
    <s v="3 X 3"/>
    <s v="block"/>
    <n v="40.192845349308087"/>
    <n v="20.525146358380013"/>
    <n v="20.525146358380013"/>
    <n v="41.050292716760026"/>
    <n v="15.188608305201209"/>
    <n v="56.238901021961233"/>
    <n v="26.432283480321779"/>
    <n v="96.918372761179853"/>
  </r>
  <r>
    <s v="1010024900_1_04_06"/>
    <s v="T0224"/>
    <s v="P.Vientiane"/>
    <x v="0"/>
    <n v="1.903739560316868E-2"/>
    <s v="2016-07-25"/>
    <x v="4"/>
    <s v="2022-05-25"/>
    <n v="2022"/>
    <s v="3 X 3"/>
    <s v="block"/>
    <n v="44.172973175012913"/>
    <n v="22.557664968039944"/>
    <n v="22.557664968039944"/>
    <n v="45.115329936079888"/>
    <n v="16.69267207634956"/>
    <n v="61.808002012429448"/>
    <n v="29.04976094584184"/>
    <n v="106.5157901347534"/>
  </r>
  <r>
    <s v="1010024900_1_04_08"/>
    <s v="T0225"/>
    <s v="P.Vientiane"/>
    <x v="0"/>
    <n v="1.959012364244115E-2"/>
    <s v="2016-07-25"/>
    <x v="4"/>
    <s v="2022-05-25"/>
    <n v="2022"/>
    <s v="3 X 3"/>
    <s v="block"/>
    <n v="76.535280235211857"/>
    <n v="39.084016440114887"/>
    <n v="39.084016440114887"/>
    <n v="78.168032880229774"/>
    <n v="28.922172165685016"/>
    <n v="107.09020504591479"/>
    <n v="50.332396371579947"/>
    <n v="184.55212002912646"/>
  </r>
  <r>
    <s v="1010024900_1_04_09"/>
    <s v="T0226"/>
    <s v="P.Vientiane"/>
    <x v="0"/>
    <n v="1.9683395172164671E-2"/>
    <s v="2016-07-25"/>
    <x v="4"/>
    <s v="2022-05-25"/>
    <n v="2022"/>
    <s v="3 X 3"/>
    <s v="block"/>
    <n v="53.84063385792652"/>
    <n v="27.49461702344783"/>
    <n v="27.49461702344783"/>
    <n v="54.98923404689566"/>
    <n v="20.346016597351394"/>
    <n v="75.335250644247054"/>
    <n v="35.407567802796116"/>
    <n v="129.82774861025243"/>
  </r>
  <r>
    <s v="1010024900_1_04_10"/>
    <s v="T0227"/>
    <s v="P.Vientiane"/>
    <x v="0"/>
    <n v="1.979624284174572E-2"/>
    <s v="2016-07-25"/>
    <x v="4"/>
    <s v="2022-05-25"/>
    <n v="2022"/>
    <s v="3 X 3"/>
    <s v="block"/>
    <n v="62.466216241435063"/>
    <n v="31.899414427292864"/>
    <n v="31.899414427292864"/>
    <n v="63.798828854585729"/>
    <n v="23.60556667619672"/>
    <n v="87.404395530782452"/>
    <n v="41.080065899467748"/>
    <n v="150.62690829804839"/>
  </r>
  <r>
    <s v="1010037900_1_08_01"/>
    <s v="T0228"/>
    <s v="P.Vientiane"/>
    <x v="0"/>
    <n v="2.003085759114159E-2"/>
    <s v="2016-06-03"/>
    <x v="4"/>
    <s v="2022-06-18"/>
    <n v="2022"/>
    <s v="4.5 X 2.5"/>
    <s v="block"/>
    <n v="19.218524353396688"/>
    <n v="9.8142597698012501"/>
    <n v="9.8142597698012501"/>
    <n v="19.6285195396025"/>
    <n v="7.2625522296529255"/>
    <n v="26.891071769255426"/>
    <n v="12.63880373155005"/>
    <n v="46.342280349016846"/>
  </r>
  <r>
    <s v="1010037900_1_08_02"/>
    <s v="T0229"/>
    <s v="P.Vientiane"/>
    <x v="0"/>
    <n v="1.8336239765374619E-2"/>
    <s v="2016-06-03"/>
    <x v="4"/>
    <s v="2022-08-29"/>
    <n v="2022"/>
    <s v="4.5 X 2.5"/>
    <s v="block"/>
    <n v="49.365548596796508"/>
    <n v="25.209340150097436"/>
    <n v="25.209340150097436"/>
    <n v="50.418680300194872"/>
    <n v="18.654911711072103"/>
    <n v="69.073592011266982"/>
    <n v="32.464588245295481"/>
    <n v="119.03682356608343"/>
  </r>
  <r>
    <s v="1010037900_1_08_03"/>
    <s v="T0230"/>
    <s v="P.Vientiane"/>
    <x v="0"/>
    <n v="1.9786041376316951E-2"/>
    <s v="2016-06-03"/>
    <x v="4"/>
    <s v="2022-06-17"/>
    <n v="2022"/>
    <s v="4.5 X 2.5"/>
    <s v="block"/>
    <n v="87.031599126389352"/>
    <n v="44.444136620542864"/>
    <n v="44.444136620542864"/>
    <n v="88.888273241085727"/>
    <n v="32.88866109920172"/>
    <n v="121.77693434028745"/>
    <n v="57.235159139935099"/>
    <n v="209.86225017976201"/>
  </r>
  <r>
    <s v="1010037900_1_08_03"/>
    <s v="T0231"/>
    <s v="P.Vientiane"/>
    <x v="0"/>
    <n v="1.9929659619724389E-2"/>
    <s v="2016-06-03"/>
    <x v="4"/>
    <s v="2022-06-17"/>
    <n v="2022"/>
    <s v="4.5 X 2.5"/>
    <s v="block"/>
    <n v="96.56432583831068"/>
    <n v="49.312182394764022"/>
    <n v="49.312182394764022"/>
    <n v="98.624364789528045"/>
    <n v="36.491014972125377"/>
    <n v="135.11537976165343"/>
    <n v="63.504228487977109"/>
    <n v="232.84883778924939"/>
  </r>
  <r>
    <s v="1010037900_1_08_05"/>
    <s v="T0232"/>
    <s v="P.Vientiane"/>
    <x v="0"/>
    <n v="1.9004939166413819E-2"/>
    <s v="2016-06-03"/>
    <x v="4"/>
    <s v="2022-06-17"/>
    <n v="2022"/>
    <s v="4.5 X 2.5"/>
    <s v="block"/>
    <n v="54.463885739386697"/>
    <n v="27.812890984246827"/>
    <n v="27.812890984246827"/>
    <n v="55.625781968493655"/>
    <n v="20.581539328342654"/>
    <n v="76.207321296836312"/>
    <n v="35.817441009513068"/>
    <n v="131.33061703488124"/>
  </r>
  <r>
    <s v="1010037900_1_08_03"/>
    <s v="T0233"/>
    <s v="P.Vientiane"/>
    <x v="0"/>
    <n v="1.9568613221709288E-2"/>
    <s v="2016-06-03"/>
    <x v="4"/>
    <s v="2022-06-17"/>
    <n v="2022"/>
    <s v="4.5 X 2.5"/>
    <s v="block"/>
    <n v="78.688952688709676"/>
    <n v="40.183825173034435"/>
    <n v="40.183825173034435"/>
    <n v="80.367650346068871"/>
    <n v="29.73603062804548"/>
    <n v="110.10368097411435"/>
    <n v="51.748730057833747"/>
    <n v="189.7453435453904"/>
  </r>
  <r>
    <s v="1010037900_1_08_07"/>
    <s v="T0234"/>
    <s v="P.Vientiane"/>
    <x v="0"/>
    <n v="1.9670788917778879E-2"/>
    <s v="2016-06-03"/>
    <x v="4"/>
    <s v="2022-06-17"/>
    <n v="2022"/>
    <s v="4.5 X 2.5"/>
    <s v="block"/>
    <n v="40.938511727405981"/>
    <n v="20.905933322128671"/>
    <n v="20.905933322128671"/>
    <n v="41.811866644257343"/>
    <n v="15.470390658375216"/>
    <n v="57.282257302632559"/>
    <n v="26.922660932237299"/>
    <n v="98.716423418203433"/>
  </r>
  <r>
    <s v="1010037900_1_08_05"/>
    <s v="T0235"/>
    <s v="P.Vientiane"/>
    <x v="0"/>
    <n v="1.994411651493716E-2"/>
    <s v="2016-06-03"/>
    <x v="4"/>
    <s v="2022-06-15"/>
    <n v="2022"/>
    <s v="4.5 X 2.5"/>
    <s v="block"/>
    <n v="25.670052785942971"/>
    <n v="13.108840289354887"/>
    <n v="13.108840289354887"/>
    <n v="26.217680578709775"/>
    <n v="9.7005418141226158"/>
    <n v="35.918222392832391"/>
    <n v="16.881564524631223"/>
    <n v="61.899069923647815"/>
  </r>
  <r>
    <s v="1010037900_1_08_05"/>
    <s v="T0236"/>
    <s v="P.Vientiane"/>
    <x v="0"/>
    <n v="1.9888773108853092E-2"/>
    <s v="2016-06-03"/>
    <x v="4"/>
    <s v="2022-06-18"/>
    <n v="2022"/>
    <s v="4.5 X 2.5"/>
    <s v="block"/>
    <n v="34.721799290489571"/>
    <n v="17.731265504343355"/>
    <n v="17.731265504343355"/>
    <n v="35.46253100868671"/>
    <n v="13.121136473214083"/>
    <n v="48.58366748190079"/>
    <n v="22.834323716493369"/>
    <n v="83.725853627142357"/>
  </r>
  <r>
    <s v="1010037900_1_08_11"/>
    <s v="T0237"/>
    <s v="P.Vientiane"/>
    <x v="0"/>
    <n v="1.8131401161786371E-2"/>
    <s v="2016-06-03"/>
    <x v="4"/>
    <s v="2022-06-17"/>
    <n v="2022"/>
    <s v="4.5 X 2.5"/>
    <s v="block"/>
    <n v="108.96711979655269"/>
    <n v="55.645875842772952"/>
    <n v="55.645875842772952"/>
    <n v="111.2917516855459"/>
    <n v="41.177948123651987"/>
    <n v="152.46969980919789"/>
    <n v="71.660758910323011"/>
    <n v="262.75611600451771"/>
  </r>
  <r>
    <s v="1010037900_1_08_45"/>
    <s v="T0238"/>
    <s v="P.Vientiane"/>
    <x v="0"/>
    <n v="1.8915843872605701E-2"/>
    <s v="2016-06-03"/>
    <x v="4"/>
    <s v="2022-06-17"/>
    <n v="2022"/>
    <s v="4.5 X 2.5"/>
    <s v="block"/>
    <n v="17.945621457418749"/>
    <n v="9.1642306909218476"/>
    <n v="9.1642306909218476"/>
    <n v="18.328461381843695"/>
    <n v="6.7815307112821674"/>
    <n v="25.109992093125861"/>
    <n v="11.801696283769154"/>
    <n v="43.272886373820228"/>
  </r>
  <r>
    <s v="1010037900_1_08_13"/>
    <s v="T0239"/>
    <s v="P.Vientiane"/>
    <x v="0"/>
    <n v="1.9968472855010119E-2"/>
    <s v="2016-06-03"/>
    <x v="4"/>
    <s v="2022-06-16"/>
    <n v="2022"/>
    <s v="4.5 X 2.5"/>
    <s v="block"/>
    <n v="36.432097246929587"/>
    <n v="18.60465766076539"/>
    <n v="18.60465766076539"/>
    <n v="37.209315321530781"/>
    <n v="13.767446668966389"/>
    <n v="50.976761990497167"/>
    <n v="23.959078135533666"/>
    <n v="87.849953163623439"/>
  </r>
  <r>
    <s v="1010037900_1_08_14"/>
    <s v="T0240"/>
    <s v="P.Vientiane"/>
    <x v="0"/>
    <n v="1.9701854814119232E-2"/>
    <s v="2016-06-03"/>
    <x v="4"/>
    <s v="2022-06-16"/>
    <n v="2022"/>
    <s v="4.5 X 2.5"/>
    <s v="block"/>
    <n v="7.3284020863364283"/>
    <n v="3.742370665422472"/>
    <n v="3.742370665422472"/>
    <n v="7.484741330844944"/>
    <n v="2.7693542924126291"/>
    <n v="10.254095623257573"/>
    <n v="4.8194249429310592"/>
    <n v="17.671224790747218"/>
  </r>
  <r>
    <s v="1010037900_1_08_18"/>
    <s v="T0241"/>
    <s v="P.Vientiane"/>
    <x v="0"/>
    <n v="1.9111096089604731E-2"/>
    <s v="2016-06-03"/>
    <x v="4"/>
    <s v="2022-06-15"/>
    <n v="2022"/>
    <s v="4.5 X 2.5"/>
    <s v="block"/>
    <n v="66.212331231658581"/>
    <n v="33.812430482300343"/>
    <n v="33.812430482300343"/>
    <n v="67.624860964600686"/>
    <n v="25.021198556902252"/>
    <n v="92.646059521502934"/>
    <n v="43.543647975106374"/>
    <n v="159.66004257539004"/>
  </r>
  <r>
    <s v="1010037900_1_08_19"/>
    <s v="T0242"/>
    <s v="P.Vientiane"/>
    <x v="0"/>
    <n v="1.8401753580542728E-2"/>
    <s v="2016-06-03"/>
    <x v="4"/>
    <s v="2022-06-17"/>
    <n v="2022"/>
    <s v="4.5 X 2.5"/>
    <s v="block"/>
    <n v="36.823915133376929"/>
    <n v="18.804745994777832"/>
    <n v="18.804745994777832"/>
    <n v="37.609491989555664"/>
    <n v="13.915512036135596"/>
    <n v="51.52500402569126"/>
    <n v="24.216751892074889"/>
    <n v="88.794756937607929"/>
  </r>
  <r>
    <s v="1010037900_1_08_20"/>
    <s v="T0243"/>
    <s v="P.Vientiane"/>
    <x v="0"/>
    <n v="1.9941346608064469E-2"/>
    <s v="2016-06-03"/>
    <x v="4"/>
    <s v="2022-06-16"/>
    <n v="2022"/>
    <s v="4.5 X 2.5"/>
    <s v="block"/>
    <n v="19.112700134359589"/>
    <n v="9.7602188686129701"/>
    <n v="9.7602188686129701"/>
    <n v="19.52043773722594"/>
    <n v="7.2225619627735975"/>
    <n v="26.742999699999537"/>
    <n v="12.569209858999782"/>
    <n v="46.087102816332532"/>
  </r>
  <r>
    <s v="1010037900_1_08_21"/>
    <s v="T0244"/>
    <s v="P.Vientiane"/>
    <x v="0"/>
    <n v="1.9957054588460539E-2"/>
    <s v="2016-06-03"/>
    <x v="4"/>
    <s v="2022-06-17"/>
    <n v="2022"/>
    <s v="4.5 X 2.5"/>
    <s v="block"/>
    <n v="45.701195523920468"/>
    <n v="23.33807718088207"/>
    <n v="23.33807718088207"/>
    <n v="46.676154361764141"/>
    <n v="17.270177113852732"/>
    <n v="63.946331475616873"/>
    <n v="30.054775793539928"/>
    <n v="110.20084457631306"/>
  </r>
  <r>
    <s v="1010037900_1_09_01"/>
    <s v="T0245"/>
    <s v="P.Vientiane"/>
    <x v="0"/>
    <n v="1.8549043336424511E-2"/>
    <s v="2016-06-15"/>
    <x v="4"/>
    <s v="2022-06-16"/>
    <n v="2022"/>
    <s v="4.5 X 2.5"/>
    <s v="block"/>
    <n v="73.750023307586559"/>
    <n v="37.661678569074233"/>
    <n v="37.661678569074233"/>
    <n v="75.323357138148467"/>
    <n v="27.869642141114934"/>
    <n v="103.1929992792634"/>
    <n v="48.500709661253794"/>
    <n v="177.83593542459724"/>
  </r>
  <r>
    <s v="1010037900_1_18_08"/>
    <s v="T0246"/>
    <s v="P.Vientiane"/>
    <x v="0"/>
    <n v="1.801158618658066E-2"/>
    <s v="2018-06-02"/>
    <x v="6"/>
    <s v="2022-06-15"/>
    <n v="2022"/>
    <s v="4.5 X 2.5"/>
    <s v="block"/>
    <n v="77.9287755854604"/>
    <n v="39.795628065641807"/>
    <n v="39.795628065641807"/>
    <n v="79.591256131283615"/>
    <n v="29.448764768574936"/>
    <n v="109.04002089985855"/>
    <n v="51.248809822933517"/>
    <n v="187.91230268408955"/>
  </r>
  <r>
    <s v="1010037900_1_09_01"/>
    <s v="T0247"/>
    <s v="P.Vientiane"/>
    <x v="0"/>
    <n v="1.7614642992907471E-2"/>
    <s v="2016-06-15"/>
    <x v="4"/>
    <s v="2022-06-16"/>
    <n v="2022"/>
    <s v="4.5 X 2.5"/>
    <s v="block"/>
    <n v="77.839669095136188"/>
    <n v="39.750124351249575"/>
    <n v="39.750124351249575"/>
    <n v="79.50024870249915"/>
    <n v="29.415092019924685"/>
    <n v="108.91534072242384"/>
    <n v="51.190210139539197"/>
    <n v="187.69743717831037"/>
  </r>
  <r>
    <s v="1010037900_1_09_02"/>
    <s v="T0248"/>
    <s v="P.Vientiane"/>
    <x v="0"/>
    <n v="1.7745350399989819E-2"/>
    <s v="2016-06-15"/>
    <x v="4"/>
    <s v="2022-06-17"/>
    <n v="2022"/>
    <s v="4.5 X 2.5"/>
    <s v="block"/>
    <n v="75.614294401857848"/>
    <n v="38.613699674548769"/>
    <n v="38.613699674548769"/>
    <n v="77.227399349097539"/>
    <n v="28.574137759166089"/>
    <n v="105.80153710826363"/>
    <n v="49.726722440883904"/>
    <n v="182.3313156165743"/>
  </r>
  <r>
    <s v="1010037900_1_09_03"/>
    <s v="T0249"/>
    <s v="P.Vientiane"/>
    <x v="0"/>
    <n v="1.7664062076862021E-2"/>
    <s v="2016-06-15"/>
    <x v="4"/>
    <s v="2022-06-18"/>
    <n v="2022"/>
    <s v="4.5 X 2.5"/>
    <s v="block"/>
    <n v="111.47842159297571"/>
    <n v="56.928313960146305"/>
    <n v="56.928313960146305"/>
    <n v="113.85662792029261"/>
    <n v="42.126952330508267"/>
    <n v="155.98358025080088"/>
    <n v="73.312282717876414"/>
    <n v="268.81170329888016"/>
  </r>
  <r>
    <s v="1010037900_1_09_03"/>
    <s v="T0250"/>
    <s v="P.Vientiane"/>
    <x v="0"/>
    <n v="1.9131629906859481E-2"/>
    <s v="2016-06-15"/>
    <x v="4"/>
    <s v="2022-06-18"/>
    <n v="2022"/>
    <s v="4.5 X 2.5"/>
    <s v="block"/>
    <n v="112.7813034544005"/>
    <n v="57.593652297380565"/>
    <n v="57.593652297380565"/>
    <n v="115.18730459476113"/>
    <n v="42.619302700061617"/>
    <n v="157.80660729482275"/>
    <n v="74.169105428566695"/>
    <n v="271.95338657141122"/>
  </r>
  <r>
    <s v="1010037900_1_09_03"/>
    <s v="T0251"/>
    <s v="P.Vientiane"/>
    <x v="0"/>
    <n v="1.7872598315851199E-2"/>
    <s v="2016-06-15"/>
    <x v="4"/>
    <s v="2022-06-17"/>
    <n v="2022"/>
    <s v="4.5 X 2.5"/>
    <s v="block"/>
    <n v="133.3576711752529"/>
    <n v="68.101317413495863"/>
    <n v="68.101317413495863"/>
    <n v="136.20263482699173"/>
    <n v="50.39497488598694"/>
    <n v="186.59760971297868"/>
    <n v="87.700876565099975"/>
    <n v="321.56988073869991"/>
  </r>
  <r>
    <s v="1010037900_1_09_03"/>
    <s v="T0252"/>
    <s v="P.Vientiane"/>
    <x v="0"/>
    <n v="1.8415424658204602E-2"/>
    <s v="2016-06-15"/>
    <x v="4"/>
    <s v="2022-06-17"/>
    <n v="2022"/>
    <s v="4.5 X 2.5"/>
    <s v="block"/>
    <n v="31.508273877884339"/>
    <n v="16.090225193639615"/>
    <n v="16.090225193639615"/>
    <n v="32.18045038727923"/>
    <n v="11.906766643293315"/>
    <n v="44.087217030572546"/>
    <n v="20.720992004369094"/>
    <n v="75.97697068268667"/>
  </r>
  <r>
    <s v="1010037900_1_09_04"/>
    <s v="T0253"/>
    <s v="P.Vientiane"/>
    <x v="0"/>
    <n v="1.853593507029927E-2"/>
    <s v="2016-06-15"/>
    <x v="4"/>
    <s v="2022-06-17"/>
    <n v="2022"/>
    <s v="4.5 X 2.5"/>
    <s v="block"/>
    <n v="168.38468291299421"/>
    <n v="85.988444740902438"/>
    <n v="85.988444740902438"/>
    <n v="171.97688948180488"/>
    <n v="63.631449108267802"/>
    <n v="235.60833859007266"/>
    <n v="110.73591913733415"/>
    <n v="406.03170350355856"/>
  </r>
  <r>
    <s v="1010037900_1_09_04"/>
    <s v="T0254"/>
    <s v="P.Vientiane"/>
    <x v="0"/>
    <n v="1.90587433265559E-2"/>
    <s v="2016-06-15"/>
    <x v="4"/>
    <s v="2022-06-17"/>
    <n v="2022"/>
    <s v="4.5 X 2.5"/>
    <s v="block"/>
    <n v="90.938604233842568"/>
    <n v="46.439313895415637"/>
    <n v="46.439313895415637"/>
    <n v="92.878627790831274"/>
    <n v="34.36509228260757"/>
    <n v="127.24372007343885"/>
    <n v="59.804548434516256"/>
    <n v="219.28334425989294"/>
  </r>
  <r>
    <s v="1010037900_1_09_04"/>
    <s v="T0255"/>
    <s v="P.Vientiane"/>
    <x v="0"/>
    <n v="1.8429039639289279E-2"/>
    <s v="2016-06-15"/>
    <x v="4"/>
    <s v="2022-06-17"/>
    <n v="2022"/>
    <s v="4.5 X 2.5"/>
    <s v="block"/>
    <n v="148.45874416144451"/>
    <n v="75.812932018444386"/>
    <n v="75.812932018444386"/>
    <n v="151.62586403688877"/>
    <n v="56.101569693648848"/>
    <n v="207.72743373053763"/>
    <n v="97.631893853352679"/>
    <n v="357.98361079562648"/>
  </r>
  <r>
    <s v="1010037900_1_09_04"/>
    <s v="T0256"/>
    <s v="P.Vientiane"/>
    <x v="0"/>
    <n v="1.9211431587793409E-2"/>
    <s v="2016-06-15"/>
    <x v="4"/>
    <s v="2022-06-17"/>
    <n v="2022"/>
    <s v="4.5 X 2.5"/>
    <s v="block"/>
    <n v="166.62152206695569"/>
    <n v="85.088057268858776"/>
    <n v="85.088057268858776"/>
    <n v="170.17611453771755"/>
    <n v="62.96516237895549"/>
    <n v="233.14127691667304"/>
    <n v="109.57640015083632"/>
    <n v="401.78013388639982"/>
  </r>
  <r>
    <s v="1010037900_1_10_01"/>
    <s v="T0257"/>
    <s v="P.Vientiane"/>
    <x v="0"/>
    <n v="1.9004939166413819E-2"/>
    <s v="2016-06-04"/>
    <x v="4"/>
    <s v="2022-06-17"/>
    <n v="2022"/>
    <s v="4.5 X 2.5"/>
    <s v="block"/>
    <n v="158.09167272808591"/>
    <n v="80.732147539809262"/>
    <n v="80.732147539809262"/>
    <n v="161.46429507961852"/>
    <n v="59.741789179458856"/>
    <n v="221.20608425907739"/>
    <n v="103.96685960176636"/>
    <n v="381.21181853980994"/>
  </r>
  <r>
    <s v="1010037900_1_10_01"/>
    <s v="T0258"/>
    <s v="P.Vientiane"/>
    <x v="0"/>
    <n v="1.8787320220573538E-2"/>
    <s v="2016-06-04"/>
    <x v="4"/>
    <s v="2022-06-17"/>
    <n v="2022"/>
    <s v="4.5 X 2.5"/>
    <s v="block"/>
    <n v="110.93578121869361"/>
    <n v="56.651205609012912"/>
    <n v="56.651205609012912"/>
    <n v="113.30241121802582"/>
    <n v="41.921892150669557"/>
    <n v="155.22430336869539"/>
    <n v="72.955422583286833"/>
    <n v="267.50321613871836"/>
  </r>
  <r>
    <s v="1010037900_1_10_01"/>
    <s v="T0259"/>
    <s v="P.Vientiane"/>
    <x v="0"/>
    <n v="1.753120538507074E-2"/>
    <s v="2016-06-04"/>
    <x v="4"/>
    <s v="2022-06-17"/>
    <n v="2022"/>
    <s v="4.5 X 2.5"/>
    <s v="block"/>
    <n v="141.6293312317876"/>
    <n v="72.325378482366261"/>
    <n v="72.325378482366261"/>
    <n v="144.65075696473252"/>
    <n v="53.520780076951034"/>
    <n v="198.17153704168356"/>
    <n v="93.140622409591273"/>
    <n v="341.51561550183465"/>
  </r>
  <r>
    <s v="1010037900_1_10_02"/>
    <s v="T0260"/>
    <s v="P.Vientiane"/>
    <x v="0"/>
    <n v="1.8261966738383761E-2"/>
    <s v="2016-06-04"/>
    <x v="4"/>
    <s v="2022-06-17"/>
    <n v="2022"/>
    <s v="4.5 X 2.5"/>
    <s v="block"/>
    <n v="129.5557811668177"/>
    <n v="66.159818915854956"/>
    <n v="66.159818915854956"/>
    <n v="132.31963783170991"/>
    <n v="48.958265997732667"/>
    <n v="181.27790382944258"/>
    <n v="85.200614799838007"/>
    <n v="312.4022542660727"/>
  </r>
  <r>
    <s v="1010037900_1_10_03"/>
    <s v="T0261"/>
    <s v="P.Vientiane"/>
    <x v="0"/>
    <n v="1.834650913957328E-2"/>
    <s v="2016-06-04"/>
    <x v="4"/>
    <s v="2022-06-16"/>
    <n v="2022"/>
    <s v="4.5 X 2.5"/>
    <s v="block"/>
    <n v="74.345840668492471"/>
    <n v="37.965942634710181"/>
    <n v="37.965942634710181"/>
    <n v="75.931885269420363"/>
    <n v="28.094797549685534"/>
    <n v="104.0266828191059"/>
    <n v="48.89254092497977"/>
    <n v="179.27265005825916"/>
  </r>
  <r>
    <s v="1010037900_1_10_04"/>
    <s v="T0262"/>
    <s v="P.Vientiane"/>
    <x v="0"/>
    <n v="1.7664062076862021E-2"/>
    <s v="2016-06-04"/>
    <x v="4"/>
    <s v="2022-06-16"/>
    <n v="2022"/>
    <s v="4.5 X 2.5"/>
    <s v="block"/>
    <n v="74.514098939772779"/>
    <n v="38.051866525243994"/>
    <n v="38.051866525243994"/>
    <n v="76.103733050487989"/>
    <n v="28.158381228680554"/>
    <n v="104.26211427916854"/>
    <n v="49.003193711209214"/>
    <n v="179.67837694110045"/>
  </r>
  <r>
    <s v="1010037900_1_10_04"/>
    <s v="T0263"/>
    <s v="P.Vientiane"/>
    <x v="0"/>
    <n v="1.858802895432354E-2"/>
    <s v="2016-06-04"/>
    <x v="4"/>
    <s v="2022-06-16"/>
    <n v="2022"/>
    <s v="4.5 X 2.5"/>
    <s v="block"/>
    <n v="84.234847292516235"/>
    <n v="43.015928684044987"/>
    <n v="43.015928684044987"/>
    <n v="86.031857368089973"/>
    <n v="31.831787226193288"/>
    <n v="117.86364459428326"/>
    <n v="55.395912959313129"/>
    <n v="203.11834751748145"/>
  </r>
  <r>
    <s v="1010037900_1_11_01"/>
    <s v="T0264"/>
    <s v="P.Vientiane"/>
    <x v="0"/>
    <n v="1.9516336962409179E-2"/>
    <s v="2016-06-01"/>
    <x v="4"/>
    <s v="2022-06-16"/>
    <n v="2022"/>
    <s v="4.5 X 2.5"/>
    <s v="block"/>
    <n v="80.468124292477185"/>
    <n v="41.092388805358382"/>
    <n v="41.092388805358382"/>
    <n v="82.184777610716765"/>
    <n v="30.408367715965202"/>
    <n v="112.59314532668196"/>
    <n v="52.91877830354052"/>
    <n v="194.03552044631525"/>
  </r>
  <r>
    <s v="1010037900_1_11_01"/>
    <s v="T0265"/>
    <s v="P.Vientiane"/>
    <x v="0"/>
    <n v="1.9069330120106399E-2"/>
    <s v="2016-06-01"/>
    <x v="4"/>
    <s v="2022-06-16"/>
    <n v="2022"/>
    <s v="4.5 X 2.5"/>
    <s v="block"/>
    <n v="88.490298524990635"/>
    <n v="45.189045780095249"/>
    <n v="45.189045780095249"/>
    <n v="90.378091560190498"/>
    <n v="33.439893877270485"/>
    <n v="123.81798543746098"/>
    <n v="58.194453155606652"/>
    <n v="213.37966157055772"/>
  </r>
  <r>
    <s v="1010037900_1_11_02"/>
    <s v="T0266"/>
    <s v="P.Vientiane"/>
    <x v="0"/>
    <n v="1.6835086035514639E-2"/>
    <s v="2016-06-01"/>
    <x v="4"/>
    <s v="2022-06-16"/>
    <n v="2022"/>
    <s v="4.5 X 2.5"/>
    <s v="block"/>
    <n v="105.2014936447286"/>
    <n v="53.722896087908111"/>
    <n v="53.722896087908111"/>
    <n v="107.44579217581622"/>
    <n v="39.754943105052"/>
    <n v="147.20073528086823"/>
    <n v="69.184345582008064"/>
    <n v="253.67593380069621"/>
  </r>
  <r>
    <s v="1010037900_1_11_02"/>
    <s v="T0267"/>
    <s v="P.Vientiane"/>
    <x v="0"/>
    <n v="1.8949687706573608E-2"/>
    <s v="2016-06-01"/>
    <x v="4"/>
    <s v="2022-06-16"/>
    <n v="2022"/>
    <s v="4.5 X 2.5"/>
    <s v="block"/>
    <n v="127.4318733890058"/>
    <n v="65.075210010652341"/>
    <n v="65.075210010652341"/>
    <n v="130.15042002130468"/>
    <n v="48.155655407882733"/>
    <n v="178.30607542918742"/>
    <n v="83.803855451718078"/>
    <n v="307.28080332296628"/>
  </r>
  <r>
    <s v="1010037900_1_11_02"/>
    <s v="T0268"/>
    <s v="P.Vientiane"/>
    <x v="0"/>
    <n v="1.705773809701399E-2"/>
    <s v="2016-06-01"/>
    <x v="4"/>
    <s v="2022-06-16"/>
    <n v="2022"/>
    <s v="4.5 X 2.5"/>
    <s v="block"/>
    <n v="129.75212931151381"/>
    <n v="66.260087368413096"/>
    <n v="66.260087368413096"/>
    <n v="132.52017473682619"/>
    <n v="49.032464652625691"/>
    <n v="181.55263938945188"/>
    <n v="85.329740513042381"/>
    <n v="312.87571521448871"/>
  </r>
  <r>
    <s v="1010037900_1_11_02"/>
    <s v="T0269"/>
    <s v="P.Vientiane"/>
    <x v="0"/>
    <n v="1.7463493740585902E-2"/>
    <s v="2016-06-01"/>
    <x v="4"/>
    <s v="2022-06-16"/>
    <n v="2022"/>
    <s v="4.5 X 2.5"/>
    <s v="block"/>
    <n v="139.0359346232361"/>
    <n v="71.001017280932629"/>
    <n v="71.001017280932629"/>
    <n v="142.00203456186526"/>
    <n v="52.540752787890142"/>
    <n v="194.5427873497554"/>
    <n v="91.435110054385035"/>
    <n v="335.26207019941177"/>
  </r>
  <r>
    <s v="1010037900_1_11_02"/>
    <s v="T0270"/>
    <s v="P.Vientiane"/>
    <x v="0"/>
    <n v="1.9111096089604731E-2"/>
    <s v="2016-06-01"/>
    <x v="4"/>
    <s v="2022-06-16"/>
    <n v="2022"/>
    <s v="4.5 X 2.5"/>
    <s v="block"/>
    <n v="92.928208307741698"/>
    <n v="47.455338375820126"/>
    <n v="47.455338375820126"/>
    <n v="94.910676751640253"/>
    <n v="35.116950398106894"/>
    <n v="130.02762714974716"/>
    <n v="61.11298476038116"/>
    <n v="224.08094412139758"/>
  </r>
  <r>
    <s v="1010037900_1_17_08"/>
    <s v="T0271"/>
    <s v="P.Vientiane"/>
    <x v="0"/>
    <n v="1.7463493740585902E-2"/>
    <s v="2017-06-20"/>
    <x v="5"/>
    <s v="2022-08-31"/>
    <n v="2022"/>
    <s v="4.5 X 2.5"/>
    <s v="block"/>
    <n v="94.935609060108661"/>
    <n v="48.480451026695526"/>
    <n v="48.480451026695526"/>
    <n v="96.960902053391052"/>
    <n v="35.875533759754688"/>
    <n v="132.83643581314573"/>
    <n v="62.433124832178486"/>
    <n v="228.92145771798778"/>
  </r>
  <r>
    <s v="1010037900_1_12_02"/>
    <s v="T0272"/>
    <s v="P.Vientiane"/>
    <x v="0"/>
    <n v="1.6872710197550201E-2"/>
    <s v="2016-06-14"/>
    <x v="4"/>
    <s v="2022-06-16"/>
    <n v="2022"/>
    <s v="4.5 X 2.5"/>
    <s v="block"/>
    <n v="101.5612222227785"/>
    <n v="51.863930815098925"/>
    <n v="51.863930815098925"/>
    <n v="103.72786163019785"/>
    <n v="38.379308803173203"/>
    <n v="142.10717043337104"/>
    <n v="66.790370103684381"/>
    <n v="244.89802371350939"/>
  </r>
  <r>
    <s v="1010037900_1_12_04"/>
    <s v="T0273"/>
    <s v="P.Vientiane"/>
    <x v="0"/>
    <n v="1.7463493740585902E-2"/>
    <s v="2016-06-14"/>
    <x v="4"/>
    <s v="2022-06-18"/>
    <n v="2022"/>
    <s v="4.5 X 2.5"/>
    <s v="block"/>
    <n v="144.9562789610309"/>
    <n v="74.024339789433171"/>
    <n v="74.024339789433171"/>
    <n v="148.04867957886634"/>
    <n v="54.778011444180542"/>
    <n v="202.82669102304689"/>
    <n v="95.328544780832033"/>
    <n v="349.53799752971742"/>
  </r>
  <r>
    <s v="1010037900_1_12_03"/>
    <s v="T0274"/>
    <s v="P.Vientiane"/>
    <x v="0"/>
    <n v="1.7614642992907471E-2"/>
    <s v="2016-06-14"/>
    <x v="4"/>
    <s v="2022-06-20"/>
    <n v="2022"/>
    <s v="4.5 X 2.5"/>
    <s v="block"/>
    <n v="47.393498037696247"/>
    <n v="24.202279664583568"/>
    <n v="24.202279664583568"/>
    <n v="48.404559329167135"/>
    <n v="17.909686951791841"/>
    <n v="66.314246280958969"/>
    <n v="31.167695752050715"/>
    <n v="114.28155109085262"/>
  </r>
  <r>
    <s v="1010037900_1_12_04"/>
    <s v="T0275"/>
    <s v="P.Vientiane"/>
    <x v="0"/>
    <n v="1.8689496364622291E-2"/>
    <s v="2016-06-14"/>
    <x v="4"/>
    <s v="2022-06-21"/>
    <n v="2022"/>
    <s v="4.5 X 2.5"/>
    <s v="block"/>
    <n v="133.96428060640511"/>
    <n v="68.411092629670932"/>
    <n v="68.411092629670932"/>
    <n v="136.82218525934186"/>
    <n v="50.624208545956492"/>
    <n v="187.44639380529836"/>
    <n v="88.099805088490228"/>
    <n v="323.03261865779751"/>
  </r>
  <r>
    <s v="1010037900_1_12_01"/>
    <s v="T0276"/>
    <s v="P.Vientiane"/>
    <x v="0"/>
    <n v="1.530285514001312E-2"/>
    <s v="2016-06-14"/>
    <x v="4"/>
    <s v="2022-06-21"/>
    <n v="2022"/>
    <s v="4.5 X 2.5"/>
    <s v="block"/>
    <n v="55.117782790229413"/>
    <n v="28.14681441154384"/>
    <n v="28.14681441154384"/>
    <n v="56.29362882308768"/>
    <n v="20.828642664542443"/>
    <n v="77.122271487630115"/>
    <n v="36.247467599186152"/>
    <n v="132.90738119701589"/>
  </r>
  <r>
    <s v="1010037900_1_12_04"/>
    <s v="T0277"/>
    <s v="P.Vientiane"/>
    <x v="0"/>
    <n v="1.9048098476767968E-2"/>
    <s v="2016-06-14"/>
    <x v="4"/>
    <s v="2022-06-18"/>
    <n v="2022"/>
    <s v="4.5 X 2.5"/>
    <s v="block"/>
    <n v="99.897036720943191"/>
    <n v="51.014086752161695"/>
    <n v="51.014086752161695"/>
    <n v="102.02817350432339"/>
    <n v="37.750424196599653"/>
    <n v="139.77859770092306"/>
    <n v="65.695940919433838"/>
    <n v="240.88511670459073"/>
  </r>
  <r>
    <s v="1010037900_1_12_04"/>
    <s v="T0278"/>
    <s v="P.Vientiane"/>
    <x v="0"/>
    <n v="1.9161993468694731E-2"/>
    <s v="2016-06-14"/>
    <x v="4"/>
    <s v="2022-06-18"/>
    <n v="2022"/>
    <s v="4.5 X 2.5"/>
    <s v="block"/>
    <n v="82.470019491671223"/>
    <n v="42.114689953746804"/>
    <n v="42.114689953746804"/>
    <n v="84.229379907493609"/>
    <n v="31.164870565772635"/>
    <n v="115.39425047326624"/>
    <n v="54.235297722435128"/>
    <n v="198.86275831559547"/>
  </r>
  <r>
    <s v="1010037900_1_12_03"/>
    <s v="T0279"/>
    <s v="P.Vientiane"/>
    <x v="0"/>
    <n v="1.6797256743268561E-2"/>
    <s v="2016-06-14"/>
    <x v="4"/>
    <s v="2022-06-21"/>
    <n v="2022"/>
    <s v="4.5 X 2.5"/>
    <s v="block"/>
    <n v="65.761932540479421"/>
    <n v="33.582426884004846"/>
    <n v="33.582426884004846"/>
    <n v="67.164853768009692"/>
    <n v="24.850995894163585"/>
    <n v="92.015849662173281"/>
    <n v="43.24744934122144"/>
    <n v="158.57398091781195"/>
  </r>
  <r>
    <s v="1010037900_1_12_01"/>
    <s v="T0280"/>
    <s v="P.Vientiane"/>
    <x v="0"/>
    <n v="1.6585549656742801E-2"/>
    <s v="2016-06-14"/>
    <x v="4"/>
    <s v="2022-06-21"/>
    <n v="2022"/>
    <s v="4.5 X 2.5"/>
    <s v="block"/>
    <n v="103.2722523200553"/>
    <n v="52.737696851441612"/>
    <n v="52.737696851441612"/>
    <n v="105.47539370288322"/>
    <n v="39.025895670066795"/>
    <n v="144.50128937295003"/>
    <n v="67.915606005286506"/>
    <n v="249.0238886860505"/>
  </r>
  <r>
    <s v="1010037900_1_11_02"/>
    <s v="T0281"/>
    <s v="P.Vientiane"/>
    <x v="0"/>
    <n v="1.8469547589199341E-2"/>
    <s v="2016-06-01"/>
    <x v="4"/>
    <s v="2022-06-21"/>
    <n v="2022"/>
    <s v="4.5 X 2.5"/>
    <s v="block"/>
    <n v="73.975286285694239"/>
    <n v="37.776712863227885"/>
    <n v="37.776712863227885"/>
    <n v="75.553425726455771"/>
    <n v="27.954767518788636"/>
    <n v="103.5081932452444"/>
    <n v="48.648850825264866"/>
    <n v="178.37911969263783"/>
  </r>
  <r>
    <s v="1010037900_1_12_01"/>
    <s v="T0282"/>
    <s v="P.Vientiane"/>
    <x v="0"/>
    <n v="1.9004939166413819E-2"/>
    <s v="2016-06-14"/>
    <x v="4"/>
    <s v="2022-06-21"/>
    <n v="2022"/>
    <s v="4.5 X 2.5"/>
    <s v="block"/>
    <n v="187.76536835511899"/>
    <n v="95.885514773347509"/>
    <n v="95.885514773347509"/>
    <n v="191.77102954669502"/>
    <n v="70.955280932277162"/>
    <n v="262.72631047897221"/>
    <n v="123.48136592511693"/>
    <n v="452.76500839209541"/>
  </r>
  <r>
    <s v="1010037900_1_13_02"/>
    <s v="T0283"/>
    <s v="P.Vientiane"/>
    <x v="0"/>
    <n v="1.877529215414642E-2"/>
    <s v="2016-06-07"/>
    <x v="4"/>
    <s v="2022-06-18"/>
    <n v="2022"/>
    <s v="4.5 X 2.5"/>
    <s v="block"/>
    <n v="67.391079184061738"/>
    <n v="34.414377769994218"/>
    <n v="34.414377769994218"/>
    <n v="68.828755539988435"/>
    <n v="25.466639549795723"/>
    <n v="94.295395089784165"/>
    <n v="44.318835692198554"/>
    <n v="162.50239753806136"/>
  </r>
  <r>
    <s v="1010037900_1_13_03"/>
    <s v="T0284"/>
    <s v="P.Vientiane"/>
    <x v="0"/>
    <n v="1.801158618658066E-2"/>
    <s v="2016-06-07"/>
    <x v="4"/>
    <s v="2022-06-08"/>
    <n v="2022"/>
    <s v="4.5 X 2.5"/>
    <s v="block"/>
    <n v="85.992948491526349"/>
    <n v="43.913732363006154"/>
    <n v="43.913732363006154"/>
    <n v="87.827464726012309"/>
    <n v="32.496161948624554"/>
    <n v="120.32362667463687"/>
    <n v="56.552104537079323"/>
    <n v="207.3577166359575"/>
  </r>
  <r>
    <s v="1010037900_1_13_04"/>
    <s v="T0285"/>
    <s v="P.Vientiane"/>
    <x v="0"/>
    <n v="1.696587015563129E-2"/>
    <s v="2016-06-07"/>
    <x v="4"/>
    <s v="2022-06-15"/>
    <n v="2022"/>
    <s v="4.5 X 2.5"/>
    <s v="block"/>
    <n v="107.8742300770494"/>
    <n v="55.087773492679936"/>
    <n v="55.087773492679936"/>
    <n v="110.17554698535987"/>
    <n v="40.764952384583154"/>
    <n v="150.94049936994304"/>
    <n v="70.942034703873219"/>
    <n v="260.12079391420178"/>
  </r>
  <r>
    <s v="1010039901_1_02_01"/>
    <s v="T0289"/>
    <s v="P.Vientiane"/>
    <x v="1"/>
    <n v="1.983916272476615E-2"/>
    <s v="2016-09-30"/>
    <x v="4"/>
    <s v="2022-06-22"/>
    <n v="2022"/>
    <s v="3 X 3"/>
    <s v="block"/>
    <n v="121.917758415739"/>
    <n v="62.178056792026894"/>
    <n v="62.178056792026894"/>
    <n v="124.35611358405379"/>
    <n v="32.332589531853984"/>
    <n v="156.68870311590777"/>
    <n v="73.643690464476649"/>
    <n v="270.02686503641439"/>
  </r>
  <r>
    <s v="1010039901_1_02_01"/>
    <s v="T0290"/>
    <s v="P.Vientiane"/>
    <x v="1"/>
    <n v="1.979624284174572E-2"/>
    <s v="2016-09-30"/>
    <x v="4"/>
    <s v="2022-06-22"/>
    <n v="2022"/>
    <s v="3 X 3"/>
    <s v="block"/>
    <n v="93.816369519975467"/>
    <n v="47.846348455187488"/>
    <n v="47.846348455187488"/>
    <n v="95.692696910374977"/>
    <n v="24.880101196697495"/>
    <n v="120.57279810707247"/>
    <n v="56.66921511032406"/>
    <n v="207.78712207118821"/>
  </r>
  <r>
    <s v="1010039901_1_02_02"/>
    <s v="T0291"/>
    <s v="P.Vientiane"/>
    <x v="1"/>
    <n v="1.9825399489692079E-2"/>
    <s v="2016-09-30"/>
    <x v="4"/>
    <s v="2022-06-22"/>
    <n v="2022"/>
    <s v="3 X 3"/>
    <s v="block"/>
    <n v="70.91150885335658"/>
    <n v="36.164869515211855"/>
    <n v="36.164869515211855"/>
    <n v="72.32973903042371"/>
    <n v="18.805732147910167"/>
    <n v="91.135471178333873"/>
    <n v="42.833671453816919"/>
    <n v="157.05679533066203"/>
  </r>
  <r>
    <s v="1010039901_1_02_03"/>
    <s v="T0292"/>
    <s v="P.Vientiane"/>
    <x v="1"/>
    <n v="1.9333114663639919E-2"/>
    <s v="2016-09-30"/>
    <x v="4"/>
    <s v="2022-06-21"/>
    <n v="2022"/>
    <s v="3 X 3"/>
    <s v="block"/>
    <n v="70.38590011929837"/>
    <n v="35.896809060842166"/>
    <n v="35.896809060842166"/>
    <n v="71.793618121684332"/>
    <n v="18.666340711637925"/>
    <n v="90.459958833322261"/>
    <n v="42.516180651661458"/>
    <n v="155.89266238942534"/>
  </r>
  <r>
    <s v="1010039901_1_02_04"/>
    <s v="T0293"/>
    <s v="P.Vientiane"/>
    <x v="1"/>
    <n v="1.9825399489692079E-2"/>
    <s v="2016-09-30"/>
    <x v="4"/>
    <s v="2022-06-21"/>
    <n v="2022"/>
    <s v="3 X 3"/>
    <s v="block"/>
    <n v="122.1319022220047"/>
    <n v="62.2872701332224"/>
    <n v="62.2872701332224"/>
    <n v="124.5745402664448"/>
    <n v="32.38938046927565"/>
    <n v="156.96392073572045"/>
    <n v="73.773042745788601"/>
    <n v="270.50115673455821"/>
  </r>
  <r>
    <s v="1010039901_1_02_05"/>
    <s v="T0294"/>
    <s v="P.Vientiane"/>
    <x v="1"/>
    <n v="1.9701854814119232E-2"/>
    <s v="2016-09-30"/>
    <x v="4"/>
    <s v="2022-06-21"/>
    <n v="2022"/>
    <s v="3 X 3"/>
    <s v="block"/>
    <n v="97.81698322254384"/>
    <n v="49.88666144349736"/>
    <n v="49.88666144349736"/>
    <n v="99.77332288699472"/>
    <n v="25.941063950618627"/>
    <n v="125.71438683761335"/>
    <n v="59.085761813678268"/>
    <n v="216.6477933168203"/>
  </r>
  <r>
    <s v="1010039901_1_02_06"/>
    <s v="T0295"/>
    <s v="P.Vientiane"/>
    <x v="1"/>
    <n v="1.9638225014703879E-2"/>
    <s v="2016-09-30"/>
    <x v="4"/>
    <s v="2022-06-21"/>
    <n v="2022"/>
    <s v="3 X 3"/>
    <s v="block"/>
    <n v="111.9476637523472"/>
    <n v="57.093308513697075"/>
    <n v="57.093308513697075"/>
    <n v="114.18661702739415"/>
    <n v="29.68852042712248"/>
    <n v="143.87513745451662"/>
    <n v="67.621314603622807"/>
    <n v="247.94482021328361"/>
  </r>
  <r>
    <s v="1010039901_1_02_07"/>
    <s v="T0296"/>
    <s v="P.Vientiane"/>
    <x v="1"/>
    <n v="1.985238205917244E-2"/>
    <s v="2016-09-30"/>
    <x v="4"/>
    <s v="2022-06-21"/>
    <n v="2022"/>
    <s v="3 X 3"/>
    <s v="block"/>
    <n v="83.52271576005684"/>
    <n v="42.596585037628991"/>
    <n v="42.596585037628991"/>
    <n v="85.193170075257981"/>
    <n v="22.150224219567075"/>
    <n v="107.34339429482506"/>
    <n v="50.451395318567776"/>
    <n v="184.98844950141518"/>
  </r>
  <r>
    <s v="1010043901_1_04_04"/>
    <s v="T0298"/>
    <s v="P.Vientiane"/>
    <x v="0"/>
    <n v="1.9978370445040711E-2"/>
    <s v="2016-06-20"/>
    <x v="4"/>
    <s v="2022-07-25"/>
    <n v="2022"/>
    <s v="4.5 X 2.5"/>
    <s v="block"/>
    <n v="91.811031101144408"/>
    <n v="46.884833215651113"/>
    <n v="46.884833215651113"/>
    <n v="93.769666431302227"/>
    <n v="34.694776579581827"/>
    <n v="128.46444301088405"/>
    <n v="60.378288215115504"/>
    <n v="221.38705678875684"/>
  </r>
  <r>
    <s v="1010007900_1_11_02"/>
    <s v="T0299"/>
    <s v="P.Vientiane"/>
    <x v="0"/>
    <n v="1.9801253127999779E-2"/>
    <s v="2017-06-24"/>
    <x v="5"/>
    <s v="2022-06-30"/>
    <n v="2022"/>
    <s v="3 X 3"/>
    <s v="block"/>
    <n v="86.928297171371767"/>
    <n v="44.391383755513885"/>
    <n v="44.391383755513885"/>
    <n v="88.782767511027771"/>
    <n v="32.849623979080278"/>
    <n v="121.63239149010805"/>
    <n v="57.167224000350778"/>
    <n v="209.61315466795284"/>
  </r>
  <r>
    <s v="1010007900_1_12_03"/>
    <s v="T0300"/>
    <s v="P.Vientiane"/>
    <x v="0"/>
    <n v="1.929673092053898E-2"/>
    <s v="2017-06-15"/>
    <x v="5"/>
    <s v="2022-06-30"/>
    <n v="2022"/>
    <s v="3 X 3"/>
    <s v="block"/>
    <n v="141.60939025339121"/>
    <n v="72.315195289398503"/>
    <n v="72.315195289398503"/>
    <n v="144.63039057879701"/>
    <n v="53.513244514154891"/>
    <n v="198.14363509295191"/>
    <n v="93.127508493687387"/>
    <n v="341.46753114352043"/>
  </r>
  <r>
    <s v="1010007900_1_12_03"/>
    <s v="T0301"/>
    <s v="P.Vientiane"/>
    <x v="0"/>
    <n v="1.7598062583337949E-2"/>
    <s v="2017-06-15"/>
    <x v="5"/>
    <s v="2022-06-30"/>
    <n v="2022"/>
    <s v="3 X 3"/>
    <s v="block"/>
    <n v="152.84721091255051"/>
    <n v="78.053975706009183"/>
    <n v="78.053975706009183"/>
    <n v="156.10795141201837"/>
    <n v="57.759942022446793"/>
    <n v="213.86789343446515"/>
    <n v="100.51790991419861"/>
    <n v="368.56566968539488"/>
  </r>
  <r>
    <s v="1010007900_1_12_04"/>
    <s v="T0302"/>
    <s v="P.Vientiane"/>
    <x v="0"/>
    <n v="1.8738864945518331E-2"/>
    <s v="2017-06-15"/>
    <x v="5"/>
    <s v="2022-06-30"/>
    <n v="2022"/>
    <s v="3 X 3"/>
    <s v="block"/>
    <n v="75.117241229154018"/>
    <n v="38.359871187688015"/>
    <n v="38.359871187688015"/>
    <n v="76.719742375376029"/>
    <n v="28.386304678889129"/>
    <n v="105.10604705426516"/>
    <n v="49.399842115504626"/>
    <n v="181.13275442351696"/>
  </r>
  <r>
    <s v="1010007900_1_12_04"/>
    <s v="T0303"/>
    <s v="P.Vientiane"/>
    <x v="0"/>
    <n v="1.8131401161786371E-2"/>
    <s v="2017-06-15"/>
    <x v="5"/>
    <s v="2022-06-30"/>
    <n v="2022"/>
    <s v="3 X 3"/>
    <s v="block"/>
    <n v="76.172882544866482"/>
    <n v="38.898952019578509"/>
    <n v="38.898952019578509"/>
    <n v="77.797904039157018"/>
    <n v="28.785224494488098"/>
    <n v="106.58312853364512"/>
    <n v="50.094070410813202"/>
    <n v="183.67825817298174"/>
  </r>
  <r>
    <s v="1010007900_1_12_05"/>
    <s v="T0304"/>
    <s v="P.Vientiane"/>
    <x v="0"/>
    <n v="1.7745350399989819E-2"/>
    <s v="2017-06-10"/>
    <x v="5"/>
    <s v="2022-06-30"/>
    <n v="2022"/>
    <s v="3 X 3"/>
    <s v="block"/>
    <n v="114.3939895436628"/>
    <n v="58.417197326963844"/>
    <n v="58.417197326963844"/>
    <n v="116.83439465392769"/>
    <n v="43.228726021953243"/>
    <n v="160.06312067588092"/>
    <n v="75.229666717664031"/>
    <n v="275.84211129810143"/>
  </r>
  <r>
    <s v="1010007900_1_13_02"/>
    <s v="T0305"/>
    <s v="P.Vientiane"/>
    <x v="0"/>
    <n v="1.9350953293453071E-2"/>
    <s v="2017-06-24"/>
    <x v="5"/>
    <s v="2022-06-30"/>
    <n v="2022"/>
    <s v="3 X 3"/>
    <s v="block"/>
    <n v="99.991487904974804"/>
    <n v="51.062319823473835"/>
    <n v="51.062319823473835"/>
    <n v="102.12463964694767"/>
    <n v="37.786116669370635"/>
    <n v="139.9107563163183"/>
    <n v="65.758055468669596"/>
    <n v="241.11287005178852"/>
  </r>
  <r>
    <s v="1010007900_1_13_22"/>
    <s v="T0307"/>
    <s v="P.Vientiane"/>
    <x v="0"/>
    <n v="1.8714294668957649E-2"/>
    <s v="2017-06-24"/>
    <x v="5"/>
    <s v="2022-06-30"/>
    <n v="2022"/>
    <s v="3 X 3"/>
    <s v="block"/>
    <n v="73.882339371278334"/>
    <n v="37.729247972266165"/>
    <n v="37.729247972266165"/>
    <n v="75.458495944532331"/>
    <n v="27.919643499476962"/>
    <n v="103.37813944400929"/>
    <n v="48.587725538684367"/>
    <n v="178.15499364184268"/>
  </r>
  <r>
    <s v="1010007900_1_13_22"/>
    <s v="T0308"/>
    <s v="P.Vientiane"/>
    <x v="0"/>
    <n v="1.9670788917778879E-2"/>
    <s v="2017-06-24"/>
    <x v="5"/>
    <s v="2022-06-30"/>
    <n v="2022"/>
    <s v="3 X 3"/>
    <s v="block"/>
    <n v="81.6293654892917"/>
    <n v="41.685395976531659"/>
    <n v="41.685395976531659"/>
    <n v="83.370791953063318"/>
    <n v="30.847193022633427"/>
    <n v="114.21798497569674"/>
    <n v="53.682452938577462"/>
    <n v="196.83566077478403"/>
  </r>
  <r>
    <s v="1010007900_1_10_01"/>
    <s v="T0309"/>
    <s v="P.Vientiane"/>
    <x v="0"/>
    <n v="1.677826531726221E-2"/>
    <s v="2016-06-13"/>
    <x v="4"/>
    <s v="2022-06-30"/>
    <n v="2022"/>
    <s v="3 X 3"/>
    <s v="block"/>
    <n v="129.41688105773181"/>
    <n v="66.088887260148425"/>
    <n v="66.088887260148425"/>
    <n v="132.17777452029685"/>
    <n v="48.905776572509836"/>
    <n v="181.08355109280669"/>
    <n v="85.109269013619141"/>
    <n v="312.06731971660349"/>
  </r>
  <r>
    <s v="1010007900_1_04_33"/>
    <s v="T0310"/>
    <s v="P.Vientiane"/>
    <x v="0"/>
    <n v="1.7614642992907471E-2"/>
    <s v="2014-06-01"/>
    <x v="2"/>
    <s v="2022-06-30"/>
    <n v="2022"/>
    <s v="3 X 3"/>
    <s v="block"/>
    <n v="10.538472920536091"/>
    <n v="5.381646838087101"/>
    <n v="5.381646838087101"/>
    <n v="10.763293676174202"/>
    <n v="3.9824186601844547"/>
    <n v="14.745712336358658"/>
    <n v="6.9304847980885684"/>
    <n v="25.411777592991417"/>
  </r>
  <r>
    <s v="1010007900_1_13_25"/>
    <s v="T0311"/>
    <s v="P.Vientiane"/>
    <x v="0"/>
    <n v="1.9428306214356841E-2"/>
    <s v="2017-06-24"/>
    <x v="5"/>
    <s v="2022-06-30"/>
    <n v="2022"/>
    <s v="3 X 3"/>
    <s v="block"/>
    <n v="129.71923441931889"/>
    <n v="66.243289043465566"/>
    <n v="66.243289043465566"/>
    <n v="132.48657808693113"/>
    <n v="49.02003389216452"/>
    <n v="181.50661197909565"/>
    <n v="85.308107630174945"/>
    <n v="312.79639464397479"/>
  </r>
  <r>
    <s v="1010007900_1_13_17"/>
    <s v="T0312"/>
    <s v="P.Vientiane"/>
    <x v="0"/>
    <n v="1.7342952301218829E-2"/>
    <s v="2017-07-26"/>
    <x v="5"/>
    <s v="2022-06-30"/>
    <n v="2022"/>
    <s v="3 X 3"/>
    <s v="block"/>
    <n v="171.20134803158049"/>
    <n v="87.426821728127166"/>
    <n v="87.426821728127166"/>
    <n v="174.85364345625433"/>
    <n v="64.695848078814109"/>
    <n v="239.54949153506846"/>
    <n v="112.58826102148217"/>
    <n v="412.82362374543459"/>
  </r>
  <r>
    <s v="1010006900_1_05_01"/>
    <s v="T0313"/>
    <s v="P.Vientiane"/>
    <x v="0"/>
    <n v="1.9026634738360821E-2"/>
    <s v="2016-06-02"/>
    <x v="4"/>
    <s v="2022-09-05"/>
    <n v="2022"/>
    <s v="3 X 3"/>
    <s v="block"/>
    <n v="93.909170369546658"/>
    <n v="47.956283002048529"/>
    <n v="47.956283002048529"/>
    <n v="95.912566004097059"/>
    <n v="35.487649421515911"/>
    <n v="131.40021542561297"/>
    <n v="61.758101250038095"/>
    <n v="226.44637125013966"/>
  </r>
  <r>
    <s v="1010006900_1_09_01"/>
    <s v="T0314"/>
    <s v="P.Vientiane"/>
    <x v="0"/>
    <n v="1.837424330223604E-2"/>
    <s v="2017-06-01"/>
    <x v="5"/>
    <s v="2022-09-05"/>
    <n v="2022"/>
    <s v="3 X 3"/>
    <s v="block"/>
    <n v="91.909816338254231"/>
    <n v="46.935279543401862"/>
    <n v="46.935279543401862"/>
    <n v="93.870559086803723"/>
    <n v="34.732106862117377"/>
    <n v="128.6026659489211"/>
    <n v="60.443252995992914"/>
    <n v="221.62526098530734"/>
  </r>
  <r>
    <s v="1010006900_1_09_02"/>
    <s v="T0315"/>
    <s v="P.Vientiane"/>
    <x v="0"/>
    <n v="1.8726608329486309E-2"/>
    <s v="2017-06-01"/>
    <x v="5"/>
    <s v="2022-09-05"/>
    <n v="2022"/>
    <s v="3 X 3"/>
    <s v="block"/>
    <n v="87.582359574431763"/>
    <n v="44.725391622676518"/>
    <n v="44.725391622676518"/>
    <n v="89.450783245353037"/>
    <n v="33.09678980078062"/>
    <n v="122.54757304613366"/>
    <n v="57.597359331682817"/>
    <n v="211.19031754950365"/>
  </r>
  <r>
    <s v="1010007901_1_14_01"/>
    <s v="T0316"/>
    <s v="P.Vientiane"/>
    <x v="0"/>
    <n v="1.9131629906859481E-2"/>
    <s v="2017-06-01"/>
    <x v="5"/>
    <s v="2022-09-04"/>
    <n v="2022"/>
    <s v="3 X 3"/>
    <s v="block"/>
    <n v="50.648132264334592"/>
    <n v="25.864312876320216"/>
    <n v="25.864312876320216"/>
    <n v="51.728625752640433"/>
    <n v="19.139591528476959"/>
    <n v="70.868217281117396"/>
    <n v="33.308062122125172"/>
    <n v="122.12956111445895"/>
  </r>
  <r>
    <s v="1010007901_1_14_02"/>
    <s v="T0317"/>
    <s v="P.Vientiane"/>
    <x v="0"/>
    <n v="1.9315040465925758E-2"/>
    <s v="2017-06-01"/>
    <x v="5"/>
    <s v="2022-09-04"/>
    <n v="2022"/>
    <s v="3 X 3"/>
    <s v="block"/>
    <n v="108.52286834529301"/>
    <n v="55.419011434996335"/>
    <n v="55.419011434996335"/>
    <n v="110.83802286999267"/>
    <n v="41.010068461897291"/>
    <n v="151.84809133188998"/>
    <n v="71.368602925988284"/>
    <n v="261.68487739529036"/>
  </r>
  <r>
    <s v="1010007901_1_14_02"/>
    <s v="T0318"/>
    <s v="P.Vientiane"/>
    <x v="0"/>
    <n v="1.823334044483451E-2"/>
    <s v="2017-06-01"/>
    <x v="5"/>
    <s v="2022-09-04"/>
    <n v="2022"/>
    <s v="3 X 3"/>
    <s v="block"/>
    <n v="71.115490694017595"/>
    <n v="36.316310581078348"/>
    <n v="36.316310581078348"/>
    <n v="72.632621162156696"/>
    <n v="26.874069829997978"/>
    <n v="99.506690992154674"/>
    <n v="46.768144766312695"/>
    <n v="171.48319747647989"/>
  </r>
  <r>
    <s v="1010007901_1_14_02"/>
    <s v="T0319"/>
    <s v="P.Vientiane"/>
    <x v="0"/>
    <n v="1.6816197001917801E-2"/>
    <s v="2017-06-01"/>
    <x v="5"/>
    <s v="2022-09-04"/>
    <n v="2022"/>
    <s v="3 X 3"/>
    <s v="block"/>
    <n v="45.579965638096667"/>
    <n v="23.276169119188047"/>
    <n v="23.276169119188047"/>
    <n v="46.552338238376095"/>
    <n v="17.224365148199155"/>
    <n v="63.77670338657525"/>
    <n v="29.975050591690366"/>
    <n v="109.908518836198"/>
  </r>
  <r>
    <s v="1010007901_1_14_02"/>
    <s v="T0320"/>
    <s v="P.Vientiane"/>
    <x v="0"/>
    <n v="1.7463493740585902E-2"/>
    <s v="2017-06-01"/>
    <x v="5"/>
    <s v="2022-09-04"/>
    <n v="2022"/>
    <s v="3 X 3"/>
    <s v="block"/>
    <n v="49.190691392745379"/>
    <n v="25.120046404561993"/>
    <n v="25.120046404561993"/>
    <n v="50.240092809123986"/>
    <n v="18.588834339375875"/>
    <n v="68.828927148499858"/>
    <n v="32.34959575979493"/>
    <n v="118.6151844525814"/>
  </r>
  <r>
    <s v="1010007901_1_14_03"/>
    <s v="T0321"/>
    <s v="P.Vientiane"/>
    <x v="0"/>
    <n v="1.7480501576272161E-2"/>
    <s v="2017-06-01"/>
    <x v="5"/>
    <s v="2022-09-04"/>
    <n v="2022"/>
    <s v="3 X 3"/>
    <s v="block"/>
    <n v="77.565330113195429"/>
    <n v="39.61002857780516"/>
    <n v="39.61002857780516"/>
    <n v="79.22005715561032"/>
    <n v="29.311421147575818"/>
    <n v="108.53147830318613"/>
    <n v="51.009794802497481"/>
    <n v="187.0359142758241"/>
  </r>
  <r>
    <s v="1010007901_1_14_03"/>
    <s v="T0322"/>
    <s v="P.Vientiane"/>
    <x v="0"/>
    <n v="1.677826531726221E-2"/>
    <s v="2017-06-01"/>
    <x v="5"/>
    <s v="2022-09-04"/>
    <n v="2022"/>
    <s v="3 X 3"/>
    <s v="block"/>
    <n v="63.286388758321962"/>
    <n v="32.318249192583103"/>
    <n v="32.318249192583103"/>
    <n v="64.636498385166206"/>
    <n v="23.915504402511495"/>
    <n v="88.552002787677708"/>
    <n v="41.619441310208522"/>
    <n v="152.60461813743123"/>
  </r>
  <r>
    <s v="1010007901_1_14_04"/>
    <s v="T0323"/>
    <s v="P.Vientiane"/>
    <x v="0"/>
    <n v="1.9161993468694731E-2"/>
    <s v="2017-06-01"/>
    <x v="5"/>
    <s v="2022-09-04"/>
    <n v="2022"/>
    <s v="3 X 3"/>
    <s v="block"/>
    <n v="105.0978323504247"/>
    <n v="53.669959720283586"/>
    <n v="53.669959720283586"/>
    <n v="107.33991944056717"/>
    <n v="39.715770193009853"/>
    <n v="147.05568963357703"/>
    <n v="69.116174127781207"/>
    <n v="253.42597180186442"/>
  </r>
  <r>
    <s v="1010007901_1_14_04"/>
    <s v="T0324"/>
    <s v="P.Vientiane"/>
    <x v="0"/>
    <n v="1.8915843872605701E-2"/>
    <s v="2017-06-01"/>
    <x v="5"/>
    <s v="2022-09-04"/>
    <n v="2022"/>
    <s v="3 X 3"/>
    <s v="block"/>
    <n v="164.8533475855605"/>
    <n v="84.18510950035963"/>
    <n v="84.18510950035963"/>
    <n v="168.37021900071926"/>
    <n v="62.296981030266124"/>
    <n v="230.66720003098538"/>
    <n v="108.41358401456313"/>
    <n v="397.51647472006476"/>
  </r>
  <r>
    <s v="1010007901_1_14_01"/>
    <s v="T0325"/>
    <s v="P.Vientiane"/>
    <x v="0"/>
    <n v="1.9090329409675231E-2"/>
    <s v="2017-06-01"/>
    <x v="5"/>
    <s v="2022-09-04"/>
    <n v="2022"/>
    <s v="3 X 3"/>
    <s v="block"/>
    <n v="85.618113012829397"/>
    <n v="43.722316378551575"/>
    <n v="43.722316378551575"/>
    <n v="87.44463275710315"/>
    <n v="32.354514120128165"/>
    <n v="119.79914687723132"/>
    <n v="56.305599032298716"/>
    <n v="206.45386311842861"/>
  </r>
  <r>
    <s v="1010007901_1_15_03"/>
    <s v="T0326"/>
    <s v="P.Vientiane"/>
    <x v="0"/>
    <n v="1.9753990971903009E-2"/>
    <s v="2017-06-01"/>
    <x v="5"/>
    <s v="2022-09-02"/>
    <n v="2022"/>
    <s v="3 X 3"/>
    <s v="block"/>
    <n v="121.3222862953811"/>
    <n v="61.955247534841327"/>
    <n v="61.955247534841327"/>
    <n v="123.91049506968265"/>
    <n v="45.84688317578258"/>
    <n v="169.75737824546525"/>
    <n v="79.785967775368661"/>
    <n v="292.54854850968508"/>
  </r>
  <r>
    <s v="1010007901_1_15_02"/>
    <s v="T0327"/>
    <s v="P.Vientiane"/>
    <x v="0"/>
    <n v="1.9523983534423101E-2"/>
    <s v="2017-06-01"/>
    <x v="5"/>
    <s v="2022-09-02"/>
    <n v="2022"/>
    <s v="3 X 3"/>
    <s v="block"/>
    <n v="159.04721162225189"/>
    <n v="81.220109401763366"/>
    <n v="81.220109401763366"/>
    <n v="162.44021880352673"/>
    <n v="60.10288095730489"/>
    <n v="222.54309976083164"/>
    <n v="104.59525688759086"/>
    <n v="383.51594192116647"/>
  </r>
  <r>
    <s v="1010007901_1_15_02"/>
    <s v="T0328"/>
    <s v="P.Vientiane"/>
    <x v="0"/>
    <n v="1.9597174461797359E-2"/>
    <s v="2017-06-01"/>
    <x v="5"/>
    <s v="2022-09-02"/>
    <n v="2022"/>
    <s v="3 X 3"/>
    <s v="block"/>
    <n v="130.83565310485031"/>
    <n v="66.813406852210278"/>
    <n v="66.813406852210278"/>
    <n v="133.62681370442056"/>
    <n v="49.441921070635608"/>
    <n v="183.06873477505616"/>
    <n v="86.042305344276386"/>
    <n v="315.48845292901342"/>
  </r>
  <r>
    <s v="1010007901_1_15_02"/>
    <s v="T0329"/>
    <s v="P.Vientiane"/>
    <x v="0"/>
    <n v="1.959012364244115E-2"/>
    <s v="2017-06-01"/>
    <x v="5"/>
    <s v="2022-09-03"/>
    <n v="2022"/>
    <s v="3 X 3"/>
    <s v="block"/>
    <n v="138.22599223793961"/>
    <n v="70.587406702841207"/>
    <n v="70.587406702841207"/>
    <n v="141.17481340568241"/>
    <n v="52.234680960102494"/>
    <n v="193.40949436578489"/>
    <n v="90.902462351918899"/>
    <n v="333.3090286237026"/>
  </r>
  <r>
    <s v="1010007901_1_15_02"/>
    <s v="T0330"/>
    <s v="P.Vientiane"/>
    <x v="0"/>
    <n v="1.817542170674772E-2"/>
    <s v="2017-06-01"/>
    <x v="5"/>
    <s v="2022-09-02"/>
    <n v="2022"/>
    <s v="3 X 3"/>
    <s v="block"/>
    <n v="108.1550885207463"/>
    <n v="55.231198537927817"/>
    <n v="55.231198537927817"/>
    <n v="110.46239707585563"/>
    <n v="40.871086918066581"/>
    <n v="151.33348399392221"/>
    <n v="71.126737477143436"/>
    <n v="260.79803741619259"/>
  </r>
  <r>
    <s v="0108024901_1_13_01"/>
    <s v="T0331"/>
    <s v="Vientiane Capital"/>
    <x v="0"/>
    <n v="1.8261966738383761E-2"/>
    <s v="2017-06-20"/>
    <x v="5"/>
    <s v="2022-07-20"/>
    <n v="2022"/>
    <s v="9 X 1.2"/>
    <s v="line"/>
    <n v="73.48540846261713"/>
    <n v="37.526548588243173"/>
    <n v="37.526548588243173"/>
    <n v="75.053097176486347"/>
    <n v="27.769645955299946"/>
    <n v="102.8227431317863"/>
    <n v="48.326689271939557"/>
    <n v="177.19786066377836"/>
  </r>
  <r>
    <s v="0108024901_1_13_02"/>
    <s v="T0332"/>
    <s v="Vientiane Capital"/>
    <x v="0"/>
    <n v="1.8116617124248641E-2"/>
    <s v="2017-06-20"/>
    <x v="5"/>
    <s v="2022-08-01"/>
    <n v="2022"/>
    <s v="9 X 1.2"/>
    <s v="line"/>
    <n v="123.9934495236206"/>
    <n v="63.319321556728966"/>
    <n v="63.319321556728966"/>
    <n v="126.63864311345793"/>
    <n v="46.856297951979435"/>
    <n v="173.49494106543736"/>
    <n v="81.542622300755554"/>
    <n v="298.98961510277036"/>
  </r>
  <r>
    <s v="0108024901_1_13_04"/>
    <s v="T0333"/>
    <s v="Vientiane Capital"/>
    <x v="0"/>
    <n v="1.858802895432354E-2"/>
    <s v="2017-06-20"/>
    <x v="5"/>
    <s v="2022-07-20"/>
    <n v="2022"/>
    <s v="9 X 1.2"/>
    <s v="line"/>
    <n v="91.28227085596987"/>
    <n v="46.614812983781981"/>
    <n v="46.614812983781981"/>
    <n v="93.229625967563962"/>
    <n v="34.494961607998668"/>
    <n v="127.72458757556262"/>
    <n v="60.030556160514429"/>
    <n v="220.11203925521957"/>
  </r>
  <r>
    <s v="0108024901_1_14_01"/>
    <s v="T0334"/>
    <s v="Vientiane Capital"/>
    <x v="0"/>
    <n v="1.928748796207392E-2"/>
    <s v="2017-07-24"/>
    <x v="5"/>
    <s v="2022-07-20"/>
    <n v="2022"/>
    <s v="3 X 3"/>
    <s v="block"/>
    <n v="58.171866197852957"/>
    <n v="29.706433005036931"/>
    <n v="29.706433005036931"/>
    <n v="59.412866010073863"/>
    <n v="21.982760423727328"/>
    <n v="81.395626433801198"/>
    <n v="38.255944423886561"/>
    <n v="140.27179622091739"/>
  </r>
  <r>
    <s v="0108024901_1_15_01"/>
    <s v="T0335"/>
    <s v="Vientiane Capital"/>
    <x v="0"/>
    <n v="1.737765765154127E-2"/>
    <s v="2017-07-05"/>
    <x v="5"/>
    <s v="2022-08-01"/>
    <n v="2022"/>
    <s v="4.5 X 2.5"/>
    <s v="block"/>
    <n v="118.23408960325359"/>
    <n v="60.378208424061548"/>
    <n v="60.378208424061548"/>
    <n v="120.7564168481231"/>
    <n v="44.679874233805542"/>
    <n v="165.43629108192863"/>
    <n v="77.755056808506453"/>
    <n v="285.10187496452363"/>
  </r>
  <r>
    <s v="0108024901_1_16_01"/>
    <s v="T0336"/>
    <s v="Vientiane Capital"/>
    <x v="0"/>
    <n v="4.6605810002824419E-2"/>
    <s v="2017-06-20"/>
    <x v="5"/>
    <s v="2022-08-01"/>
    <n v="2022"/>
    <s v="9 X 1.2"/>
    <s v="line"/>
    <n v="78.784740250109067"/>
    <n v="40.232740687722391"/>
    <n v="40.232740687722391"/>
    <n v="80.465481375444782"/>
    <n v="29.772228108914568"/>
    <n v="110.23770948435936"/>
    <n v="51.811723457648895"/>
    <n v="189.97631934471261"/>
  </r>
  <r>
    <s v="0108024901_1_16_02"/>
    <s v="T0337"/>
    <s v="Vientiane Capital"/>
    <x v="0"/>
    <n v="4.4861079368786583E-2"/>
    <s v="2017-06-20"/>
    <x v="5"/>
    <s v="2022-08-01"/>
    <n v="2022"/>
    <s v="9 X 1.2"/>
    <s v="line"/>
    <n v="92.457290222187851"/>
    <n v="47.2148562067973"/>
    <n v="47.2148562067973"/>
    <n v="94.429712413594601"/>
    <n v="34.938993593029998"/>
    <n v="129.36870600662459"/>
    <n v="60.803291823113554"/>
    <n v="222.94540335141636"/>
  </r>
  <r>
    <s v="0108024901_1_16_03"/>
    <s v="T0338"/>
    <s v="Vientiane Capital"/>
    <x v="0"/>
    <n v="1.6546398364649939E-2"/>
    <s v="2017-07-20"/>
    <x v="5"/>
    <s v="2022-07-20"/>
    <n v="2022"/>
    <s v="9 X 1.2"/>
    <s v="line"/>
    <n v="77.259534077250251"/>
    <n v="39.453868735449156"/>
    <n v="39.453868735449156"/>
    <n v="78.907737470898311"/>
    <n v="29.195862864232375"/>
    <n v="108.10360033513069"/>
    <n v="50.808692157511423"/>
    <n v="186.29853791087521"/>
  </r>
  <r>
    <s v="0108024901_1_16_04"/>
    <s v="T0339"/>
    <s v="Vientiane Capital"/>
    <x v="0"/>
    <n v="1.8071934074469061E-2"/>
    <s v="2017-07-20"/>
    <x v="5"/>
    <s v="2022-08-01"/>
    <n v="2022"/>
    <s v="9 X 1.2"/>
    <s v="line"/>
    <n v="121.5707246822374"/>
    <n v="62.08211673772928"/>
    <n v="62.08211673772928"/>
    <n v="124.16423347545856"/>
    <n v="45.940766385919666"/>
    <n v="170.10499986137822"/>
    <n v="79.94934993484776"/>
    <n v="293.14761642777512"/>
  </r>
  <r>
    <s v="0108024901_1_16_07"/>
    <s v="T0340"/>
    <s v="Vientiane Capital"/>
    <x v="0"/>
    <n v="1.8575090318108448E-2"/>
    <s v="2017-07-05"/>
    <x v="5"/>
    <s v="2022-08-01"/>
    <n v="2022"/>
    <s v="9 X 1.2"/>
    <s v="line"/>
    <n v="61.192611500135541"/>
    <n v="31.249026939402572"/>
    <n v="31.249026939402572"/>
    <n v="62.498053878805145"/>
    <n v="23.124279935157904"/>
    <n v="85.622333813963053"/>
    <n v="40.242496892562635"/>
    <n v="147.55582193939631"/>
  </r>
  <r>
    <s v="0108024901_1_17_02"/>
    <s v="T0342"/>
    <s v="Vientiane Capital"/>
    <x v="0"/>
    <n v="1.7903866827326871E-2"/>
    <s v="2017-07-24"/>
    <x v="5"/>
    <s v="2022-07-20"/>
    <n v="2022"/>
    <s v="3 X 3"/>
    <s v="block"/>
    <n v="106.8395668061597"/>
    <n v="54.55940544901226"/>
    <n v="54.55940544901226"/>
    <n v="109.11881089802452"/>
    <n v="40.373960032269075"/>
    <n v="149.4927709302936"/>
    <n v="70.261602337237989"/>
    <n v="257.62587523653929"/>
  </r>
  <r>
    <s v="0108024901_1_17_03"/>
    <s v="T0343"/>
    <s v="Vientiane Capital"/>
    <x v="1"/>
    <n v="1.897196169965144E-2"/>
    <s v="2017-07-24"/>
    <x v="5"/>
    <s v="2022-07-31"/>
    <n v="2022"/>
    <s v="3 X 3"/>
    <s v="block"/>
    <n v="67.544531387362923"/>
    <n v="34.447711007555093"/>
    <n v="34.447711007555093"/>
    <n v="68.895422015110185"/>
    <n v="17.91280972392865"/>
    <n v="86.808231739038831"/>
    <n v="40.799868917348249"/>
    <n v="149.59951936361023"/>
  </r>
  <r>
    <s v="0108024901_1_17_04"/>
    <s v="T0344"/>
    <s v="Vientiane Capital"/>
    <x v="0"/>
    <n v="1.9221143767143501E-2"/>
    <s v="2017-07-24"/>
    <x v="5"/>
    <s v="2022-07-31"/>
    <n v="2022"/>
    <s v="3 X 3"/>
    <s v="block"/>
    <n v="103.641773105792"/>
    <n v="52.92639879935782"/>
    <n v="52.92639879935782"/>
    <n v="105.85279759871564"/>
    <n v="39.16553511152479"/>
    <n v="145.01833271024043"/>
    <n v="68.158616373813004"/>
    <n v="249.914926703981"/>
  </r>
  <r>
    <s v="0108024901_1_17_05"/>
    <s v="T0345"/>
    <s v="Vientiane Capital"/>
    <x v="0"/>
    <n v="1.8549043336424511E-2"/>
    <s v="2017-07-24"/>
    <x v="5"/>
    <s v="2022-07-31"/>
    <n v="2022"/>
    <s v="3 X 3"/>
    <s v="block"/>
    <n v="149.3325089697606"/>
    <n v="76.259134580557799"/>
    <n v="76.259134580557799"/>
    <n v="152.5182691611156"/>
    <n v="56.431759589612767"/>
    <n v="208.95002875072836"/>
    <n v="98.206513512842321"/>
    <n v="360.09054954708847"/>
  </r>
  <r>
    <s v="0108024901_1_17_06"/>
    <s v="T0346"/>
    <s v="Vientiane Capital"/>
    <x v="0"/>
    <n v="1.8509549187132421E-2"/>
    <s v="2017-07-24"/>
    <x v="5"/>
    <s v="2022-07-20"/>
    <n v="2022"/>
    <s v="3 X 3"/>
    <s v="block"/>
    <n v="125.2862678560752"/>
    <n v="63.979520785169115"/>
    <n v="63.979520785169115"/>
    <n v="127.95904157033823"/>
    <n v="47.344845381025145"/>
    <n v="175.30388695136338"/>
    <n v="82.392826867140784"/>
    <n v="302.10703184618285"/>
  </r>
  <r>
    <s v="0108024901_1_17_07"/>
    <s v="T0347"/>
    <s v="Vientiane Capital"/>
    <x v="0"/>
    <n v="1.8261966738383761E-2"/>
    <s v="2017-07-24"/>
    <x v="5"/>
    <s v="2022-07-20"/>
    <n v="2022"/>
    <s v="3 X 3"/>
    <s v="block"/>
    <n v="76.376620545945357"/>
    <n v="39.002994225462793"/>
    <n v="39.002994225462793"/>
    <n v="78.005988450925585"/>
    <n v="28.862215726842468"/>
    <n v="106.86820417776805"/>
    <n v="50.228055963550979"/>
    <n v="184.16953853302024"/>
  </r>
  <r>
    <s v="0108024901_1_17_08"/>
    <s v="T0348"/>
    <s v="Vientiane Capital"/>
    <x v="0"/>
    <n v="1.8101777900353291E-2"/>
    <s v="2017-07-24"/>
    <x v="5"/>
    <s v="2022-07-20"/>
    <n v="2022"/>
    <s v="3 X 3"/>
    <s v="block"/>
    <n v="120.4822667229148"/>
    <n v="61.526277539835206"/>
    <n v="61.526277539835206"/>
    <n v="123.05255507967041"/>
    <n v="45.529445379478055"/>
    <n v="168.58200045914847"/>
    <n v="79.233540215799778"/>
    <n v="290.52298079126587"/>
  </r>
  <r>
    <s v="0108024901_1_17_12"/>
    <s v="T0349"/>
    <m/>
    <x v="2"/>
    <n v="1.8041870047771288E-2"/>
    <s v="2015-07-28"/>
    <x v="3"/>
    <s v="2022-07-20"/>
    <n v="2022"/>
    <s v="3 X 3"/>
    <s v="block"/>
    <n v="54.617254297617912"/>
    <n v="3342.1724234382409"/>
    <m/>
    <m/>
    <m/>
    <m/>
    <m/>
    <m/>
  </r>
  <r>
    <s v="0108024901_1_19_01"/>
    <s v="T0350"/>
    <s v="Vientiane Capital"/>
    <x v="0"/>
    <n v="1.7463493740585902E-2"/>
    <s v="2017-07-05"/>
    <x v="5"/>
    <s v="2022-07-20"/>
    <n v="2022"/>
    <s v="9 X 1.2"/>
    <s v="line"/>
    <n v="125.34985598508599"/>
    <n v="64.01199312305063"/>
    <n v="64.01199312305063"/>
    <n v="128.02398624610126"/>
    <n v="47.368874911057468"/>
    <n v="175.39286115715873"/>
    <n v="82.434644743864595"/>
    <n v="302.26036406083682"/>
  </r>
  <r>
    <s v="0108024901_1_20_01"/>
    <s v="T0351"/>
    <s v="Vientiane Capital"/>
    <x v="0"/>
    <n v="1.9359784202360161E-2"/>
    <s v="2017-06-20"/>
    <x v="5"/>
    <s v="2022-07-20"/>
    <n v="2022"/>
    <s v="4.5 X 2.5"/>
    <s v="block"/>
    <n v="123.27347117310519"/>
    <n v="62.951652612399101"/>
    <n v="62.951652612399101"/>
    <n v="125.9033052247982"/>
    <n v="46.584222933175333"/>
    <n v="172.48752815797354"/>
    <n v="81.069138234247561"/>
    <n v="297.25350685890771"/>
  </r>
  <r>
    <s v="0108024901_1_20_03"/>
    <s v="T0352"/>
    <s v="Vientiane Capital"/>
    <x v="0"/>
    <n v="1.7325520355127109E-2"/>
    <s v="2017-06-20"/>
    <x v="5"/>
    <s v="2022-07-20"/>
    <n v="2022"/>
    <s v="9 X 1.2"/>
    <s v="line"/>
    <n v="83.601770015414616"/>
    <n v="42.692637221205096"/>
    <n v="42.692637221205096"/>
    <n v="85.385274442410193"/>
    <n v="31.592551543691769"/>
    <n v="116.97782598610196"/>
    <n v="54.979578213467917"/>
    <n v="201.5917867827157"/>
  </r>
  <r>
    <s v="0108024901_1_21_03"/>
    <s v="T0353"/>
    <s v="Vientiane Capital"/>
    <x v="0"/>
    <n v="4.4025623687097407E-2"/>
    <s v="2017-06-28"/>
    <x v="5"/>
    <s v="2022-07-20"/>
    <n v="2022"/>
    <s v="9 X 1.2"/>
    <s v="line"/>
    <n v="81.52834246214907"/>
    <n v="41.633806884004159"/>
    <n v="41.633806884004159"/>
    <n v="83.267613768008317"/>
    <n v="30.809017094163078"/>
    <n v="114.0766308621714"/>
    <n v="53.616016505220557"/>
    <n v="196.59206051914202"/>
  </r>
  <r>
    <s v="0108024901_1_21_05"/>
    <s v="T0354"/>
    <s v="Vientiane Capital"/>
    <x v="0"/>
    <n v="1.845610114600367E-2"/>
    <s v="2017-06-16"/>
    <x v="5"/>
    <s v="2022-07-20"/>
    <n v="2022"/>
    <s v="9 X 1.2"/>
    <s v="line"/>
    <n v="125.92690423485629"/>
    <n v="64.306672429266669"/>
    <n v="64.306672429266669"/>
    <n v="128.61334485853334"/>
    <n v="47.586937597657332"/>
    <n v="176.20028245619068"/>
    <n v="82.814132754409613"/>
    <n v="303.65182009950189"/>
  </r>
  <r>
    <s v="0108024901_1_21_06"/>
    <s v="T0355"/>
    <s v="Vientiane Capital"/>
    <x v="0"/>
    <n v="4.7772323162425662E-2"/>
    <s v="2017-07-22"/>
    <x v="5"/>
    <s v="2022-08-01"/>
    <n v="2022"/>
    <s v="9 X 1.2"/>
    <s v="line"/>
    <n v="67.021600548035053"/>
    <n v="34.225697346529927"/>
    <n v="34.225697346529927"/>
    <n v="68.451394693059854"/>
    <n v="25.327016036432145"/>
    <n v="93.778410729491995"/>
    <n v="44.075853042861233"/>
    <n v="161.61146115715786"/>
  </r>
  <r>
    <s v="0108024901_1_01_11"/>
    <s v="T0356"/>
    <s v="Vientiane Capital"/>
    <x v="0"/>
    <n v="4.5126227037563853E-2"/>
    <s v="2015-06-24"/>
    <x v="3"/>
    <s v="2022-08-01"/>
    <n v="2022"/>
    <s v="9 X 1.2"/>
    <s v="line"/>
    <n v="44.59372798736986"/>
    <n v="22.772530425550226"/>
    <n v="22.772530425550226"/>
    <n v="45.545060851100452"/>
    <n v="16.851672514907168"/>
    <n v="62.396733366007624"/>
    <n v="29.32646468202358"/>
    <n v="107.53037050075312"/>
  </r>
  <r>
    <s v="0108024901_1_21_20"/>
    <s v="T0359"/>
    <s v="Vientiane Capital"/>
    <x v="0"/>
    <n v="4.6414933305817627E-2"/>
    <s v="2017-06-28"/>
    <x v="5"/>
    <s v="2022-08-01"/>
    <n v="2022"/>
    <s v="9 X 1.2"/>
    <s v="line"/>
    <n v="72.548360692712052"/>
    <n v="37.048029527078313"/>
    <n v="37.048029527078313"/>
    <n v="74.096059054156626"/>
    <n v="27.41554185003795"/>
    <n v="101.51160090419458"/>
    <n v="47.71045242497145"/>
    <n v="174.93832555822866"/>
  </r>
  <r>
    <s v="1010007900_1_11_01"/>
    <s v="T0361"/>
    <s v="P.Vientiane"/>
    <x v="0"/>
    <n v="1.737765765154127E-2"/>
    <s v="2017-06-24"/>
    <x v="5"/>
    <s v="2022-06-30"/>
    <n v="2022"/>
    <s v="3 X 3"/>
    <s v="block"/>
    <n v="136.31019101115729"/>
    <n v="69.60907087636437"/>
    <n v="69.60907087636437"/>
    <n v="139.21814175272874"/>
    <n v="51.510712448509636"/>
    <n v="190.72885420123839"/>
    <n v="89.642561474582038"/>
    <n v="328.68939207346745"/>
  </r>
  <r>
    <s v="1010037900_1_16_01"/>
    <s v="T0362"/>
    <s v="P.Vientiane"/>
    <x v="0"/>
    <n v="1.7308035632495711E-2"/>
    <s v="2017-06-20"/>
    <x v="5"/>
    <s v="2022-08-31"/>
    <n v="2022"/>
    <s v="3 X 3"/>
    <s v="block"/>
    <n v="117.9983145575799"/>
    <n v="60.257805967404181"/>
    <n v="60.257805967404181"/>
    <n v="120.51561193480836"/>
    <n v="44.590776415879091"/>
    <n v="165.10638835068744"/>
    <n v="77.600002524823097"/>
    <n v="284.53334259101803"/>
  </r>
  <r>
    <s v="1010037900_1_17_08"/>
    <s v="T0363"/>
    <s v="P.Vientiane"/>
    <x v="0"/>
    <n v="1.9324106997073438E-2"/>
    <s v="2017-06-20"/>
    <x v="5"/>
    <s v="2022-08-31"/>
    <n v="2022"/>
    <s v="3 X 3"/>
    <s v="block"/>
    <n v="74.205188757740302"/>
    <n v="37.894116392286072"/>
    <n v="37.894116392286072"/>
    <n v="75.788232784572145"/>
    <n v="28.041646130291692"/>
    <n v="103.82987891486384"/>
    <n v="48.800043089986005"/>
    <n v="178.93349132994868"/>
  </r>
  <r>
    <s v="1010037900_1_17_08"/>
    <s v="T0364"/>
    <s v="P.Vientiane"/>
    <x v="0"/>
    <n v="1.7745350399989819E-2"/>
    <s v="2017-06-20"/>
    <x v="5"/>
    <s v="2022-08-31"/>
    <n v="2022"/>
    <s v="3 X 3"/>
    <s v="block"/>
    <n v="30.212723731846001"/>
    <n v="15.428630919062703"/>
    <n v="15.428630919062703"/>
    <n v="30.857261838125407"/>
    <n v="11.417186880106401"/>
    <n v="42.27444871823181"/>
    <n v="19.868990897568949"/>
    <n v="72.85296662441948"/>
  </r>
  <r>
    <s v="1010037900_1_17_10"/>
    <s v="T0365"/>
    <s v="P.Vientiane"/>
    <x v="0"/>
    <n v="1.9230797395556269E-2"/>
    <s v="2017-06-20"/>
    <x v="5"/>
    <s v="2022-08-31"/>
    <n v="2022"/>
    <s v="3 X 3"/>
    <s v="block"/>
    <n v="158.47096776337949"/>
    <n v="80.92584087116586"/>
    <n v="80.92584087116586"/>
    <n v="161.85168174233172"/>
    <n v="59.885122244662739"/>
    <n v="221.73680398699446"/>
    <n v="104.21629787388738"/>
    <n v="382.12642553758707"/>
  </r>
  <r>
    <s v="1010037900_1_17_12"/>
    <s v="T0366"/>
    <s v="P.Vientiane"/>
    <x v="0"/>
    <n v="1.827619646323958E-2"/>
    <s v="2017-06-15"/>
    <x v="5"/>
    <s v="2022-08-31"/>
    <n v="2022"/>
    <s v="3 X 3"/>
    <s v="block"/>
    <n v="150.5020350237528"/>
    <n v="76.856372552129812"/>
    <n v="76.856372552129812"/>
    <n v="153.71274510425962"/>
    <n v="56.873715688576063"/>
    <n v="210.58646079283568"/>
    <n v="98.975636572632766"/>
    <n v="362.91066743298677"/>
  </r>
  <r>
    <s v="1010037900_1_17_13"/>
    <s v="T0367"/>
    <s v="P.Vientiane"/>
    <x v="0"/>
    <n v="1.7981082859896452E-2"/>
    <s v="2017-06-15"/>
    <x v="5"/>
    <s v="2022-08-31"/>
    <n v="2022"/>
    <s v="3 X 3"/>
    <s v="block"/>
    <n v="120.37894395280171"/>
    <n v="61.473514045230786"/>
    <n v="61.473514045230786"/>
    <n v="122.94702809046157"/>
    <n v="45.490400393470779"/>
    <n v="168.43742848393236"/>
    <n v="79.165591387448202"/>
    <n v="290.27383508731009"/>
  </r>
  <r>
    <s v="1010037900_1_17_14"/>
    <s v="T0368"/>
    <s v="P.Vientiane"/>
    <x v="0"/>
    <n v="1.7497456163319061E-2"/>
    <s v="2017-06-15"/>
    <x v="5"/>
    <s v="2022-08-31"/>
    <n v="2022"/>
    <s v="3 X 3"/>
    <s v="block"/>
    <n v="90.41418851987649"/>
    <n v="46.171512270816962"/>
    <n v="46.171512270816962"/>
    <n v="92.343024541633923"/>
    <n v="34.166919080404554"/>
    <n v="126.50994362203848"/>
    <n v="59.459673502358079"/>
    <n v="218.01880284197961"/>
  </r>
  <r>
    <s v="1010037900_1_17_15"/>
    <s v="T0369"/>
    <s v="P.Vientiane"/>
    <x v="0"/>
    <n v="1.9644857518465259E-2"/>
    <s v="2017-06-12"/>
    <x v="5"/>
    <s v="2022-08-29"/>
    <n v="2022"/>
    <s v="3 X 3"/>
    <s v="block"/>
    <n v="108.0979163234838"/>
    <n v="55.202002602525766"/>
    <n v="55.202002602525766"/>
    <n v="110.40400520505153"/>
    <n v="40.849481925869064"/>
    <n v="151.2534871309206"/>
    <n v="71.089138951532675"/>
    <n v="260.66017615561981"/>
  </r>
  <r>
    <s v="1010037900_1_17_16"/>
    <s v="T0370"/>
    <s v="P.Vientiane"/>
    <x v="0"/>
    <n v="1.7680427555996501E-2"/>
    <s v="2017-06-12"/>
    <x v="5"/>
    <s v="2022-08-30"/>
    <n v="2022"/>
    <s v="3 X 3"/>
    <s v="block"/>
    <n v="74.324623264791938"/>
    <n v="37.955107613887108"/>
    <n v="37.955107613887108"/>
    <n v="75.910215227774216"/>
    <n v="28.086779634276461"/>
    <n v="103.99699486205068"/>
    <n v="48.878587585163821"/>
    <n v="179.22148781226733"/>
  </r>
  <r>
    <s v="1010037900_1_17_17"/>
    <s v="T0371"/>
    <s v="P.Vientiane"/>
    <x v="0"/>
    <n v="1.8116617124248641E-2"/>
    <s v="2017-06-20"/>
    <x v="5"/>
    <s v="2022-08-31"/>
    <n v="2022"/>
    <s v="3 X 3"/>
    <s v="block"/>
    <n v="103.26959005728121"/>
    <n v="52.736337322584973"/>
    <n v="52.736337322584973"/>
    <n v="105.47267464516995"/>
    <n v="39.024889618712876"/>
    <n v="144.49756426388282"/>
    <n v="67.913855204024927"/>
    <n v="249.01746908142471"/>
  </r>
  <r>
    <s v="1010037900_1_17_18"/>
    <s v="T0372"/>
    <s v="P.Vientiane"/>
    <x v="0"/>
    <n v="1.7745350399989819E-2"/>
    <s v="2017-06-20"/>
    <x v="5"/>
    <s v="2022-08-31"/>
    <n v="2022"/>
    <s v="3 X 3"/>
    <s v="block"/>
    <n v="57.913080035833481"/>
    <n v="29.574279538298985"/>
    <n v="29.574279538298985"/>
    <n v="59.148559076597969"/>
    <n v="21.884966858341247"/>
    <n v="81.03352593493922"/>
    <n v="38.085757189421429"/>
    <n v="139.6477763612119"/>
  </r>
  <r>
    <s v="1010037900_1_17_19"/>
    <s v="T0373"/>
    <s v="P.Vientiane"/>
    <x v="0"/>
    <n v="1.8738864945518331E-2"/>
    <s v="2017-06-10"/>
    <x v="5"/>
    <s v="2022-08-31"/>
    <n v="2022"/>
    <s v="3 X 3"/>
    <s v="block"/>
    <n v="39.714731557330317"/>
    <n v="20.280989581943363"/>
    <n v="20.280989581943363"/>
    <n v="40.561979163886726"/>
    <n v="15.007932290638088"/>
    <n v="55.569911454524814"/>
    <n v="26.117858383626661"/>
    <n v="95.765480739964417"/>
  </r>
  <r>
    <s v="1010018900_1_04_02"/>
    <s v="T0374"/>
    <s v="P.Vientiane"/>
    <x v="0"/>
    <n v="1.991030805911247E-2"/>
    <s v="2016-06-01"/>
    <x v="4"/>
    <s v="2022-07-08"/>
    <n v="2022"/>
    <s v="3 X 3"/>
    <s v="block"/>
    <n v="93.086733327166343"/>
    <n v="47.536291819072979"/>
    <n v="47.536291819072979"/>
    <n v="95.072583638145957"/>
    <n v="35.176855946114003"/>
    <n v="130.24943958425996"/>
    <n v="61.217236604602178"/>
    <n v="224.4632008835413"/>
  </r>
  <r>
    <s v="1010002900_1_04_01"/>
    <s v="T0375"/>
    <s v="P.Vientiane"/>
    <x v="0"/>
    <n v="1.9701854814119232E-2"/>
    <s v="2017-06-06"/>
    <x v="5"/>
    <s v="2022-07-07"/>
    <n v="2022"/>
    <s v="3 X 3"/>
    <s v="block"/>
    <n v="140.7019326604086"/>
    <n v="71.851786945248719"/>
    <n v="71.851786945248719"/>
    <n v="143.70357389049744"/>
    <n v="53.170322339484052"/>
    <n v="196.87389622998148"/>
    <n v="92.530731228091298"/>
    <n v="339.27934783633475"/>
  </r>
  <r>
    <s v="1010002901_1_05_01"/>
    <s v="T0376"/>
    <s v="P.Vientiane"/>
    <x v="0"/>
    <n v="1.867701179635552E-2"/>
    <s v="2017-06-06"/>
    <x v="5"/>
    <s v="2022-07-07"/>
    <n v="2022"/>
    <s v="3 X 3"/>
    <s v="block"/>
    <n v="55.110899734923407"/>
    <n v="28.143299464634239"/>
    <n v="28.143299464634239"/>
    <n v="56.286598929268479"/>
    <n v="20.826041603829339"/>
    <n v="77.112640533097817"/>
    <n v="36.24294105055597"/>
    <n v="132.89078385203854"/>
  </r>
  <r>
    <s v="1010002901_1_05_02"/>
    <s v="T0377"/>
    <s v="P.Vientiane"/>
    <x v="0"/>
    <n v="1.9568613221709288E-2"/>
    <s v="2017-06-06"/>
    <x v="5"/>
    <s v="2022-07-07"/>
    <n v="2022"/>
    <s v="3 X 3"/>
    <s v="block"/>
    <n v="54.734555795754368"/>
    <n v="27.951113159698586"/>
    <n v="27.951113159698586"/>
    <n v="55.902226319397172"/>
    <n v="20.683823738176955"/>
    <n v="76.586050057574127"/>
    <n v="35.995443527059841"/>
    <n v="131.98329293255276"/>
  </r>
  <r>
    <s v="1010002901_1_05_03"/>
    <s v="T0378"/>
    <s v="P.Vientiane"/>
    <x v="0"/>
    <n v="1.9131629906859481E-2"/>
    <s v="2017-06-06"/>
    <x v="5"/>
    <s v="2022-07-07"/>
    <n v="2022"/>
    <s v="3 X 3"/>
    <s v="block"/>
    <n v="94.313268787436854"/>
    <n v="48.162642594117791"/>
    <n v="48.162642594117791"/>
    <n v="96.325285188235583"/>
    <n v="35.640355519647166"/>
    <n v="131.96564070788276"/>
    <n v="62.023851132704891"/>
    <n v="227.4207874865846"/>
  </r>
  <r>
    <s v="1010002901_1_05_04"/>
    <s v="T0379"/>
    <s v="P.Vientiane"/>
    <x v="0"/>
    <n v="1.8415424658204602E-2"/>
    <s v="2017-06-06"/>
    <x v="5"/>
    <s v="2022-07-07"/>
    <n v="2022"/>
    <s v="3 X 3"/>
    <s v="block"/>
    <n v="82.848241145102222"/>
    <n v="42.307835144765569"/>
    <n v="42.307835144765569"/>
    <n v="84.615670289531138"/>
    <n v="31.307798007126522"/>
    <n v="115.92346829665766"/>
    <n v="54.484030099429098"/>
    <n v="199.77477703124001"/>
  </r>
  <r>
    <s v="1010002901_1_05_05"/>
    <s v="T0380"/>
    <s v="P.Vientiane"/>
    <x v="0"/>
    <n v="1.867701179635552E-2"/>
    <s v="2017-06-06"/>
    <x v="5"/>
    <s v="2022-07-08"/>
    <n v="2022"/>
    <s v="3 X 3"/>
    <s v="block"/>
    <n v="46.549787018541892"/>
    <n v="23.771424570802075"/>
    <n v="23.771424570802075"/>
    <n v="47.542849141604151"/>
    <n v="17.590854182393535"/>
    <n v="65.133703323997679"/>
    <n v="30.612840562278908"/>
    <n v="112.24708206168933"/>
  </r>
  <r>
    <s v="1010002901_1_05_06"/>
    <s v="T0381"/>
    <s v="P.Vientiane"/>
    <x v="0"/>
    <n v="1.9701854814119232E-2"/>
    <s v="2017-06-06"/>
    <x v="5"/>
    <s v="2022-07-08"/>
    <n v="2022"/>
    <s v="3 X 3"/>
    <s v="block"/>
    <n v="33.408324647934151"/>
    <n v="17.060517786878385"/>
    <n v="17.060517786878385"/>
    <n v="34.121035573756771"/>
    <n v="12.624783162290004"/>
    <n v="46.745818736046772"/>
    <n v="21.97053480594198"/>
    <n v="80.558627621787252"/>
  </r>
  <r>
    <s v="1010002901_1_05_07"/>
    <s v="T0382"/>
    <s v="P.Vientiane"/>
    <x v="0"/>
    <n v="1.9856667574090159E-2"/>
    <s v="2017-06-06"/>
    <x v="5"/>
    <s v="2022-07-07"/>
    <n v="2022"/>
    <s v="3 X 3"/>
    <s v="block"/>
    <n v="89.510009756131538"/>
    <n v="45.70977831546454"/>
    <n v="45.70977831546454"/>
    <n v="91.41955663092908"/>
    <n v="33.825235953443759"/>
    <n v="125.24479258437285"/>
    <n v="58.865052514655233"/>
    <n v="215.83852588706918"/>
  </r>
  <r>
    <s v="1010039902_1_02_01"/>
    <s v="T0383"/>
    <s v="P.Vientiane"/>
    <x v="0"/>
    <n v="1.9929659619724389E-2"/>
    <s v="2017-07-03"/>
    <x v="5"/>
    <s v="2022-07-08"/>
    <n v="2022"/>
    <s v="3 X 3"/>
    <s v="block"/>
    <n v="153.61681344789619"/>
    <n v="78.446986067392373"/>
    <n v="78.446986067392373"/>
    <n v="156.89397213478475"/>
    <n v="58.050769689870357"/>
    <n v="214.9447418246551"/>
    <n v="101.02402865758789"/>
    <n v="370.42143841115558"/>
  </r>
  <r>
    <s v="1010039902_1_02_02"/>
    <s v="T0384"/>
    <s v="P.Vientiane"/>
    <x v="0"/>
    <n v="1.9978370445040711E-2"/>
    <s v="2017-07-03"/>
    <x v="5"/>
    <s v="2022-09-12"/>
    <n v="2022"/>
    <s v="3 X 3"/>
    <s v="block"/>
    <n v="122.5329709116759"/>
    <n v="62.573503812229205"/>
    <n v="62.573503812229205"/>
    <n v="125.14700762445841"/>
    <n v="46.304392821049611"/>
    <n v="171.45140044550803"/>
    <n v="80.582158209388766"/>
    <n v="295.46791343442544"/>
  </r>
  <r>
    <s v="0106068900_1_14_02"/>
    <s v="T0385"/>
    <s v="Vientiane Capital"/>
    <x v="0"/>
    <n v="4.9921574346773467E-2"/>
    <s v="2017-03-13"/>
    <x v="5"/>
    <s v="2022-09-16"/>
    <n v="2022"/>
    <s v="9 X 1"/>
    <s v="line"/>
    <n v="135.97631606921649"/>
    <n v="69.438572072679946"/>
    <n v="69.438572072679946"/>
    <n v="138.87714414535989"/>
    <n v="51.384543333783157"/>
    <n v="190.26168747914306"/>
    <n v="89.422993115197229"/>
    <n v="327.8843080890565"/>
  </r>
  <r>
    <s v="0106068900_1_14_05"/>
    <s v="T0387"/>
    <s v="Vientiane Capital"/>
    <x v="0"/>
    <n v="4.9940212404037301E-2"/>
    <s v="2017-03-13"/>
    <x v="5"/>
    <s v="2022-09-16"/>
    <n v="2022"/>
    <s v="9 X 1"/>
    <s v="line"/>
    <n v="142.10311456407831"/>
    <n v="72.567323837389381"/>
    <n v="72.567323837389381"/>
    <n v="145.13464767477876"/>
    <n v="53.699819639668142"/>
    <n v="198.8344673144469"/>
    <n v="93.452199637790031"/>
    <n v="342.65806533856346"/>
  </r>
  <r>
    <s v="0106068900_1_14_07"/>
    <s v="T0388"/>
    <s v="Vientiane Capital"/>
    <x v="0"/>
    <n v="4.9954820175474847E-2"/>
    <s v="2017-10-01"/>
    <x v="5"/>
    <s v="2022-09-16"/>
    <n v="2022"/>
    <s v="9 X 1"/>
    <s v="line"/>
    <n v="259.94101949156033"/>
    <n v="132.74321395369023"/>
    <n v="132.74321395369023"/>
    <n v="265.48642790738046"/>
    <n v="98.229978325730769"/>
    <n v="363.71640623311123"/>
    <n v="170.94671092956227"/>
    <n v="626.80460674172832"/>
  </r>
  <r>
    <s v="1010007901_1_15_02"/>
    <s v="T0394"/>
    <s v="P.Vientiane"/>
    <x v="0"/>
    <n v="1.9869161146428529E-2"/>
    <s v="2017-06-01"/>
    <x v="5"/>
    <s v="2022-09-04"/>
    <n v="2022"/>
    <s v="3 X 3"/>
    <s v="block"/>
    <n v="78.038102574560043"/>
    <n v="39.851457714742025"/>
    <n v="39.851457714742025"/>
    <n v="79.702915429484051"/>
    <n v="29.490078708909099"/>
    <n v="109.19299413839315"/>
    <n v="51.320707245044773"/>
    <n v="188.17592656516416"/>
  </r>
  <r>
    <s v="1010007901_1_15_03"/>
    <s v="T0395"/>
    <s v="P.Vientiane"/>
    <x v="0"/>
    <n v="1.890444730673926E-2"/>
    <s v="2017-06-01"/>
    <x v="5"/>
    <s v="2022-09-02"/>
    <n v="2022"/>
    <s v="3 X 3"/>
    <s v="block"/>
    <n v="105.6479822743906"/>
    <n v="53.95090294812217"/>
    <n v="53.95090294812217"/>
    <n v="107.90180589624434"/>
    <n v="39.923668181610402"/>
    <n v="147.82547407785475"/>
    <n v="69.477972816591731"/>
    <n v="254.75256699416965"/>
  </r>
  <r>
    <s v="1010007901_1_15_02"/>
    <s v="T0396"/>
    <s v="P.Vientiane"/>
    <x v="0"/>
    <n v="1.8927182817531221E-2"/>
    <s v="2017-06-01"/>
    <x v="5"/>
    <s v="2022-09-02"/>
    <n v="2022"/>
    <s v="3 X 3"/>
    <s v="block"/>
    <n v="105.4604170427822"/>
    <n v="53.855119636514146"/>
    <n v="53.855119636514146"/>
    <n v="107.71023927302829"/>
    <n v="39.852788531020465"/>
    <n v="147.56302780404877"/>
    <n v="69.354623067902921"/>
    <n v="254.3002845823107"/>
  </r>
  <r>
    <s v="1010007901_1_16_01"/>
    <s v="T0397"/>
    <s v="P.Vientiane"/>
    <x v="1"/>
    <n v="1.8041870047771288E-2"/>
    <s v="2017-06-01"/>
    <x v="5"/>
    <s v="2022-09-03"/>
    <n v="2022"/>
    <s v="3 X 3"/>
    <s v="block"/>
    <n v="59.465360623235199"/>
    <n v="30.327333917849952"/>
    <n v="30.327333917849952"/>
    <n v="60.654667835699904"/>
    <n v="15.770213637281975"/>
    <n v="76.42488147298188"/>
    <n v="35.919694292301479"/>
    <n v="131.70554573843876"/>
  </r>
  <r>
    <s v="1010007901_1_16_02"/>
    <s v="T0398"/>
    <s v="P.Vientiane"/>
    <x v="1"/>
    <n v="1.9742825934971609E-2"/>
    <s v="2017-06-01"/>
    <x v="5"/>
    <s v="2022-09-03"/>
    <n v="2022"/>
    <s v="3 X 3"/>
    <s v="block"/>
    <n v="69.528778301829959"/>
    <n v="35.459676933933281"/>
    <n v="35.459676933933281"/>
    <n v="70.919353867866562"/>
    <n v="18.439032005645306"/>
    <n v="89.358385873511864"/>
    <n v="41.998441360550572"/>
    <n v="153.99428498868542"/>
  </r>
  <r>
    <s v="1010007901_1_16_03"/>
    <s v="T0399"/>
    <s v="P.Vientiane"/>
    <x v="1"/>
    <n v="1.8751064479717961E-2"/>
    <s v="2017-06-01"/>
    <x v="5"/>
    <s v="2022-09-02"/>
    <n v="2022"/>
    <s v="3 X 3"/>
    <s v="block"/>
    <n v="20.23033285577317"/>
    <n v="10.317469756444318"/>
    <n v="10.317469756444318"/>
    <n v="20.634939512888636"/>
    <n v="5.3650842733510453"/>
    <n v="26.00002378623968"/>
    <n v="12.22001117953265"/>
    <n v="44.806707658286378"/>
  </r>
  <r>
    <s v="1010007901_1_16_04"/>
    <s v="T0400"/>
    <s v="P.Vientiane"/>
    <x v="1"/>
    <n v="1.816080349781822E-2"/>
    <s v="2017-06-01"/>
    <x v="5"/>
    <s v="2022-09-03"/>
    <n v="2022"/>
    <s v="3 X 3"/>
    <s v="block"/>
    <n v="89.419035365650416"/>
    <n v="45.603708036481713"/>
    <n v="45.603708036481713"/>
    <n v="91.207416072963426"/>
    <n v="23.713928178970491"/>
    <n v="114.92134425193392"/>
    <n v="54.013031798408939"/>
    <n v="198.04778326083277"/>
  </r>
  <r>
    <s v="1010007901_1_16_07"/>
    <s v="T0401"/>
    <m/>
    <x v="2"/>
    <n v="1.930591509781512E-2"/>
    <s v="2017-05-31"/>
    <x v="5"/>
    <s v="2022-09-02"/>
    <n v="2022"/>
    <s v="3 X 3"/>
    <s v="block"/>
    <n v="13.32358589627491"/>
    <n v="3463.3465011610747"/>
    <m/>
    <m/>
    <m/>
    <m/>
    <m/>
    <m/>
  </r>
  <r>
    <s v="1010007901_1_17_01"/>
    <s v="T0402"/>
    <s v="P.Vientiane"/>
    <x v="0"/>
    <n v="1.988110999567724E-2"/>
    <s v="2017-06-01"/>
    <x v="5"/>
    <s v="2022-09-01"/>
    <n v="2022"/>
    <s v="3 X 3"/>
    <s v="block"/>
    <n v="30.815151895009471"/>
    <n v="15.736270901051515"/>
    <n v="15.736270901051515"/>
    <n v="31.472541802103031"/>
    <n v="11.64484046677812"/>
    <n v="43.117382268881151"/>
    <n v="20.265169666374138"/>
    <n v="74.305622110038499"/>
  </r>
  <r>
    <s v="1010007901_1_17_02"/>
    <s v="T0403"/>
    <s v="P.Vientiane"/>
    <x v="0"/>
    <n v="1.9825399489692079E-2"/>
    <s v="2017-06-01"/>
    <x v="5"/>
    <s v="2022-09-01"/>
    <n v="2022"/>
    <s v="3 X 3"/>
    <s v="block"/>
    <n v="92.765207079645052"/>
    <n v="47.372099082005441"/>
    <n v="47.372099082005441"/>
    <n v="94.744198164010882"/>
    <n v="35.055353320684027"/>
    <n v="129.79955148469492"/>
    <n v="61.005789197806607"/>
    <n v="223.68789372529088"/>
  </r>
  <r>
    <s v="1010007901_1_17_03"/>
    <s v="T0404"/>
    <s v="P.Vientiane"/>
    <x v="0"/>
    <n v="1.999104174397312E-2"/>
    <s v="2017-06-01"/>
    <x v="5"/>
    <s v="2022-09-01"/>
    <n v="2022"/>
    <s v="3 X 3"/>
    <s v="block"/>
    <n v="78.120677444377208"/>
    <n v="39.893625948261992"/>
    <n v="39.893625948261992"/>
    <n v="79.787251896523983"/>
    <n v="29.521283201713874"/>
    <n v="109.30853509823785"/>
    <n v="51.375011496171787"/>
    <n v="188.37504215262987"/>
  </r>
  <r>
    <s v="1010007901_1_17_04"/>
    <s v="T0405"/>
    <s v="P.Vientiane"/>
    <x v="0"/>
    <n v="1.9368556138007111E-2"/>
    <s v="2017-06-01"/>
    <x v="5"/>
    <s v="2022-09-03"/>
    <n v="2022"/>
    <s v="3 X 3"/>
    <s v="block"/>
    <n v="63.287691146656329"/>
    <n v="32.318914278892521"/>
    <n v="32.318914278892521"/>
    <n v="64.637828557785042"/>
    <n v="23.915996566380464"/>
    <n v="88.553825124165513"/>
    <n v="41.62029780835779"/>
    <n v="152.60775863064524"/>
  </r>
  <r>
    <s v="1010007901_1_17_04"/>
    <s v="T0406"/>
    <s v="P.Vientiane"/>
    <x v="0"/>
    <n v="1.9670788917778879E-2"/>
    <s v="2017-06-01"/>
    <x v="5"/>
    <s v="2022-09-03"/>
    <n v="2022"/>
    <s v="3 X 3"/>
    <s v="block"/>
    <n v="54.918687487030127"/>
    <n v="28.045143076710072"/>
    <n v="28.045143076710072"/>
    <n v="56.090286153420145"/>
    <n v="20.753405876765452"/>
    <n v="76.843692030185593"/>
    <n v="36.116535254187227"/>
    <n v="132.42729593201983"/>
  </r>
  <r>
    <s v="1010007901_1_17_04"/>
    <s v="T0407"/>
    <s v="P.Vientiane"/>
    <x v="0"/>
    <n v="1.890444730673926E-2"/>
    <s v="2017-06-01"/>
    <x v="5"/>
    <s v="2022-09-03"/>
    <n v="2022"/>
    <s v="3 X 3"/>
    <s v="block"/>
    <n v="34.077496463312933"/>
    <n v="17.402241527265151"/>
    <n v="17.402241527265151"/>
    <n v="34.804483054530301"/>
    <n v="12.877658730176211"/>
    <n v="47.682141784706516"/>
    <n v="22.410606638812062"/>
    <n v="82.172224342310898"/>
  </r>
  <r>
    <s v="1010007901_1_17_08"/>
    <s v="T0408"/>
    <s v="P.Vientiane"/>
    <x v="0"/>
    <n v="1.8204491983786038E-2"/>
    <s v="2017-06-01"/>
    <x v="5"/>
    <s v="2022-09-01"/>
    <n v="2022"/>
    <s v="3 X 3"/>
    <s v="block"/>
    <n v="37.390675276259472"/>
    <n v="19.094171507743184"/>
    <n v="19.094171507743184"/>
    <n v="38.188343015486367"/>
    <n v="14.129686915729955"/>
    <n v="52.318029931216323"/>
    <n v="24.58947406767167"/>
    <n v="90.161404914796123"/>
  </r>
  <r>
    <s v="1010007901_1_17_09"/>
    <s v="T0409"/>
    <s v="P.Vientiane"/>
    <x v="0"/>
    <n v="1.795036043939208E-2"/>
    <s v="2017-06-01"/>
    <x v="5"/>
    <s v="2022-09-03"/>
    <n v="2022"/>
    <s v="3 X 3"/>
    <s v="block"/>
    <n v="45.881197484125948"/>
    <n v="23.429998181893669"/>
    <n v="23.429998181893669"/>
    <n v="46.859996363787339"/>
    <n v="17.338198654601314"/>
    <n v="64.198195018388645"/>
    <n v="30.173151658642663"/>
    <n v="110.6348894150231"/>
  </r>
  <r>
    <s v="1010007901_1_17_10"/>
    <s v="T0410"/>
    <s v="P.Vientiane"/>
    <x v="0"/>
    <n v="1.8218943963341741E-2"/>
    <s v="2017-06-01"/>
    <x v="5"/>
    <s v="2022-09-03"/>
    <n v="2022"/>
    <s v="3 X 3"/>
    <s v="block"/>
    <n v="59.12661276702719"/>
    <n v="30.193990253028574"/>
    <n v="30.193990253028574"/>
    <n v="60.387980506057147"/>
    <n v="22.343552787241144"/>
    <n v="82.731533293298298"/>
    <n v="38.8838206478502"/>
    <n v="142.57400904211738"/>
  </r>
  <r>
    <s v="1010037900_1_14_01"/>
    <s v="T0411"/>
    <s v="P.Vientiane"/>
    <x v="1"/>
    <n v="1.9324106997073438E-2"/>
    <s v="2017-07-10"/>
    <x v="5"/>
    <s v="2022-08-31"/>
    <n v="2022"/>
    <s v="3 X 3"/>
    <s v="block"/>
    <n v="95.210852053798519"/>
    <n v="48.557534547437243"/>
    <n v="48.557534547437243"/>
    <n v="97.115069094874485"/>
    <n v="25.249917964667368"/>
    <n v="122.36498705954185"/>
    <n v="57.511543917984667"/>
    <n v="210.87566103261045"/>
  </r>
  <r>
    <s v="1010037900_1_14_02"/>
    <s v="T0412"/>
    <s v="P.Vientiane"/>
    <x v="1"/>
    <n v="1.713029749339888E-2"/>
    <s v="2017-07-10"/>
    <x v="5"/>
    <s v="2022-08-31"/>
    <n v="2022"/>
    <s v="3 X 3"/>
    <s v="block"/>
    <n v="116.4208084521844"/>
    <n v="59.374612310614047"/>
    <n v="59.374612310614047"/>
    <n v="118.74922462122809"/>
    <n v="30.874798401519307"/>
    <n v="149.62402302274739"/>
    <n v="70.32329082069127"/>
    <n v="257.85206634253467"/>
  </r>
  <r>
    <s v="1010037900_1_14_03"/>
    <s v="T0413"/>
    <s v="P.Vientiane"/>
    <x v="1"/>
    <n v="1.845610114600367E-2"/>
    <s v="2017-07-02"/>
    <x v="5"/>
    <s v="2022-08-29"/>
    <n v="2022"/>
    <s v="3 X 3"/>
    <s v="block"/>
    <n v="53.601433999189616"/>
    <n v="27.336731339586706"/>
    <n v="27.336731339586706"/>
    <n v="54.673462679173412"/>
    <n v="14.215100296585087"/>
    <n v="68.888562975758504"/>
    <n v="32.377624598606495"/>
    <n v="118.71795686155714"/>
  </r>
  <r>
    <s v="1010037900_1_16_01"/>
    <s v="T0414"/>
    <s v="P.Vientiane"/>
    <x v="0"/>
    <n v="1.9100741841726079E-2"/>
    <s v="2017-06-20"/>
    <x v="5"/>
    <s v="2022-08-30"/>
    <n v="2022"/>
    <s v="3 X 3"/>
    <s v="block"/>
    <n v="68.760468749304479"/>
    <n v="35.113679374644846"/>
    <n v="35.113679374644846"/>
    <n v="70.227358749289692"/>
    <n v="25.984122737237186"/>
    <n v="96.211481486526878"/>
    <n v="45.219396298667633"/>
    <n v="165.80445309511464"/>
  </r>
  <r>
    <s v="1010037900_1_16_01"/>
    <s v="T0415"/>
    <s v="P.Vientiane"/>
    <x v="0"/>
    <n v="1.8304488852382689E-2"/>
    <s v="2017-06-20"/>
    <x v="5"/>
    <s v="2022-08-30"/>
    <n v="2022"/>
    <s v="3 X 3"/>
    <s v="block"/>
    <n v="168.1185168907796"/>
    <n v="85.85252262555818"/>
    <n v="85.85252262555818"/>
    <n v="171.70504525111636"/>
    <n v="63.530866742913055"/>
    <n v="235.23591199402941"/>
    <n v="110.56087863719381"/>
    <n v="405.38988833637728"/>
  </r>
  <r>
    <s v="1010037900_1_16_01"/>
    <s v="T0416"/>
    <s v="P.Vientiane"/>
    <x v="0"/>
    <n v="1.7614642992907471E-2"/>
    <s v="2017-06-20"/>
    <x v="5"/>
    <s v="2022-08-30"/>
    <n v="2022"/>
    <s v="3 X 3"/>
    <s v="block"/>
    <n v="138.01341455135429"/>
    <n v="70.478850364224982"/>
    <n v="70.478850364224982"/>
    <n v="140.95770072844996"/>
    <n v="52.154349269526485"/>
    <n v="193.11204999797644"/>
    <n v="90.762663499048926"/>
    <n v="332.79643282984603"/>
  </r>
  <r>
    <s v="1010037900_1_16_01"/>
    <s v="T0417"/>
    <s v="P.Vientiane"/>
    <x v="0"/>
    <n v="1.685392378651979E-2"/>
    <s v="2017-06-20"/>
    <x v="5"/>
    <s v="2022-08-30"/>
    <n v="2022"/>
    <s v="3 X 3"/>
    <s v="block"/>
    <n v="78.861671841937948"/>
    <n v="40.272027087283007"/>
    <n v="40.272027087283007"/>
    <n v="80.544054174566014"/>
    <n v="29.801300044589425"/>
    <n v="110.34535421915544"/>
    <n v="51.862316483003056"/>
    <n v="190.16182710434452"/>
  </r>
  <r>
    <s v="1010037900_1_16_01"/>
    <s v="T0418"/>
    <s v="P.Vientiane"/>
    <x v="0"/>
    <n v="1.7564740994617311E-2"/>
    <s v="2017-06-20"/>
    <x v="5"/>
    <s v="2022-08-30"/>
    <n v="2022"/>
    <s v="3 X 3"/>
    <s v="block"/>
    <n v="160.9287155067251"/>
    <n v="82.180930718767684"/>
    <n v="82.180930718767684"/>
    <n v="164.36186143753537"/>
    <n v="60.813888731888085"/>
    <n v="225.17575016942345"/>
    <n v="105.83260257962901"/>
    <n v="388.05287612530634"/>
  </r>
  <r>
    <s v="1010037900_1_16_02"/>
    <s v="T0419"/>
    <s v="P.Vientiane"/>
    <x v="0"/>
    <n v="1.703946820730726E-2"/>
    <s v="2017-06-20"/>
    <x v="5"/>
    <s v="2022-08-30"/>
    <n v="2022"/>
    <s v="3 X 3"/>
    <s v="block"/>
    <n v="138.85221264537091"/>
    <n v="70.907196590902799"/>
    <n v="70.907196590902799"/>
    <n v="141.8143931818056"/>
    <n v="52.471325477268074"/>
    <n v="194.28571865907367"/>
    <n v="91.314287769764618"/>
    <n v="334.8190551558036"/>
  </r>
  <r>
    <s v="1010037900_1_17_02"/>
    <s v="T0420"/>
    <s v="P.Vientiane"/>
    <x v="0"/>
    <n v="1.9742825934971609E-2"/>
    <s v="2017-06-20"/>
    <x v="5"/>
    <s v="2022-09-01"/>
    <n v="2022"/>
    <s v="3 X 3"/>
    <s v="block"/>
    <n v="42.394747051465487"/>
    <n v="21.64958416094839"/>
    <n v="21.64958416094839"/>
    <n v="43.299168321896779"/>
    <n v="16.020692279101809"/>
    <n v="59.319860600998588"/>
    <n v="27.880334482469333"/>
    <n v="102.22789310238755"/>
  </r>
  <r>
    <s v="1010037900_1_17_04"/>
    <s v="T0421"/>
    <s v="P.Vientiane"/>
    <x v="0"/>
    <n v="1.8469547589199341E-2"/>
    <s v="2017-06-20"/>
    <x v="5"/>
    <s v="2022-09-01"/>
    <n v="2022"/>
    <s v="3 X 3"/>
    <s v="block"/>
    <n v="31.280297594499089"/>
    <n v="15.973805304924213"/>
    <n v="15.973805304924213"/>
    <n v="31.947610609848425"/>
    <n v="11.820615925643917"/>
    <n v="43.768226535492346"/>
    <n v="20.571066471681402"/>
    <n v="75.427243729498471"/>
  </r>
  <r>
    <s v="1010037900_1_17_04"/>
    <s v="T0422"/>
    <s v="P.Vientiane"/>
    <x v="0"/>
    <n v="1.877529215414642E-2"/>
    <s v="2017-06-20"/>
    <x v="5"/>
    <s v="2022-09-01"/>
    <n v="2022"/>
    <s v="3 X 3"/>
    <s v="block"/>
    <n v="19.991433169139679"/>
    <n v="10.208958538374004"/>
    <n v="10.208958538374004"/>
    <n v="20.417917076748008"/>
    <n v="7.5546293183967625"/>
    <n v="27.972546395144771"/>
    <n v="13.147096805718041"/>
    <n v="48.206021620966148"/>
  </r>
  <r>
    <s v="1010037900_1_17_05"/>
    <s v="T0423"/>
    <s v="P.Vientiane"/>
    <x v="0"/>
    <n v="1.9568613221709288E-2"/>
    <s v="2017-06-20"/>
    <x v="5"/>
    <s v="2022-09-18"/>
    <n v="2022"/>
    <s v="3 X 3"/>
    <s v="block"/>
    <n v="103.9648477669674"/>
    <n v="53.091382259664719"/>
    <n v="53.091382259664719"/>
    <n v="106.18276451932944"/>
    <n v="39.287622872151893"/>
    <n v="145.47038739148132"/>
    <n v="68.37108207399622"/>
    <n v="250.69396760465278"/>
  </r>
  <r>
    <s v="1010037900_1_17_18"/>
    <s v="T0424"/>
    <s v="P.Vientiane"/>
    <x v="0"/>
    <n v="1.8613736320433422E-2"/>
    <s v="2017-06-20"/>
    <x v="5"/>
    <s v="2022-09-18"/>
    <n v="2022"/>
    <s v="3 X 3"/>
    <s v="block"/>
    <n v="102.03100242286349"/>
    <n v="52.103831903942329"/>
    <n v="52.103831903942329"/>
    <n v="104.20766380788466"/>
    <n v="38.556835608917325"/>
    <n v="142.76449941680198"/>
    <n v="67.099314725896932"/>
    <n v="246.03082066162207"/>
  </r>
  <r>
    <s v="1010037900_1_17_07"/>
    <s v="T0425"/>
    <s v="P.Vientiane"/>
    <x v="0"/>
    <n v="1.9015815915123861E-2"/>
    <s v="2017-06-15"/>
    <x v="5"/>
    <s v="2022-08-31"/>
    <n v="2022"/>
    <s v="3 X 3"/>
    <s v="block"/>
    <n v="83.093665587306347"/>
    <n v="42.433165226584471"/>
    <n v="42.433165226584471"/>
    <n v="84.866330453168942"/>
    <n v="31.40054226767251"/>
    <n v="116.26687272084145"/>
    <n v="54.645430178795479"/>
    <n v="200.36657732225009"/>
  </r>
  <r>
    <s v="0108024905_1_04_03"/>
    <s v="T0426"/>
    <m/>
    <x v="2"/>
    <n v="1.9493040639561952E-2"/>
    <s v="2017-06-14"/>
    <x v="5"/>
    <s v="2022-08-02"/>
    <n v="2022"/>
    <s v="3 X 3"/>
    <s v="block"/>
    <n v="111.9430848668369"/>
    <n v="18014.856857480379"/>
    <m/>
    <m/>
    <m/>
    <m/>
    <m/>
    <m/>
  </r>
  <r>
    <s v="0108024905_1_04_04"/>
    <s v="T0427"/>
    <s v="Vientiane Capital"/>
    <x v="0"/>
    <n v="1.7965749013037859E-2"/>
    <s v="2017-05-02"/>
    <x v="5"/>
    <s v="2022-08-02"/>
    <n v="2022"/>
    <s v="4.5 X 2.5"/>
    <s v="block"/>
    <n v="111.30865620168051"/>
    <n v="56.841620433658221"/>
    <n v="56.841620433658221"/>
    <n v="113.68324086731644"/>
    <n v="42.06279912090708"/>
    <n v="155.74603998822352"/>
    <n v="73.20063879446505"/>
    <n v="268.40234224637186"/>
  </r>
  <r>
    <s v="0108024905_1_05_01"/>
    <s v="T0428"/>
    <s v="Vientiane Capital"/>
    <x v="0"/>
    <n v="4.8674777914116243E-2"/>
    <s v="2017-05-02"/>
    <x v="5"/>
    <s v="2022-08-02"/>
    <n v="2022"/>
    <s v="9 X 1.2"/>
    <s v="line"/>
    <n v="69.143531690154916"/>
    <n v="35.309296849772473"/>
    <n v="35.309296849772473"/>
    <n v="70.618593699544945"/>
    <n v="26.12887966883163"/>
    <n v="96.747473368376575"/>
    <n v="45.471312483136991"/>
    <n v="166.72814577150228"/>
  </r>
  <r>
    <s v="0108024905_1_06_02"/>
    <s v="T0429"/>
    <s v="Vientiane Capital"/>
    <x v="0"/>
    <n v="1.8881481451222749E-2"/>
    <s v="2018-06-11"/>
    <x v="6"/>
    <s v="2022-08-02"/>
    <n v="2022"/>
    <s v="4.5 X 2"/>
    <s v="block"/>
    <n v="87.56659615962991"/>
    <n v="44.717341772184376"/>
    <n v="44.717341772184376"/>
    <n v="89.434683544368752"/>
    <n v="33.090832911416435"/>
    <n v="122.52551645578518"/>
    <n v="57.586992734219031"/>
    <n v="211.15230669213645"/>
  </r>
  <r>
    <s v="0108024906_1_02_01"/>
    <s v="T0430"/>
    <s v="Vientiane Capital"/>
    <x v="0"/>
    <n v="1.9493040639561952E-2"/>
    <s v="2017-07-15"/>
    <x v="5"/>
    <s v="2022-08-03"/>
    <n v="2022"/>
    <s v="4.5 X 2.5"/>
    <s v="block"/>
    <n v="94.788584279274346"/>
    <n v="48.405370371949466"/>
    <n v="48.405370371949466"/>
    <n v="96.810740743898933"/>
    <n v="35.819974075242605"/>
    <n v="132.63071481914153"/>
    <n v="62.336435964996518"/>
    <n v="228.56693187165388"/>
  </r>
  <r>
    <s v="0108024902_1_05_03"/>
    <s v="T0461"/>
    <s v="Vientiane Capital"/>
    <x v="0"/>
    <n v="1.9411530288402479E-2"/>
    <s v="2017-05-21"/>
    <x v="5"/>
    <s v="2022-07-18"/>
    <n v="2022"/>
    <s v="4.5 X 2.5"/>
    <s v="block"/>
    <n v="140.76410817178029"/>
    <n v="71.883537906389193"/>
    <n v="71.883537906389193"/>
    <n v="143.76707581277839"/>
    <n v="53.193818050728005"/>
    <n v="196.96089386350639"/>
    <n v="92.571620115847992"/>
    <n v="339.42927375810928"/>
  </r>
  <r>
    <s v="0108024902_1_06_01"/>
    <s v="T0462"/>
    <s v="Vientiane Capital"/>
    <x v="0"/>
    <n v="1.9191831694799419E-2"/>
    <s v="2017-05-21"/>
    <x v="5"/>
    <s v="2022-07-18"/>
    <n v="2022"/>
    <s v="4.5 X 2.5"/>
    <s v="block"/>
    <n v="52.463072809316522"/>
    <n v="26.791142514624323"/>
    <n v="26.791142514624323"/>
    <n v="53.582285029248645"/>
    <n v="19.825445460821999"/>
    <n v="73.407730490070648"/>
    <n v="34.501633330333206"/>
    <n v="126.50598887788841"/>
  </r>
  <r>
    <s v="0108024902_1_06_02"/>
    <s v="T0463"/>
    <s v="Vientiane Capital"/>
    <x v="0"/>
    <n v="1.9324106997073438E-2"/>
    <s v="2017-05-21"/>
    <x v="5"/>
    <s v="2022-07-18"/>
    <n v="2022"/>
    <s v="4.5 X 2.5"/>
    <s v="block"/>
    <n v="147.8638477564628"/>
    <n v="75.509138254300396"/>
    <n v="75.509138254300396"/>
    <n v="151.01827650860079"/>
    <n v="55.876762308182293"/>
    <n v="206.89503881678309"/>
    <n v="97.240668243888038"/>
    <n v="356.54911689425614"/>
  </r>
  <r>
    <s v="0108024902_1_06_01"/>
    <s v="T0464"/>
    <s v="Vientiane Capital"/>
    <x v="0"/>
    <n v="1.867701179635552E-2"/>
    <s v="2017-05-21"/>
    <x v="5"/>
    <s v="2022-07-18"/>
    <n v="2022"/>
    <s v="4.5 X 2.5"/>
    <s v="block"/>
    <n v="153.6733779067678"/>
    <n v="78.475871651056153"/>
    <n v="78.475871651056153"/>
    <n v="156.95174330211231"/>
    <n v="58.072145021781552"/>
    <n v="215.02388832389386"/>
    <n v="101.0612275122301"/>
    <n v="370.55783421151034"/>
  </r>
  <r>
    <s v="0108024902_1_07_01"/>
    <s v="T0465"/>
    <s v="Vientiane Capital"/>
    <x v="0"/>
    <n v="1.9941346608064469E-2"/>
    <s v="2017-05-23"/>
    <x v="5"/>
    <s v="2022-07-18"/>
    <n v="2022"/>
    <s v="4.5 X 2.5"/>
    <s v="block"/>
    <n v="49.008776997254238"/>
    <n v="25.027148786597849"/>
    <n v="25.027148786597849"/>
    <n v="50.054297573195697"/>
    <n v="18.520090102082406"/>
    <n v="68.574387675278103"/>
    <n v="32.229962207380709"/>
    <n v="118.17652809372926"/>
  </r>
  <r>
    <s v="unknown"/>
    <s v="T0466"/>
    <m/>
    <x v="2"/>
    <n v="1.860091096817881E-2"/>
    <s v="2017-05-22"/>
    <x v="5"/>
    <s v="2022-07-18"/>
    <n v="2022"/>
    <s v="4.5 X 2.5"/>
    <s v="block"/>
    <n v="67.655175442836494"/>
    <e v="#REF!"/>
    <m/>
    <m/>
    <m/>
    <m/>
    <m/>
    <m/>
  </r>
  <r>
    <s v="0108024902_1_08_02"/>
    <s v="T0467"/>
    <s v="Vientiane Capital"/>
    <x v="0"/>
    <n v="1.816080349781822E-2"/>
    <s v="2017-06-21"/>
    <x v="5"/>
    <s v="2022-07-18"/>
    <n v="2022"/>
    <s v="4.5 X 2.5"/>
    <s v="block"/>
    <n v="108.9303480279025"/>
    <n v="55.62709772624892"/>
    <n v="55.62709772624892"/>
    <n v="111.25419545249784"/>
    <n v="41.164052317424201"/>
    <n v="152.41824776992203"/>
    <n v="71.636576451863348"/>
    <n v="262.66744699016562"/>
  </r>
  <r>
    <s v="0108024902_1_09_01"/>
    <s v="T0468"/>
    <s v="Vientiane Capital"/>
    <x v="0"/>
    <n v="1.9411530288402479E-2"/>
    <s v="2017-06-18"/>
    <x v="5"/>
    <s v="2022-07-18"/>
    <n v="2022"/>
    <s v="9 X 1.2"/>
    <s v="line"/>
    <n v="117.033648943022"/>
    <n v="59.765183393569949"/>
    <n v="59.765183393569949"/>
    <n v="119.5303667871399"/>
    <n v="44.226235711241763"/>
    <n v="163.75660249838165"/>
    <n v="76.965603174239376"/>
    <n v="282.20721163887771"/>
  </r>
  <r>
    <s v="0108024902_1_11_01"/>
    <s v="T0469"/>
    <s v="Vientiane Capital"/>
    <x v="0"/>
    <n v="1.8689496364622291E-2"/>
    <s v="2017-07-03"/>
    <x v="5"/>
    <s v="2022-07-18"/>
    <n v="2022"/>
    <s v="9 X 1.2"/>
    <s v="line"/>
    <n v="74.50654195638694"/>
    <n v="38.048007425728294"/>
    <n v="38.048007425728294"/>
    <n v="76.096014851456587"/>
    <n v="28.155525495038937"/>
    <n v="104.25154034649552"/>
    <n v="48.99822396285289"/>
    <n v="179.6601545304606"/>
  </r>
  <r>
    <s v="0108024902_1_12_01"/>
    <s v="T0470"/>
    <s v="Vientiane Capital"/>
    <x v="0"/>
    <n v="1.8799291057565091E-2"/>
    <s v="2017-05-25"/>
    <x v="5"/>
    <s v="2022-07-18"/>
    <n v="2022"/>
    <s v="4.5 X 2"/>
    <s v="block"/>
    <n v="104.420259954085"/>
    <n v="53.323946083219447"/>
    <n v="53.323946083219447"/>
    <n v="106.64789216643889"/>
    <n v="39.459720101582391"/>
    <n v="146.10761226802128"/>
    <n v="68.670577765969995"/>
    <n v="251.7921184752233"/>
  </r>
  <r>
    <s v="0108024902_1_13_01"/>
    <s v="T0471"/>
    <s v="Vientiane Capital"/>
    <x v="0"/>
    <n v="1.8041870047771288E-2"/>
    <s v="2017-06-27"/>
    <x v="5"/>
    <s v="2022-07-18"/>
    <n v="2022"/>
    <s v="4.5 X 2"/>
    <s v="block"/>
    <n v="25.909471553171059"/>
    <n v="13.231103473152697"/>
    <n v="13.231103473152697"/>
    <n v="26.462206946305393"/>
    <n v="9.7910165701329959"/>
    <n v="36.253223516438389"/>
    <n v="17.039015052726043"/>
    <n v="62.476388526662156"/>
  </r>
  <r>
    <s v="0108024902_1_13_02"/>
    <s v="T0472"/>
    <s v="Vientiane Capital"/>
    <x v="0"/>
    <n v="1.8496271650466779E-2"/>
    <s v="2017-06-27"/>
    <x v="5"/>
    <s v="2022-07-18"/>
    <n v="2022"/>
    <s v="4.5 X 2"/>
    <s v="block"/>
    <n v="101.9632100321715"/>
    <n v="52.069212589762287"/>
    <n v="52.069212589762287"/>
    <n v="104.13842517952457"/>
    <n v="38.53121731642409"/>
    <n v="142.66964249594866"/>
    <n v="67.054731973095869"/>
    <n v="245.86735056801817"/>
  </r>
  <r>
    <s v="0108024902_1_14_01"/>
    <s v="T0474"/>
    <s v="Vientiane Capital"/>
    <x v="0"/>
    <n v="1.9500865491414211E-2"/>
    <s v="2017-06-18"/>
    <x v="5"/>
    <s v="2022-07-18"/>
    <n v="2022"/>
    <s v="4.5 X 2"/>
    <s v="block"/>
    <n v="72.846266924988115"/>
    <n v="37.200160309693956"/>
    <n v="37.200160309693956"/>
    <n v="74.400320619387912"/>
    <n v="27.528118629173527"/>
    <n v="101.92843924856143"/>
    <n v="47.906366446823867"/>
    <n v="175.65667697168752"/>
  </r>
  <r>
    <s v="0108024902_1_14_02"/>
    <s v="T0475"/>
    <s v="Vientiane Capital"/>
    <x v="0"/>
    <n v="1.7825287345980739E-2"/>
    <s v="2017-06-18"/>
    <x v="5"/>
    <s v="2022-07-18"/>
    <n v="2022"/>
    <s v="4.5 X 2"/>
    <s v="block"/>
    <n v="73.92275025688086"/>
    <n v="37.749884464513855"/>
    <n v="37.749884464513855"/>
    <n v="75.499768929027709"/>
    <n v="27.934914503740252"/>
    <n v="103.43468343276797"/>
    <n v="48.614301213400942"/>
    <n v="178.25243778247011"/>
  </r>
  <r>
    <s v="0108024902_1_15_01"/>
    <s v="T0476"/>
    <s v="Vientiane Capital"/>
    <x v="0"/>
    <n v="1.928748796207392E-2"/>
    <s v="2017-07-04"/>
    <x v="5"/>
    <s v="2022-07-19"/>
    <n v="2022"/>
    <s v="9 X 1.2"/>
    <s v="line"/>
    <n v="183.57034316379981"/>
    <n v="93.743255242313836"/>
    <n v="93.743255242313836"/>
    <n v="187.48651048462767"/>
    <n v="69.370008879312238"/>
    <n v="256.85651936393992"/>
    <n v="120.72256410105176"/>
    <n v="442.64940170385643"/>
  </r>
  <r>
    <s v="0108024903_1_10_02"/>
    <s v="T0477"/>
    <s v="Vientiane Capital"/>
    <x v="0"/>
    <n v="1.898301202528067E-2"/>
    <s v="2017-06-08"/>
    <x v="5"/>
    <s v="2022-07-18"/>
    <n v="2022"/>
    <s v="9 X 1.2"/>
    <s v="line"/>
    <n v="75.452057037144257"/>
    <n v="38.530850460301693"/>
    <n v="38.530850460301693"/>
    <n v="77.061700920603386"/>
    <n v="28.512829340623252"/>
    <n v="105.57453026122664"/>
    <n v="49.620029222776516"/>
    <n v="181.94010715018055"/>
  </r>
  <r>
    <s v="0108024903_1_10_03"/>
    <s v="T0478"/>
    <s v="Vientiane Capital"/>
    <x v="0"/>
    <n v="1.9604165584761531E-2"/>
    <s v="2017-06-08"/>
    <x v="5"/>
    <s v="2022-07-18"/>
    <n v="2022"/>
    <s v="9 X 1.2"/>
    <s v="line"/>
    <n v="64.38323617400367"/>
    <n v="32.878372606191235"/>
    <n v="32.878372606191235"/>
    <n v="65.756745212382469"/>
    <n v="24.329995728581512"/>
    <n v="90.086740940963978"/>
    <n v="42.34076824225307"/>
    <n v="155.24948355492791"/>
  </r>
  <r>
    <s v="0108024903_1_11_01"/>
    <s v="T0479"/>
    <s v="Vientiane Capital"/>
    <x v="0"/>
    <n v="1.9278186250575612E-2"/>
    <s v="2017-06-26"/>
    <x v="5"/>
    <s v="2022-07-19"/>
    <n v="2022"/>
    <s v="4.5 X 2.5"/>
    <s v="block"/>
    <n v="70.348319632024712"/>
    <n v="35.924541892087312"/>
    <n v="35.924541892087312"/>
    <n v="71.849083784174624"/>
    <n v="26.584161000144611"/>
    <n v="98.433244784319243"/>
    <n v="46.26362504863004"/>
    <n v="169.63329184497681"/>
  </r>
  <r>
    <s v="0108024903_1_11_02"/>
    <s v="T0480"/>
    <s v="Vientiane Capital"/>
    <x v="0"/>
    <n v="1.9428306214356841E-2"/>
    <s v="2017-06-26"/>
    <x v="5"/>
    <s v="2022-07-19"/>
    <n v="2022"/>
    <s v="4.5 X 2.5"/>
    <s v="block"/>
    <n v="75.795561158527931"/>
    <n v="38.706266564954959"/>
    <n v="38.706266564954959"/>
    <n v="77.412533129909917"/>
    <n v="28.642637258066671"/>
    <n v="106.05517038797659"/>
    <n v="49.845930082348993"/>
    <n v="182.76841030194629"/>
  </r>
  <r>
    <s v="0108024903_1_12_01"/>
    <s v="T0481"/>
    <s v="Vientiane Capital"/>
    <x v="0"/>
    <n v="1.8071934074469061E-2"/>
    <s v="2017-07-02"/>
    <x v="5"/>
    <s v="2022-07-19"/>
    <n v="2022"/>
    <s v="4.5 X 2.5"/>
    <s v="block"/>
    <n v="96.589187330562496"/>
    <n v="49.324878330140621"/>
    <n v="49.324878330140621"/>
    <n v="98.649756660281241"/>
    <n v="36.500409964304062"/>
    <n v="135.1501666245853"/>
    <n v="63.520578313555085"/>
    <n v="232.90878714970196"/>
  </r>
  <r>
    <s v="0108024903_1_12_03"/>
    <s v="T0482"/>
    <s v="Vientiane Capital"/>
    <x v="0"/>
    <n v="1.7825287345980739E-2"/>
    <s v="2017-07-02"/>
    <x v="5"/>
    <s v="2022-07-19"/>
    <n v="2022"/>
    <s v="4.5 X 2.5"/>
    <s v="block"/>
    <n v="91.695349118359161"/>
    <n v="46.825758283108783"/>
    <n v="46.825758283108783"/>
    <n v="93.651516566217566"/>
    <n v="34.651061129500498"/>
    <n v="128.30257769571807"/>
    <n v="60.302211516987491"/>
    <n v="221.1081088956208"/>
  </r>
  <r>
    <s v="0108024903_1_14_02"/>
    <s v="T0483"/>
    <s v="Vientiane Capital"/>
    <x v="0"/>
    <n v="1.8071934074469061E-2"/>
    <s v="2017-06-07"/>
    <x v="5"/>
    <s v="2022-07-19"/>
    <n v="2022"/>
    <s v="4.5 X 2.5"/>
    <s v="block"/>
    <n v="65.630246150219023"/>
    <n v="33.515179034045204"/>
    <n v="33.515179034045204"/>
    <n v="67.030358068090408"/>
    <n v="24.801232485193452"/>
    <n v="91.83159055328386"/>
    <n v="43.160847560043415"/>
    <n v="158.25644105349252"/>
  </r>
  <r>
    <s v="0108024903_1_14_02"/>
    <s v="T0484"/>
    <s v="Vientiane Capital"/>
    <x v="0"/>
    <n v="1.897196169965144E-2"/>
    <s v="2017-06-07"/>
    <x v="5"/>
    <s v="2022-07-19"/>
    <n v="2022"/>
    <s v="4.5 X 2.5"/>
    <s v="block"/>
    <n v="74.700322709306505"/>
    <n v="38.146964796885882"/>
    <n v="38.146964796885882"/>
    <n v="76.293929593771765"/>
    <n v="28.228753949695552"/>
    <n v="104.52268354346731"/>
    <n v="49.125661265429635"/>
    <n v="180.12742463990864"/>
  </r>
  <r>
    <s v="0108024903_1_15_01"/>
    <s v="T0485"/>
    <s v="Vientiane Capital"/>
    <x v="0"/>
    <n v="1.845610114600367E-2"/>
    <s v="2017-06-18"/>
    <x v="5"/>
    <s v="2022-07-19"/>
    <n v="2022"/>
    <s v="9 X 1.2"/>
    <s v="line"/>
    <n v="119.69261804657791"/>
    <n v="61.123030282452497"/>
    <n v="61.123030282452497"/>
    <n v="122.24606056490499"/>
    <n v="45.231042409014847"/>
    <n v="167.47710297391984"/>
    <n v="78.714238397742321"/>
    <n v="288.61887412505519"/>
  </r>
  <r>
    <s v="0108024903_1_15_01"/>
    <s v="T0486"/>
    <s v="Vientiane Capital"/>
    <x v="0"/>
    <n v="1.90587433265559E-2"/>
    <s v="2017-06-18"/>
    <x v="5"/>
    <s v="2022-07-19"/>
    <n v="2022"/>
    <s v="9 X 1.2"/>
    <s v="line"/>
    <n v="131.79814081583859"/>
    <n v="67.304917243288287"/>
    <n v="67.304917243288287"/>
    <n v="134.60983448657657"/>
    <n v="49.805638760033332"/>
    <n v="184.41547324660991"/>
    <n v="86.675272425906655"/>
    <n v="317.80933222832437"/>
  </r>
  <r>
    <s v="0108024903_1_15_02"/>
    <s v="T0487"/>
    <s v="Vientiane Capital"/>
    <x v="0"/>
    <n v="1.890444730673926E-2"/>
    <s v="2017-06-18"/>
    <x v="5"/>
    <s v="2022-07-19"/>
    <n v="2022"/>
    <s v="9 X 1.2"/>
    <s v="line"/>
    <n v="48.929278586964848"/>
    <n v="24.986551598410067"/>
    <n v="24.986551598410067"/>
    <n v="49.973103196820134"/>
    <n v="18.49004818282345"/>
    <n v="68.463151379643591"/>
    <n v="32.177681148432484"/>
    <n v="117.98483087758576"/>
  </r>
  <r>
    <s v="0108024904_1_04_01"/>
    <s v="T0488"/>
    <s v="Vientiane Capital"/>
    <x v="0"/>
    <n v="1.966439589998846E-2"/>
    <s v="2017-06-28"/>
    <x v="5"/>
    <s v="2022-08-02"/>
    <n v="2022"/>
    <s v="4.5 X 2.5"/>
    <s v="block"/>
    <n v="96.043758948434103"/>
    <n v="49.046346236333719"/>
    <n v="49.046346236333719"/>
    <n v="98.092692472667437"/>
    <n v="36.294296214886948"/>
    <n v="134.38698868755438"/>
    <n v="63.161884683150554"/>
    <n v="231.59357717155203"/>
  </r>
  <r>
    <s v="0108024905_1_04_01"/>
    <s v="T0489"/>
    <s v="Vientiane Capital"/>
    <x v="0"/>
    <n v="1.9221143767143501E-2"/>
    <s v="2017-05-02"/>
    <x v="5"/>
    <s v="2022-08-02"/>
    <n v="2022"/>
    <s v="4.5 X 2.5"/>
    <s v="block"/>
    <n v="60.35650374082558"/>
    <n v="30.822054576981618"/>
    <n v="30.822054576981618"/>
    <n v="61.644109153963235"/>
    <n v="22.808320386966397"/>
    <n v="84.452429540929629"/>
    <n v="39.69264188423692"/>
    <n v="145.5396869088687"/>
  </r>
  <r>
    <s v="1001055900_1_13_12"/>
    <s v="T0490"/>
    <s v="P.Vientiane"/>
    <x v="0"/>
    <n v="1.9493040639561952E-2"/>
    <s v="2017-06-13"/>
    <x v="5"/>
    <s v="2022-07-10"/>
    <n v="2022"/>
    <s v="3 X 3"/>
    <s v="block"/>
    <n v="73.944718741079669"/>
    <n v="37.761103037111376"/>
    <n v="37.761103037111376"/>
    <n v="75.522206074222751"/>
    <n v="27.943216247462416"/>
    <n v="103.46542232168517"/>
    <n v="48.628748491192027"/>
    <n v="178.30541113437076"/>
  </r>
  <r>
    <s v="1001055900_1_13_13"/>
    <s v="T0491"/>
    <s v="P.Vientiane"/>
    <x v="0"/>
    <n v="1.9848036070456081E-2"/>
    <s v="2017-06-13"/>
    <x v="5"/>
    <s v="2022-07-09"/>
    <n v="2022"/>
    <s v="3 X 3"/>
    <s v="block"/>
    <n v="80.127885348754774"/>
    <n v="40.918640118097471"/>
    <n v="40.918640118097471"/>
    <n v="81.837280236194943"/>
    <n v="30.279793687392129"/>
    <n v="112.11707392358707"/>
    <n v="52.69502474408592"/>
    <n v="193.21509072831503"/>
  </r>
  <r>
    <s v="1001055900_1_13_14"/>
    <s v="T0492"/>
    <s v="P.Vientiane"/>
    <x v="0"/>
    <n v="1.9701854814119232E-2"/>
    <s v="2017-06-13"/>
    <x v="5"/>
    <s v="2022-07-09"/>
    <n v="2022"/>
    <s v="3 X 3"/>
    <s v="block"/>
    <n v="48.858779020874742"/>
    <n v="24.950549819993388"/>
    <n v="24.950549819993388"/>
    <n v="49.901099639986775"/>
    <n v="18.463406866795108"/>
    <n v="68.364506506781879"/>
    <n v="32.131318058187482"/>
    <n v="117.81483288002076"/>
  </r>
  <r>
    <s v="1001055900_1_13_15"/>
    <s v="T0493"/>
    <s v="P.Vientiane"/>
    <x v="0"/>
    <n v="1.8304488852382689E-2"/>
    <s v="2017-06-26"/>
    <x v="5"/>
    <s v="2022-07-10"/>
    <n v="2022"/>
    <s v="3 X 3"/>
    <s v="block"/>
    <n v="40.232969780194537"/>
    <n v="20.545636567752691"/>
    <n v="20.545636567752691"/>
    <n v="41.091273135505382"/>
    <n v="15.203771060136992"/>
    <n v="56.295044195642376"/>
    <n v="26.458670771951915"/>
    <n v="97.01512616382368"/>
  </r>
  <r>
    <s v="1001055900_1_13_16"/>
    <s v="T0494"/>
    <s v="P.Vientiane"/>
    <x v="0"/>
    <n v="1.9856667574090159E-2"/>
    <s v="2017-06-26"/>
    <x v="5"/>
    <s v="2022-07-10"/>
    <n v="2022"/>
    <s v="3 X 3"/>
    <s v="block"/>
    <n v="43.154777290775463"/>
    <n v="22.037706269822685"/>
    <n v="22.037706269822685"/>
    <n v="44.07541253964537"/>
    <n v="16.307902639668786"/>
    <n v="60.383315179314152"/>
    <n v="28.38015813427765"/>
    <n v="104.06057982568471"/>
  </r>
  <r>
    <s v="1001055900_1_13_17"/>
    <s v="T0495"/>
    <s v="P.Vientiane"/>
    <x v="0"/>
    <n v="1.8071934074469061E-2"/>
    <s v="2017-06-26"/>
    <x v="5"/>
    <s v="2022-07-10"/>
    <n v="2022"/>
    <s v="3 X 3"/>
    <s v="block"/>
    <n v="45.282272975912917"/>
    <n v="23.124147399699549"/>
    <n v="23.124147399699549"/>
    <n v="46.248294799399098"/>
    <n v="17.111869075777665"/>
    <n v="63.360163875176767"/>
    <n v="29.77927702133308"/>
    <n v="109.19068241155462"/>
  </r>
  <r>
    <s v="1003010900_1_07_01"/>
    <s v="T0496"/>
    <s v="P.Vientiane"/>
    <x v="0"/>
    <n v="1.9978370445040711E-2"/>
    <s v="2017-05-15"/>
    <x v="5"/>
    <s v="2022-09-16"/>
    <n v="2022"/>
    <s v="3 X 3"/>
    <s v="block"/>
    <n v="85.625434563982182"/>
    <n v="43.726055250673603"/>
    <n v="43.726055250673603"/>
    <n v="87.452110501347207"/>
    <n v="32.357280885498469"/>
    <n v="119.80939138684568"/>
    <n v="56.310413951817466"/>
    <n v="206.47151782333071"/>
  </r>
  <r>
    <s v="1010014900_1_03_01"/>
    <s v="T0497"/>
    <s v="P.Vientiane"/>
    <x v="0"/>
    <n v="1.9161993468694731E-2"/>
    <s v="2017-07-04"/>
    <x v="5"/>
    <s v="2022-07-05"/>
    <n v="2022"/>
    <s v="3 X 3"/>
    <s v="block"/>
    <n v="22.487872919293778"/>
    <n v="11.483807104119364"/>
    <n v="11.483807104119364"/>
    <n v="22.967614208238729"/>
    <n v="8.4980172570483301"/>
    <n v="31.465631465287061"/>
    <n v="14.788846788684918"/>
    <n v="54.225771558511362"/>
  </r>
  <r>
    <s v="1010014900_1_03_02"/>
    <s v="T0498"/>
    <s v="P.Vientiane"/>
    <x v="0"/>
    <n v="1.994411651493716E-2"/>
    <s v="2017-06-24"/>
    <x v="5"/>
    <s v="2022-07-04"/>
    <n v="2022"/>
    <s v="3 X 3"/>
    <s v="block"/>
    <n v="61.030328520778241"/>
    <n v="31.166154431277445"/>
    <n v="31.166154431277445"/>
    <n v="62.332308862554889"/>
    <n v="23.062954279145309"/>
    <n v="85.395263141700198"/>
    <n v="40.135773676599094"/>
    <n v="147.16450348086335"/>
  </r>
  <r>
    <s v="1010014900_1_03_03"/>
    <s v="T0499"/>
    <s v="P.Vientiane"/>
    <x v="0"/>
    <n v="1.8509549187132421E-2"/>
    <s v="2017-07-27"/>
    <x v="5"/>
    <s v="2022-07-04"/>
    <n v="2022"/>
    <s v="3 X 3"/>
    <s v="block"/>
    <n v="45.561091697442038"/>
    <n v="23.266530826827086"/>
    <n v="23.266530826827086"/>
    <n v="46.533061653654173"/>
    <n v="17.217232811852043"/>
    <n v="63.750294465506215"/>
    <n v="29.96263839878792"/>
    <n v="109.86300746222237"/>
  </r>
  <r>
    <s v="1010018900_1_05_02"/>
    <s v="T0500"/>
    <s v="P.Vientiane"/>
    <x v="0"/>
    <n v="1.8714294668957649E-2"/>
    <s v="2017-06-15"/>
    <x v="5"/>
    <s v="2022-07-08"/>
    <n v="2022"/>
    <s v="3 X 3"/>
    <s v="block"/>
    <n v="30.142579080199209"/>
    <n v="15.392810383621741"/>
    <n v="15.392810383621741"/>
    <n v="30.785620767243483"/>
    <n v="11.390679683880089"/>
    <n v="42.176300451123574"/>
    <n v="19.82286121202808"/>
    <n v="72.683824444102953"/>
  </r>
  <r>
    <s v="1010018900_1_05_03"/>
    <s v="T0501"/>
    <s v="P.Vientiane"/>
    <x v="0"/>
    <n v="1.9324106997073438E-2"/>
    <s v="2017-06-15"/>
    <x v="5"/>
    <s v="2022-07-08"/>
    <n v="2022"/>
    <s v="3 X 3"/>
    <s v="block"/>
    <n v="54.871196122074743"/>
    <n v="28.020890819672857"/>
    <n v="28.020890819672857"/>
    <n v="56.041781639345714"/>
    <n v="20.735459206557913"/>
    <n v="76.777240845903634"/>
    <n v="36.085303197574703"/>
    <n v="132.31277839110723"/>
  </r>
  <r>
    <s v="1010018900_1_05_04"/>
    <s v="T0502"/>
    <s v="P.Vientiane"/>
    <x v="0"/>
    <n v="1.8639216884040369E-2"/>
    <s v="2017-06-15"/>
    <x v="5"/>
    <s v="2022-07-08"/>
    <n v="2022"/>
    <s v="3 X 3"/>
    <s v="block"/>
    <n v="69.285641026746191"/>
    <n v="35.381867350991747"/>
    <n v="35.381867350991747"/>
    <n v="70.763734701983495"/>
    <n v="26.182581839733892"/>
    <n v="96.94631654171738"/>
    <n v="45.564768774607167"/>
    <n v="167.07081884022628"/>
  </r>
  <r>
    <s v="1010018900_1_05_05"/>
    <s v="T0503"/>
    <s v="P.Vientiane"/>
    <x v="0"/>
    <n v="1.845610114600367E-2"/>
    <s v="2017-06-10"/>
    <x v="5"/>
    <s v="2022-07-08"/>
    <n v="2022"/>
    <s v="3 X 3"/>
    <s v="block"/>
    <n v="40.614810904234233"/>
    <n v="20.740630101762296"/>
    <n v="20.740630101762296"/>
    <n v="41.481260203524592"/>
    <n v="15.348066275304099"/>
    <n v="56.82932647882869"/>
    <n v="26.709783445049482"/>
    <n v="97.935872631848099"/>
  </r>
  <r>
    <s v="1010020900_1_07_01"/>
    <s v="T0504"/>
    <s v="P.Vientiane"/>
    <x v="0"/>
    <n v="1.8915843872605701E-2"/>
    <s v="2017-06-10"/>
    <x v="5"/>
    <s v="2022-07-01"/>
    <n v="2022"/>
    <s v="3 X 3"/>
    <s v="block"/>
    <n v="51.996532497276363"/>
    <n v="26.55289592860915"/>
    <n v="26.55289592860915"/>
    <n v="53.1057918572183"/>
    <n v="19.649142987170769"/>
    <n v="72.754934844389069"/>
    <n v="34.19481937686286"/>
    <n v="125.38100438183048"/>
  </r>
  <r>
    <s v="1010020900_1_07_02"/>
    <s v="T0505"/>
    <s v="P.Vientiane"/>
    <x v="0"/>
    <n v="1.6643897528312409E-2"/>
    <s v="2017-06-19"/>
    <x v="5"/>
    <s v="2022-07-02"/>
    <n v="2022"/>
    <s v="3 X 3"/>
    <s v="block"/>
    <n v="29.640261677587151"/>
    <n v="15.136293630021184"/>
    <n v="15.136293630021184"/>
    <n v="30.272587260042368"/>
    <n v="11.200857286215676"/>
    <n v="41.473444546258044"/>
    <n v="19.492518936741281"/>
    <n v="71.472569434718025"/>
  </r>
  <r>
    <s v="1010020900_1_07_03"/>
    <s v="T0506"/>
    <s v="P.Vientiane"/>
    <x v="0"/>
    <n v="1.801158618658066E-2"/>
    <s v="2017-06-19"/>
    <x v="5"/>
    <s v="2022-07-01"/>
    <n v="2022"/>
    <s v="3 X 3"/>
    <s v="block"/>
    <n v="49.591948708317737"/>
    <n v="25.324955140380943"/>
    <n v="25.324955140380943"/>
    <n v="50.649910280761887"/>
    <n v="18.740466803881898"/>
    <n v="69.390377084643788"/>
    <n v="32.613477229782582"/>
    <n v="119.58274984253613"/>
  </r>
  <r>
    <s v="1010020900_1_07_04"/>
    <s v="T0507"/>
    <s v="P.Vientiane"/>
    <x v="0"/>
    <n v="1.7965749013037859E-2"/>
    <s v="2017-06-19"/>
    <x v="5"/>
    <s v="2022-07-01"/>
    <n v="2022"/>
    <s v="3 X 3"/>
    <s v="block"/>
    <n v="39.647459110191811"/>
    <n v="20.246635785604632"/>
    <n v="20.246635785604632"/>
    <n v="40.493271571209263"/>
    <n v="14.982510481347427"/>
    <n v="55.475782052556688"/>
    <n v="26.073617564701642"/>
    <n v="95.603264403906024"/>
  </r>
  <r>
    <s v="1010020900_1_07_05"/>
    <s v="T0508"/>
    <s v="P.Vientiane"/>
    <x v="0"/>
    <n v="1.707595602589225E-2"/>
    <s v="2017-06-14"/>
    <x v="5"/>
    <s v="2022-07-01"/>
    <n v="2022"/>
    <s v="3 X 3"/>
    <s v="block"/>
    <n v="56.068425714702798"/>
    <n v="28.632276064974917"/>
    <n v="28.632276064974917"/>
    <n v="57.264552129949834"/>
    <n v="21.187884288081438"/>
    <n v="78.452436418031269"/>
    <n v="36.872645116474693"/>
    <n v="135.19969876040722"/>
  </r>
  <r>
    <s v="1010020900_1_07_06"/>
    <s v="T0509"/>
    <s v="P.Vientiane"/>
    <x v="0"/>
    <n v="1.691012877093671E-2"/>
    <s v="2017-06-14"/>
    <x v="5"/>
    <s v="2022-07-02"/>
    <n v="2022"/>
    <s v="3 X 3"/>
    <s v="block"/>
    <n v="46.3703942557025"/>
    <n v="23.679814666578761"/>
    <n v="23.679814666578761"/>
    <n v="47.359629333157521"/>
    <n v="17.523062853268282"/>
    <n v="64.8826921864258"/>
    <n v="30.494865327620126"/>
    <n v="111.81450620127379"/>
  </r>
  <r>
    <s v="1010020900_1_07_07"/>
    <s v="T0510"/>
    <s v="P.Vientiane"/>
    <x v="0"/>
    <n v="1.6585549656742801E-2"/>
    <s v="2017-06-30"/>
    <x v="5"/>
    <s v="2022-07-02"/>
    <n v="2022"/>
    <s v="3 X 3"/>
    <s v="block"/>
    <n v="78.456235725094928"/>
    <n v="40.064984376948509"/>
    <n v="40.064984376948509"/>
    <n v="80.129968753897018"/>
    <n v="29.648088438941897"/>
    <n v="109.77805719283892"/>
    <n v="51.59568688063429"/>
    <n v="189.18418522899239"/>
  </r>
  <r>
    <s v="1010020900_1_07_08"/>
    <s v="T0511"/>
    <s v="P.Vientiane"/>
    <x v="0"/>
    <n v="1.9638225014703879E-2"/>
    <s v="2017-06-18"/>
    <x v="5"/>
    <s v="2022-07-02"/>
    <n v="2022"/>
    <s v="3 X 3"/>
    <s v="block"/>
    <n v="90.213299111917252"/>
    <n v="46.068924746485777"/>
    <n v="46.068924746485777"/>
    <n v="92.137849492971554"/>
    <n v="34.091004312399477"/>
    <n v="126.22885380537103"/>
    <n v="59.327561288524379"/>
    <n v="217.53439139125604"/>
  </r>
  <r>
    <s v="1010020900_1_07_09"/>
    <s v="T0512"/>
    <s v="P.Vientiane"/>
    <x v="0"/>
    <n v="1.860091096817881E-2"/>
    <s v="2017-06-07"/>
    <x v="5"/>
    <s v="2022-07-01"/>
    <n v="2022"/>
    <s v="3 X 3"/>
    <s v="block"/>
    <n v="116.91118792856049"/>
    <n v="59.702646635518271"/>
    <n v="59.702646635518271"/>
    <n v="119.40529327103654"/>
    <n v="44.17995851028352"/>
    <n v="163.58525178132007"/>
    <n v="76.885068337220432"/>
    <n v="281.91191723647489"/>
  </r>
  <r>
    <s v="1010020900_1_07_10"/>
    <s v="T0513"/>
    <s v="P.Vientiane"/>
    <x v="0"/>
    <n v="1.4146228132755E-2"/>
    <s v="2017-06-07"/>
    <x v="5"/>
    <s v="2022-07-02"/>
    <n v="2022"/>
    <s v="3 X 3"/>
    <s v="block"/>
    <n v="108.5451022729788"/>
    <n v="55.430365560734543"/>
    <n v="55.430365560734543"/>
    <n v="110.86073112146909"/>
    <n v="41.018470514943559"/>
    <n v="151.87920163641263"/>
    <n v="71.383224769113937"/>
    <n v="261.73849082008445"/>
  </r>
  <r>
    <s v="1010020900_1_07_11"/>
    <s v="T0514"/>
    <s v="P.Vientiane"/>
    <x v="0"/>
    <n v="1.7664062076862021E-2"/>
    <s v="2017-06-07"/>
    <x v="5"/>
    <s v="2022-07-02"/>
    <n v="2022"/>
    <s v="3 X 3"/>
    <s v="block"/>
    <n v="24.713403470408199"/>
    <n v="12.620311372221796"/>
    <n v="12.620311372221796"/>
    <n v="25.240622744443591"/>
    <n v="9.3390304154441282"/>
    <n v="34.579653159887719"/>
    <n v="16.252436985147227"/>
    <n v="59.592268945539828"/>
  </r>
  <r>
    <s v="1010020900_1_07_12"/>
    <s v="T0515"/>
    <s v="P.Vientiane"/>
    <x v="0"/>
    <n v="1.7614642992907471E-2"/>
    <s v="2017-06-07"/>
    <x v="5"/>
    <s v="2022-07-01"/>
    <n v="2022"/>
    <s v="3 X 3"/>
    <s v="block"/>
    <n v="99.261927960716108"/>
    <n v="50.689757878605732"/>
    <n v="50.689757878605732"/>
    <n v="101.37951575721146"/>
    <n v="37.510420830168243"/>
    <n v="138.88993658737971"/>
    <n v="65.278270196068462"/>
    <n v="239.35365738558434"/>
  </r>
  <r>
    <s v="1010020900_1_07_13"/>
    <s v="T0516"/>
    <s v="P.Vientiane"/>
    <x v="0"/>
    <n v="1.709412193844706E-2"/>
    <s v="2017-06-07"/>
    <x v="5"/>
    <s v="2022-06-30"/>
    <n v="2022"/>
    <s v="3 X 3"/>
    <s v="block"/>
    <n v="76.402974042884011"/>
    <n v="39.016452077899466"/>
    <n v="39.016452077899466"/>
    <n v="78.032904155798931"/>
    <n v="28.872174537645606"/>
    <n v="106.90507869344454"/>
    <n v="50.245386985918927"/>
    <n v="184.23308561503606"/>
  </r>
  <r>
    <s v="1010020900_1_07_14"/>
    <s v="T0517"/>
    <s v="P.Vientiane"/>
    <x v="0"/>
    <n v="1.7712996891631781E-2"/>
    <s v="2017-06-07"/>
    <x v="5"/>
    <s v="2022-07-02"/>
    <n v="2022"/>
    <s v="3 X 3"/>
    <s v="block"/>
    <n v="74.257109552277925"/>
    <n v="37.920630611363286"/>
    <n v="37.920630611363286"/>
    <n v="75.841261222726573"/>
    <n v="28.061266652408833"/>
    <n v="103.90252787513541"/>
    <n v="48.834188101313636"/>
    <n v="179.05868970481666"/>
  </r>
  <r>
    <s v="1010020900_1_07_15"/>
    <s v="T0518"/>
    <s v="P.Vientiane"/>
    <x v="0"/>
    <n v="1.8949687706573608E-2"/>
    <s v="2017-06-07"/>
    <x v="5"/>
    <s v="2022-06-30"/>
    <n v="2022"/>
    <s v="3 X 3"/>
    <s v="block"/>
    <n v="97.808282276883261"/>
    <n v="49.947429482728424"/>
    <n v="49.947429482728424"/>
    <n v="99.894858965456848"/>
    <n v="36.961097817219034"/>
    <n v="136.85595678267589"/>
    <n v="64.322299687857665"/>
    <n v="235.84843218881142"/>
  </r>
  <r>
    <s v="1010020900_1_07_16"/>
    <s v="T0519"/>
    <s v="P.Vientiane"/>
    <x v="0"/>
    <n v="1.8858285530813389E-2"/>
    <s v="2017-06-07"/>
    <x v="5"/>
    <s v="2022-07-01"/>
    <n v="2022"/>
    <s v="3 X 3"/>
    <s v="block"/>
    <n v="107.8568912917264"/>
    <n v="55.07891915297499"/>
    <n v="55.07891915297499"/>
    <n v="110.15783830594998"/>
    <n v="40.758400173201494"/>
    <n v="150.91623847915147"/>
    <n v="70.930632085201182"/>
    <n v="260.07898431240432"/>
  </r>
  <r>
    <s v="1010020900_1_07_17"/>
    <s v="T0520"/>
    <s v="P.Vientiane"/>
    <x v="0"/>
    <n v="1.6740129194738631E-2"/>
    <s v="2017-06-10"/>
    <x v="5"/>
    <s v="2022-07-01"/>
    <n v="2022"/>
    <s v="3 X 3"/>
    <s v="block"/>
    <n v="124.7183491042866"/>
    <n v="63.689503609255738"/>
    <n v="63.689503609255738"/>
    <n v="127.37900721851148"/>
    <n v="47.130232670849246"/>
    <n v="174.50923988936071"/>
    <n v="82.019342747999531"/>
    <n v="300.73759007599824"/>
  </r>
  <r>
    <s v="1010020900_1_07_18"/>
    <s v="T0521"/>
    <s v="P.Vientiane"/>
    <x v="0"/>
    <n v="1.7480501576272161E-2"/>
    <s v="2017-06-10"/>
    <x v="5"/>
    <s v="2022-07-02"/>
    <n v="2022"/>
    <s v="3 X 3"/>
    <s v="block"/>
    <n v="102.4269525707401"/>
    <n v="52.306030446124652"/>
    <n v="52.306030446124652"/>
    <n v="104.6120608922493"/>
    <n v="38.706462530132242"/>
    <n v="143.31852342238153"/>
    <n v="67.359706008519311"/>
    <n v="246.98558869790412"/>
  </r>
  <r>
    <s v="1001050900_1_01_01"/>
    <s v="T0525"/>
    <s v="P.Vientiane"/>
    <x v="1"/>
    <n v="1.8869912231530651E-2"/>
    <s v="2017-08-04"/>
    <x v="5"/>
    <s v="2022-07-16"/>
    <n v="2022"/>
    <s v="3 X 3"/>
    <s v="block"/>
    <n v="101.46858378323419"/>
    <n v="51.748977729449443"/>
    <n v="51.748977729449443"/>
    <n v="103.49795545889889"/>
    <n v="26.909468419313711"/>
    <n v="130.4074238782126"/>
    <n v="61.291489222759914"/>
    <n v="224.73546048345301"/>
  </r>
  <r>
    <s v="1001050900_1_01_02"/>
    <s v="T0526"/>
    <s v="P.Vientiane"/>
    <x v="1"/>
    <n v="1.9240392443625059E-2"/>
    <s v="2017-08-04"/>
    <x v="5"/>
    <s v="2022-07-16"/>
    <n v="2022"/>
    <s v="3 X 3"/>
    <s v="block"/>
    <n v="128.1873961663492"/>
    <n v="65.375572044838094"/>
    <n v="65.375572044838094"/>
    <n v="130.75114408967619"/>
    <n v="33.995297463315808"/>
    <n v="164.746441552992"/>
    <n v="77.430827529906239"/>
    <n v="283.91303427632289"/>
  </r>
  <r>
    <s v="1001050900_1_01_01"/>
    <s v="T0527"/>
    <s v="P.Vientiane"/>
    <x v="1"/>
    <n v="1.953157063299724E-2"/>
    <s v="2017-08-04"/>
    <x v="5"/>
    <s v="2022-07-16"/>
    <n v="2022"/>
    <s v="3 X 3"/>
    <s v="block"/>
    <n v="98.285607576398263"/>
    <n v="50.125659863963115"/>
    <n v="50.125659863963115"/>
    <n v="100.25131972792623"/>
    <n v="26.065343129260821"/>
    <n v="126.31666285718705"/>
    <n v="59.368831542877913"/>
    <n v="217.68571565721902"/>
  </r>
  <r>
    <s v="1001050900_1_02_01"/>
    <s v="T0528"/>
    <s v="P.Vientiane"/>
    <x v="0"/>
    <n v="1.9759483237702061E-2"/>
    <s v="2017-07-25"/>
    <x v="5"/>
    <s v="2022-07-16"/>
    <n v="2022"/>
    <s v="3 X 3"/>
    <s v="block"/>
    <n v="81.806635188072335"/>
    <n v="41.77592170270897"/>
    <n v="41.77592170270897"/>
    <n v="83.551843405417941"/>
    <n v="30.914182060004638"/>
    <n v="114.46602546542258"/>
    <n v="53.799031968748608"/>
    <n v="197.2631172187449"/>
  </r>
  <r>
    <s v="1001050900_1_03_01"/>
    <s v="T0529"/>
    <s v="P.Vientiane"/>
    <x v="0"/>
    <n v="1.9811092731276261E-2"/>
    <s v="2017-08-15"/>
    <x v="5"/>
    <s v="2022-07-16"/>
    <n v="2022"/>
    <s v="3 X 3"/>
    <s v="block"/>
    <n v="111.1899298769235"/>
    <n v="56.780990857148979"/>
    <n v="56.780990857148979"/>
    <n v="113.56198171429796"/>
    <n v="42.017933234290247"/>
    <n v="155.5799149485882"/>
    <n v="73.122560025836449"/>
    <n v="268.11605342806695"/>
  </r>
  <r>
    <s v="1001050900_1_03_01"/>
    <s v="T0530"/>
    <s v="P.Vientiane"/>
    <x v="0"/>
    <n v="1.9689608370359209E-2"/>
    <s v="2017-08-15"/>
    <x v="5"/>
    <s v="2022-07-16"/>
    <n v="2022"/>
    <s v="3 X 3"/>
    <s v="block"/>
    <n v="85.958628040853995"/>
    <n v="43.896206052862809"/>
    <n v="43.896206052862809"/>
    <n v="87.792412105725617"/>
    <n v="32.483192479118479"/>
    <n v="120.2756045848441"/>
    <n v="56.529534154876728"/>
    <n v="207.27495856788133"/>
  </r>
  <r>
    <s v="1001050900_1_04_03"/>
    <s v="T0531"/>
    <s v="P.Vientiane"/>
    <x v="0"/>
    <n v="1.9644857518465259E-2"/>
    <s v="2017-07-25"/>
    <x v="5"/>
    <s v="2022-07-16"/>
    <n v="2022"/>
    <s v="3 X 3"/>
    <s v="block"/>
    <n v="77.024554988483004"/>
    <n v="39.33387274745202"/>
    <n v="39.33387274745202"/>
    <n v="78.66774549490404"/>
    <n v="29.107065833114493"/>
    <n v="107.77481132801853"/>
    <n v="50.654161324168705"/>
    <n v="185.73192485528523"/>
  </r>
  <r>
    <s v="1001050900_1_05_01"/>
    <s v="T0532"/>
    <s v="P.Vientiane"/>
    <x v="0"/>
    <n v="1.9568613221709288E-2"/>
    <s v="2017-08-01"/>
    <x v="5"/>
    <s v="2022-07-16"/>
    <n v="2022"/>
    <s v="3 X 3"/>
    <s v="block"/>
    <n v="128.46061144159481"/>
    <n v="65.600552242841133"/>
    <n v="65.600552242841133"/>
    <n v="131.20110448568227"/>
    <n v="48.544408659702441"/>
    <n v="179.74551314538471"/>
    <n v="84.480391178330805"/>
    <n v="309.7614343205463"/>
  </r>
  <r>
    <s v="1001050900_1_06_01"/>
    <s v="T0533"/>
    <s v="P.Vientiane"/>
    <x v="0"/>
    <n v="1.9913685003770758E-2"/>
    <s v="2017-08-09"/>
    <x v="5"/>
    <s v="2022-07-16"/>
    <n v="2022"/>
    <s v="3 X 3"/>
    <s v="block"/>
    <n v="73.699014534023092"/>
    <n v="37.635630088707821"/>
    <n v="37.635630088707821"/>
    <n v="75.271260177415641"/>
    <n v="27.850366265643785"/>
    <n v="103.12162644305943"/>
    <n v="48.467164428237929"/>
    <n v="177.71293623687239"/>
  </r>
  <r>
    <s v="1001050900_1_06_02"/>
    <s v="T0534"/>
    <s v="P.Vientiane"/>
    <x v="0"/>
    <n v="1.9913685003770758E-2"/>
    <s v="2017-08-09"/>
    <x v="5"/>
    <s v="2022-07-16"/>
    <n v="2022"/>
    <s v="3 X 3"/>
    <s v="block"/>
    <n v="102.14968759277841"/>
    <n v="52.164440464045548"/>
    <n v="52.164440464045548"/>
    <n v="104.3288809280911"/>
    <n v="38.601685943393704"/>
    <n v="142.93056687148481"/>
    <n v="67.177366429597853"/>
    <n v="246.31701024185878"/>
  </r>
  <r>
    <s v="1001050900_1_07_01"/>
    <s v="T0535"/>
    <s v="P.Vientiane"/>
    <x v="1"/>
    <n v="1.985238205917244E-2"/>
    <s v="2017-08-12"/>
    <x v="5"/>
    <s v="2022-07-16"/>
    <n v="2022"/>
    <s v="3 X 3"/>
    <s v="block"/>
    <n v="96.060355375207678"/>
    <n v="48.990781241355918"/>
    <n v="48.990781241355918"/>
    <n v="97.981562482711837"/>
    <n v="25.475206245505078"/>
    <n v="123.45676872821691"/>
    <n v="58.024681302261946"/>
    <n v="212.75716477496047"/>
  </r>
  <r>
    <s v="1001050900_1_07_02"/>
    <s v="T0536"/>
    <s v="P.Vientiane"/>
    <x v="1"/>
    <n v="1.9453026175611569E-2"/>
    <s v="2017-08-12"/>
    <x v="5"/>
    <s v="2022-07-16"/>
    <n v="2022"/>
    <s v="3 X 3"/>
    <s v="block"/>
    <n v="90.941455873786225"/>
    <n v="46.380142495630977"/>
    <n v="46.380142495630977"/>
    <n v="92.760284991261955"/>
    <n v="24.117674097728109"/>
    <n v="116.87795908899007"/>
    <n v="54.932640771825326"/>
    <n v="201.41968283002618"/>
  </r>
  <r>
    <s v="1001050900_1_07_03"/>
    <s v="T0537"/>
    <s v="P.Vientiane"/>
    <x v="1"/>
    <n v="1.9830047645139279E-2"/>
    <s v="2017-08-12"/>
    <x v="5"/>
    <s v="2022-07-16"/>
    <n v="2022"/>
    <s v="3 X 3"/>
    <s v="block"/>
    <n v="110.1577777889286"/>
    <n v="56.180466672353589"/>
    <n v="56.180466672353589"/>
    <n v="112.36093334470718"/>
    <n v="29.213842669623869"/>
    <n v="141.57477601433104"/>
    <n v="66.540144726735576"/>
    <n v="243.98053066469711"/>
  </r>
  <r>
    <s v="1001050900_1_08_01"/>
    <s v="T0538"/>
    <s v="P.Vientiane"/>
    <x v="0"/>
    <n v="1.991030805911247E-2"/>
    <s v="2017-08-15"/>
    <x v="5"/>
    <s v="2022-07-16"/>
    <n v="2022"/>
    <s v="3 X 3"/>
    <s v="block"/>
    <n v="64.139861780155186"/>
    <n v="32.754089415732608"/>
    <n v="32.754089415732608"/>
    <n v="65.508178831465216"/>
    <n v="24.238026167642129"/>
    <n v="89.746204999107348"/>
    <n v="42.18071634958045"/>
    <n v="154.66262661512832"/>
  </r>
  <r>
    <s v="1001050900_1_09_01"/>
    <s v="T0539"/>
    <s v="P.Vientiane"/>
    <x v="0"/>
    <n v="1.9856667574090159E-2"/>
    <s v="2017-08-18"/>
    <x v="5"/>
    <s v="2022-07-16"/>
    <n v="2022"/>
    <s v="3 X 3"/>
    <s v="block"/>
    <n v="133.78626540971291"/>
    <n v="68.320186202560109"/>
    <n v="68.320186202560109"/>
    <n v="136.64037240512022"/>
    <n v="50.556937789894477"/>
    <n v="187.19731019501469"/>
    <n v="87.982735791656907"/>
    <n v="322.60336456940865"/>
  </r>
  <r>
    <s v="1001050900_1_09_01"/>
    <s v="T0540"/>
    <s v="P.Vientiane"/>
    <x v="0"/>
    <n v="1.9617968656510949E-2"/>
    <s v="2017-08-18"/>
    <x v="5"/>
    <s v="2022-07-16"/>
    <n v="2022"/>
    <s v="3 X 3"/>
    <s v="block"/>
    <n v="124.43819125172971"/>
    <n v="63.546436332550016"/>
    <n v="63.546436332550016"/>
    <n v="127.09287266510003"/>
    <n v="47.024362886087012"/>
    <n v="174.11723555118704"/>
    <n v="81.835100709057897"/>
    <n v="300.06203593321226"/>
  </r>
  <r>
    <s v="1001050900_1_10_01"/>
    <s v="T0541"/>
    <s v="P.Vientiane"/>
    <x v="1"/>
    <n v="1.9856667574090159E-2"/>
    <s v="2017-08-25"/>
    <x v="5"/>
    <s v="2022-07-16"/>
    <n v="2022"/>
    <s v="3 X 3"/>
    <s v="block"/>
    <n v="124.44376489867641"/>
    <n v="63.466320098324971"/>
    <n v="63.466320098324971"/>
    <n v="126.93264019664994"/>
    <n v="33.002486451128988"/>
    <n v="159.93512664777893"/>
    <n v="75.169509524456089"/>
    <n v="275.62153492300564"/>
  </r>
  <r>
    <s v="1001050900_1_10_02"/>
    <s v="T0542"/>
    <s v="P.Vientiane"/>
    <x v="1"/>
    <n v="1.9848036070456081E-2"/>
    <s v="2017-08-25"/>
    <x v="5"/>
    <s v="2022-07-16"/>
    <n v="2022"/>
    <s v="3 X 3"/>
    <s v="block"/>
    <n v="89.972934379307816"/>
    <n v="45.886196533446984"/>
    <n v="45.886196533446984"/>
    <n v="91.772393066893969"/>
    <n v="23.860822197392434"/>
    <n v="115.63321526428641"/>
    <n v="54.347611174214606"/>
    <n v="199.27457430545354"/>
  </r>
  <r>
    <s v="1001055900_1_13_01"/>
    <s v="T0543"/>
    <s v="P.Vientiane"/>
    <x v="0"/>
    <n v="1.9026634738360821E-2"/>
    <s v="2017-06-13"/>
    <x v="5"/>
    <s v="2022-07-10"/>
    <n v="2022"/>
    <s v="3 X 3"/>
    <s v="block"/>
    <n v="76.597392158349194"/>
    <n v="39.115734928863681"/>
    <n v="39.115734928863681"/>
    <n v="78.231469857727362"/>
    <n v="28.945643847359122"/>
    <n v="107.17711370508648"/>
    <n v="50.373243441390642"/>
    <n v="184.70189261843234"/>
  </r>
  <r>
    <s v="1001055900_1_13_02"/>
    <s v="T0544"/>
    <s v="P.Vientiane"/>
    <x v="0"/>
    <n v="1.9848036070456081E-2"/>
    <s v="2017-05-17"/>
    <x v="5"/>
    <s v="2022-07-10"/>
    <n v="2022"/>
    <s v="3 X 3"/>
    <s v="block"/>
    <n v="48.608263346888563"/>
    <n v="24.822619815811112"/>
    <n v="24.822619815811112"/>
    <n v="49.645239631622225"/>
    <n v="18.368738663700224"/>
    <n v="68.013978295322445"/>
    <n v="31.966569798801547"/>
    <n v="117.21075592893901"/>
  </r>
  <r>
    <s v="1001055900_1_13_03"/>
    <s v="T0545"/>
    <s v="P.Vientiane"/>
    <x v="0"/>
    <n v="1.9597174461797359E-2"/>
    <s v="2017-05-29"/>
    <x v="5"/>
    <s v="2022-07-09"/>
    <n v="2022"/>
    <s v="3 X 3"/>
    <s v="block"/>
    <n v="81.931999928742215"/>
    <n v="41.839941296944389"/>
    <n v="41.839941296944389"/>
    <n v="83.679882593888777"/>
    <n v="30.961556559738849"/>
    <n v="114.64143915362763"/>
    <n v="53.881476402204981"/>
    <n v="197.56541347475158"/>
  </r>
  <r>
    <s v="1001055900_1_13_04"/>
    <s v="T0546"/>
    <s v="P.Vientiane"/>
    <x v="0"/>
    <n v="1.9929659619724389E-2"/>
    <s v="2017-05-29"/>
    <x v="5"/>
    <s v="2022-07-09"/>
    <n v="2022"/>
    <s v="3 X 3"/>
    <s v="block"/>
    <n v="73.533763166004491"/>
    <n v="37.551241723439652"/>
    <n v="37.551241723439652"/>
    <n v="75.102483446879305"/>
    <n v="27.787918875345344"/>
    <n v="102.89040232222465"/>
    <n v="48.358489091445577"/>
    <n v="177.31446000196712"/>
  </r>
  <r>
    <s v="1001055900_1_13_05"/>
    <s v="T0547"/>
    <s v="P.Vientiane"/>
    <x v="0"/>
    <n v="1.967712201493485E-2"/>
    <s v="2017-05-29"/>
    <x v="5"/>
    <s v="2022-07-09"/>
    <n v="2022"/>
    <s v="3 X 3"/>
    <s v="block"/>
    <n v="45.266642621905731"/>
    <n v="23.116165498919877"/>
    <n v="23.116165498919877"/>
    <n v="46.232330997839753"/>
    <n v="17.105962469200708"/>
    <n v="63.338293467040458"/>
    <n v="29.768997929509013"/>
    <n v="109.15299240819971"/>
  </r>
  <r>
    <s v="1001055900_1_13_06"/>
    <s v="T0548"/>
    <s v="P.Vientiane"/>
    <x v="0"/>
    <n v="1.9759483237702061E-2"/>
    <s v="2017-05-29"/>
    <x v="5"/>
    <s v="2022-07-09"/>
    <n v="2022"/>
    <s v="3 X 3"/>
    <s v="block"/>
    <n v="61.245492072154391"/>
    <n v="31.276031284846866"/>
    <n v="31.276031284846866"/>
    <n v="62.552062569693732"/>
    <n v="23.144263150786681"/>
    <n v="85.696325720480417"/>
    <n v="40.27727308862579"/>
    <n v="147.68333465829457"/>
  </r>
  <r>
    <s v="1001055900_1_13_07"/>
    <s v="T0549"/>
    <s v="P.Vientiane"/>
    <x v="0"/>
    <n v="1.980903678122661E-2"/>
    <s v="2017-06-26"/>
    <x v="5"/>
    <s v="2022-07-10"/>
    <n v="2022"/>
    <s v="3 X 3"/>
    <s v="block"/>
    <n v="86.873146219048195"/>
    <n v="44.363220002527314"/>
    <n v="44.363220002527314"/>
    <n v="88.726440005054627"/>
    <n v="32.828782801870211"/>
    <n v="121.55522280692483"/>
    <n v="57.130954719254667"/>
    <n v="209.48016730393377"/>
  </r>
  <r>
    <s v="1001055900_1_13_08"/>
    <s v="T0550"/>
    <s v="P.Vientiane"/>
    <x v="0"/>
    <n v="1.8388026447948139E-2"/>
    <s v="2017-06-26"/>
    <x v="5"/>
    <s v="2022-07-11"/>
    <n v="2022"/>
    <s v="3 X 3"/>
    <s v="block"/>
    <n v="34.645758700839828"/>
    <n v="17.692434109895551"/>
    <n v="17.692434109895551"/>
    <n v="35.384868219791102"/>
    <n v="13.092401241322708"/>
    <n v="48.477269461113806"/>
    <n v="22.784316646723489"/>
    <n v="83.542494371319464"/>
  </r>
  <r>
    <s v="1001055900_1_13_09"/>
    <s v="T0551"/>
    <s v="P.Vientiane"/>
    <x v="0"/>
    <n v="1.8332558207105679E-2"/>
    <s v="2017-06-13"/>
    <x v="5"/>
    <s v="2022-07-10"/>
    <n v="2022"/>
    <s v="3 X 3"/>
    <s v="block"/>
    <n v="70.42719852961639"/>
    <n v="35.964822715790795"/>
    <n v="35.964822715790795"/>
    <n v="71.929645431581591"/>
    <n v="26.61396880968519"/>
    <n v="98.543614241266781"/>
    <n v="46.315498693395384"/>
    <n v="169.8234952091164"/>
  </r>
  <r>
    <s v="1001055900_1_13_10"/>
    <s v="T0552"/>
    <s v="P.Vientiane"/>
    <x v="0"/>
    <n v="1.8763206894923289E-2"/>
    <s v="2017-05-29"/>
    <x v="5"/>
    <s v="2022-07-10"/>
    <n v="2022"/>
    <s v="3 X 3"/>
    <s v="block"/>
    <n v="70.7603752664795"/>
    <n v="36.134964969415556"/>
    <n v="36.134964969415556"/>
    <n v="72.269929938831112"/>
    <n v="26.73987407736751"/>
    <n v="99.009804016198615"/>
    <n v="46.534607887613348"/>
    <n v="170.62689558791561"/>
  </r>
  <r>
    <s v="1001055900_1_13_11"/>
    <s v="T0553"/>
    <s v="P.Vientiane"/>
    <x v="0"/>
    <n v="1.9568613221709288E-2"/>
    <s v="2017-06-13"/>
    <x v="5"/>
    <s v="2022-07-10"/>
    <n v="2022"/>
    <s v="3 X 3"/>
    <s v="block"/>
    <n v="72.450483282964655"/>
    <n v="36.998046796500645"/>
    <n v="36.998046796500645"/>
    <n v="73.996093593001291"/>
    <n v="27.378554629410477"/>
    <n v="101.37464822241176"/>
    <n v="47.646084664533525"/>
    <n v="174.70231043662292"/>
  </r>
  <r>
    <s v="1010043900_1_01_01"/>
    <s v="T0554"/>
    <s v="P.Vientiane"/>
    <x v="0"/>
    <n v="1.9268825814378669E-2"/>
    <s v="2017-06-07"/>
    <x v="5"/>
    <s v="2022-09-15"/>
    <n v="2022"/>
    <s v="3 X 3"/>
    <s v="block"/>
    <n v="169.78182996107651"/>
    <n v="86.701921166789802"/>
    <n v="86.701921166789802"/>
    <n v="173.4038423335796"/>
    <n v="64.159421663424453"/>
    <n v="237.56326399700407"/>
    <n v="111.6547340785919"/>
    <n v="409.4006916215036"/>
  </r>
  <r>
    <s v="1010043900_1_01_01"/>
    <s v="T0555"/>
    <s v="P.Vientiane"/>
    <x v="0"/>
    <n v="1.963153268950335E-2"/>
    <s v="2017-06-07"/>
    <x v="5"/>
    <s v="2022-09-15"/>
    <n v="2022"/>
    <s v="3 X 3"/>
    <s v="block"/>
    <n v="114.48729339620169"/>
    <n v="58.464844494327039"/>
    <n v="58.464844494327039"/>
    <n v="116.92968898865408"/>
    <n v="43.263984925802006"/>
    <n v="160.1936739144561"/>
    <n v="75.291026739794361"/>
    <n v="276.06709804591264"/>
  </r>
  <r>
    <s v="1010043900_1_01_01"/>
    <s v="T0556"/>
    <s v="P.Vientiane"/>
    <x v="0"/>
    <n v="1.9469209905158741E-2"/>
    <s v="2017-06-07"/>
    <x v="5"/>
    <s v="2022-09-15"/>
    <n v="2022"/>
    <s v="3 X 3"/>
    <s v="block"/>
    <n v="103.81745016124739"/>
    <n v="53.016111215677043"/>
    <n v="53.016111215677043"/>
    <n v="106.03222243135409"/>
    <n v="39.23192229960101"/>
    <n v="145.26414473095508"/>
    <n v="68.274148023548889"/>
    <n v="250.33854275301258"/>
  </r>
  <r>
    <s v="1010043900_1_02_14"/>
    <s v="T0557"/>
    <s v="P.Vientiane"/>
    <x v="0"/>
    <n v="1.9568613221709288E-2"/>
    <s v="2017-06-13"/>
    <x v="5"/>
    <s v="2022-09-14"/>
    <n v="2022"/>
    <s v="3 X 3"/>
    <s v="block"/>
    <n v="160.57531972973581"/>
    <n v="82.000463275318481"/>
    <n v="82.000463275318481"/>
    <n v="164.00092655063696"/>
    <n v="60.680342823735678"/>
    <n v="224.68126937437265"/>
    <n v="105.60019660595513"/>
    <n v="387.20072088850213"/>
  </r>
  <r>
    <s v="1010043900_1_02_02"/>
    <s v="T0558"/>
    <s v="P.Vientiane"/>
    <x v="0"/>
    <n v="1.898301202528067E-2"/>
    <s v="2017-06-13"/>
    <x v="5"/>
    <s v="2022-09-14"/>
    <n v="2022"/>
    <s v="3 X 3"/>
    <s v="block"/>
    <n v="142.45818048714759"/>
    <n v="72.748644168770085"/>
    <n v="72.748644168770085"/>
    <n v="145.49728833754017"/>
    <n v="53.833996684889861"/>
    <n v="199.33128502243002"/>
    <n v="93.685703960542099"/>
    <n v="343.514247855321"/>
  </r>
  <r>
    <s v="1010043900_1_02_02"/>
    <s v="T0559"/>
    <s v="P.Vientiane"/>
    <x v="0"/>
    <n v="1.8247681384410189E-2"/>
    <s v="2017-06-13"/>
    <x v="5"/>
    <s v="2022-09-14"/>
    <n v="2022"/>
    <s v="3 X 3"/>
    <s v="block"/>
    <n v="258.05203515427741"/>
    <n v="131.77857261878444"/>
    <n v="131.77857261878444"/>
    <n v="263.55714523756888"/>
    <n v="97.516143737900478"/>
    <n v="361.07328897546938"/>
    <n v="169.70444581847059"/>
    <n v="622.24963466772545"/>
  </r>
  <r>
    <s v="1010043900_1_02_02"/>
    <s v="T0560"/>
    <s v="P.Vientiane"/>
    <x v="0"/>
    <n v="1.8927182817531221E-2"/>
    <s v="2017-06-13"/>
    <x v="5"/>
    <s v="2022-09-14"/>
    <n v="2022"/>
    <s v="3 X 3"/>
    <s v="block"/>
    <n v="118.5016151246605"/>
    <n v="60.514824790326678"/>
    <n v="60.514824790326678"/>
    <n v="121.02964958065336"/>
    <n v="44.780970344841741"/>
    <n v="165.8106199254951"/>
    <n v="77.930991364982688"/>
    <n v="285.74696833826982"/>
  </r>
  <r>
    <s v="1010043900_1_02_02"/>
    <s v="T0561"/>
    <s v="P.Vientiane"/>
    <x v="0"/>
    <n v="1.858802895432354E-2"/>
    <s v="2017-06-13"/>
    <x v="5"/>
    <s v="2022-09-14"/>
    <n v="2022"/>
    <s v="3 X 3"/>
    <s v="block"/>
    <n v="158.86096767821689"/>
    <n v="81.12500082767616"/>
    <n v="81.12500082767616"/>
    <n v="162.25000165535232"/>
    <n v="60.032500612480355"/>
    <n v="222.28250226783268"/>
    <n v="104.47277606588136"/>
    <n v="383.06684557489831"/>
  </r>
  <r>
    <s v="1010043900_1_02_14"/>
    <s v="T0562"/>
    <s v="P.Vientiane"/>
    <x v="0"/>
    <n v="1.7965749013037859E-2"/>
    <s v="2017-06-13"/>
    <x v="5"/>
    <s v="2022-09-14"/>
    <n v="2022"/>
    <s v="4.5 X 2"/>
    <s v="block"/>
    <n v="174.38150518215031"/>
    <n v="89.050821979684827"/>
    <n v="89.050821979684827"/>
    <n v="178.10164395936965"/>
    <n v="65.897608264966777"/>
    <n v="243.99925222433643"/>
    <n v="114.67964854543811"/>
    <n v="420.49204466660638"/>
  </r>
  <r>
    <s v="1010043900_1_02_13"/>
    <s v="T0563"/>
    <m/>
    <x v="2"/>
    <n v="1.8442598482323162E-2"/>
    <s v="2017-06-12"/>
    <x v="5"/>
    <s v="2022-09-14"/>
    <n v="2022"/>
    <s v="3 X 3"/>
    <s v="block"/>
    <n v="120.3417628396088"/>
    <n v="13777.602710034416"/>
    <m/>
    <m/>
    <m/>
    <m/>
    <m/>
    <m/>
  </r>
  <r>
    <s v="1010043900_1_03_01"/>
    <s v="T0564"/>
    <s v="P.Vientiane"/>
    <x v="0"/>
    <n v="1.9469209905158741E-2"/>
    <s v="2017-06-15"/>
    <x v="5"/>
    <s v="2022-09-14"/>
    <n v="2022"/>
    <s v="3 X 3"/>
    <s v="block"/>
    <n v="194.8930842208942"/>
    <n v="99.52540167547005"/>
    <n v="99.52540167547005"/>
    <n v="199.0508033509401"/>
    <n v="73.648797239847838"/>
    <n v="272.69960059078795"/>
    <n v="128.16881227767033"/>
    <n v="469.9523116847912"/>
  </r>
  <r>
    <s v="1010043900_1_03_01"/>
    <s v="T0565"/>
    <s v="P.Vientiane"/>
    <x v="0"/>
    <n v="1.928748796207392E-2"/>
    <s v="2017-06-15"/>
    <x v="5"/>
    <s v="2022-09-14"/>
    <n v="2022"/>
    <s v="3 X 3"/>
    <s v="block"/>
    <n v="139.3942291224958"/>
    <n v="71.183986338554575"/>
    <n v="71.183986338554575"/>
    <n v="142.36797267710915"/>
    <n v="52.676149890530382"/>
    <n v="195.04412256763953"/>
    <n v="91.670737606790581"/>
    <n v="336.12603789156543"/>
  </r>
  <r>
    <s v="1010043900_1_03_01"/>
    <s v="T0566"/>
    <s v="P.Vientiane"/>
    <x v="0"/>
    <n v="1.934206343818631E-2"/>
    <s v="2017-06-15"/>
    <x v="5"/>
    <s v="2022-09-14"/>
    <n v="2022"/>
    <s v="3 X 3"/>
    <s v="block"/>
    <n v="118.5386930056861"/>
    <n v="60.533759228237081"/>
    <n v="60.533759228237081"/>
    <n v="121.06751845647416"/>
    <n v="44.794981828895438"/>
    <n v="165.86250028536961"/>
    <n v="77.955375134123713"/>
    <n v="285.83637549178695"/>
  </r>
  <r>
    <s v="1010043900_1_03_01"/>
    <s v="T0567"/>
    <s v="P.Vientiane"/>
    <x v="0"/>
    <n v="1.9770287180314951E-2"/>
    <s v="2017-06-15"/>
    <x v="5"/>
    <s v="2022-09-14"/>
    <n v="2022"/>
    <s v="3 X 3"/>
    <s v="block"/>
    <n v="199.96785643649699"/>
    <n v="102.11691868690454"/>
    <n v="102.11691868690454"/>
    <n v="204.23383737380908"/>
    <n v="75.566519828309353"/>
    <n v="279.80035720211845"/>
    <n v="131.50616788499568"/>
    <n v="482.1892822449841"/>
  </r>
  <r>
    <s v="1010043900_1_04_01"/>
    <s v="T0568"/>
    <s v="P.Vientiane"/>
    <x v="0"/>
    <n v="1.8714294668957649E-2"/>
    <s v="2017-07-02"/>
    <x v="5"/>
    <s v="2022-09-14"/>
    <n v="2022"/>
    <s v="3 X 3"/>
    <s v="block"/>
    <n v="218.72164917656681"/>
    <n v="111.69385551283354"/>
    <n v="111.69385551283354"/>
    <n v="223.38771102566707"/>
    <n v="82.653453079496813"/>
    <n v="306.04116410516389"/>
    <n v="143.83934712942701"/>
    <n v="527.41093947456568"/>
  </r>
  <r>
    <s v="1010043900_1_04_11"/>
    <s v="T0569"/>
    <s v="P.Vientiane"/>
    <x v="1"/>
    <n v="1.9856667574090159E-2"/>
    <s v="2017-07-02"/>
    <x v="5"/>
    <s v="2022-09-14"/>
    <n v="2022"/>
    <s v="3 X 3"/>
    <s v="block"/>
    <n v="145.54322839215851"/>
    <n v="74.227046480000837"/>
    <n v="74.227046480000837"/>
    <n v="148.45409296000167"/>
    <n v="38.598064169600434"/>
    <n v="187.05215712960211"/>
    <n v="87.914513850912982"/>
    <n v="322.35321745334761"/>
  </r>
  <r>
    <s v="1010043900_1_04_11"/>
    <s v="T0570"/>
    <s v="P.Vientiane"/>
    <x v="1"/>
    <n v="1.823334044483451E-2"/>
    <s v="2017-07-02"/>
    <x v="5"/>
    <s v="2022-09-14"/>
    <n v="2022"/>
    <s v="3 X 3"/>
    <s v="block"/>
    <n v="201.89107017920159"/>
    <n v="102.96444579139282"/>
    <n v="102.96444579139282"/>
    <n v="205.92889158278564"/>
    <n v="53.541511811524266"/>
    <n v="259.47040339430993"/>
    <n v="121.95108959532566"/>
    <n v="447.15399518286074"/>
  </r>
  <r>
    <s v="1010043900_1_04_11"/>
    <s v="T0571"/>
    <s v="P.Vientiane"/>
    <x v="1"/>
    <n v="1.9929659619724389E-2"/>
    <s v="2017-07-02"/>
    <x v="5"/>
    <s v="2022-09-14"/>
    <n v="2022"/>
    <s v="3 X 3"/>
    <s v="block"/>
    <n v="109.80840750622841"/>
    <n v="56.002287828176485"/>
    <n v="56.002287828176485"/>
    <n v="112.00457565635297"/>
    <n v="29.121189670651773"/>
    <n v="141.12576532700473"/>
    <n v="66.329109703692225"/>
    <n v="243.20673558020482"/>
  </r>
  <r>
    <s v="1010043900_1_04_08"/>
    <s v="T0572"/>
    <s v="P.Vientiane"/>
    <x v="0"/>
    <n v="1.9428306214356841E-2"/>
    <s v="2017-07-02"/>
    <x v="5"/>
    <s v="2022-09-14"/>
    <n v="2022"/>
    <s v="3 X 3"/>
    <s v="block"/>
    <n v="180.2933457814531"/>
    <n v="92.069801912395448"/>
    <n v="92.069801912395448"/>
    <n v="184.1396038247909"/>
    <n v="68.131653415172636"/>
    <n v="252.27125723996352"/>
    <n v="118.56749090278285"/>
    <n v="434.74746664353711"/>
  </r>
  <r>
    <s v="1010043900_1_04_10"/>
    <s v="T0573"/>
    <s v="P.Vientiane"/>
    <x v="0"/>
    <n v="1.9604165584761531E-2"/>
    <s v="2017-07-02"/>
    <x v="5"/>
    <s v="2022-09-14"/>
    <n v="2022"/>
    <s v="3 X 3"/>
    <s v="block"/>
    <n v="174.64002620281181"/>
    <n v="89.1828400475693"/>
    <n v="89.1828400475693"/>
    <n v="178.3656800951386"/>
    <n v="65.995301635201287"/>
    <n v="244.36098173033989"/>
    <n v="114.84966141325974"/>
    <n v="421.11542518195233"/>
  </r>
  <r>
    <s v="1010043901_1_05_01"/>
    <s v="T0574"/>
    <s v="P.Vientiane"/>
    <x v="0"/>
    <n v="1.9411530288402479E-2"/>
    <s v="2017-06-15"/>
    <x v="5"/>
    <s v="2022-07-25"/>
    <n v="2022"/>
    <s v="3 X 3"/>
    <s v="block"/>
    <n v="98.464591241158672"/>
    <n v="50.282584593818399"/>
    <n v="50.282584593818399"/>
    <n v="100.5651691876368"/>
    <n v="37.209112599425616"/>
    <n v="137.77428178706242"/>
    <n v="64.753912439919333"/>
    <n v="237.43101227970422"/>
  </r>
  <r>
    <s v="1010043901_1_05_02"/>
    <s v="T0575"/>
    <s v="P.Vientiane"/>
    <x v="0"/>
    <n v="1.9978370445040711E-2"/>
    <s v="2017-06-17"/>
    <x v="5"/>
    <s v="2022-07-25"/>
    <n v="2022"/>
    <s v="3 X 3"/>
    <s v="block"/>
    <n v="141.76090298402491"/>
    <n v="72.392567790508778"/>
    <n v="72.392567790508778"/>
    <n v="144.78513558101756"/>
    <n v="53.570500164976494"/>
    <n v="198.35563574599405"/>
    <n v="93.227148800617201"/>
    <n v="341.8328789355964"/>
  </r>
  <r>
    <s v="1010043901_1_05_03"/>
    <s v="T0576"/>
    <s v="P.Vientiane"/>
    <x v="0"/>
    <n v="1.9638225014703879E-2"/>
    <s v="2017-06-25"/>
    <x v="5"/>
    <s v="2022-07-25"/>
    <n v="2022"/>
    <s v="3 X 3"/>
    <s v="block"/>
    <n v="56.958149661790372"/>
    <n v="29.086628427287639"/>
    <n v="29.086628427287639"/>
    <n v="58.173256854575278"/>
    <n v="21.524105036192854"/>
    <n v="79.697361890768136"/>
    <n v="37.457760088661018"/>
    <n v="137.34512032509039"/>
  </r>
  <r>
    <s v="1010043901_1_05_04"/>
    <s v="T0577"/>
    <s v="P.Vientiane"/>
    <x v="0"/>
    <n v="1.8994004525363151E-2"/>
    <s v="2017-06-25"/>
    <x v="5"/>
    <s v="2022-07-25"/>
    <n v="2022"/>
    <s v="3 X 3"/>
    <s v="block"/>
    <n v="74.177660094768783"/>
    <n v="37.88005842172862"/>
    <n v="37.88005842172862"/>
    <n v="75.76011684345724"/>
    <n v="28.031243232079177"/>
    <n v="103.79136007553642"/>
    <n v="48.781939235502115"/>
    <n v="178.86711053017441"/>
  </r>
  <r>
    <s v="1010020900_1_07_19"/>
    <s v="T0578"/>
    <s v="P.Vientiane"/>
    <x v="0"/>
    <n v="1.7965749013037859E-2"/>
    <s v="2017-06-15"/>
    <x v="5"/>
    <s v="2022-07-02"/>
    <n v="2022"/>
    <s v="3 X 3"/>
    <s v="block"/>
    <n v="45.204585344167732"/>
    <n v="23.084474915755006"/>
    <n v="23.084474915755006"/>
    <n v="46.168949831510012"/>
    <n v="17.082511437658706"/>
    <n v="63.251461269168715"/>
    <n v="29.728186796509295"/>
    <n v="109.00335158720074"/>
  </r>
  <r>
    <s v="1010020900_1_07_20"/>
    <s v="T0579"/>
    <s v="P.Vientiane"/>
    <x v="0"/>
    <n v="1.9856667574090159E-2"/>
    <s v="2017-06-15"/>
    <x v="5"/>
    <s v="2022-07-03"/>
    <n v="2022"/>
    <s v="3 X 3"/>
    <s v="block"/>
    <n v="110.14522952840819"/>
    <n v="56.247497212507163"/>
    <n v="56.247497212507163"/>
    <n v="112.49499442501433"/>
    <n v="41.623147937255297"/>
    <n v="154.11814236226962"/>
    <n v="72.435526910266717"/>
    <n v="265.59693200431127"/>
  </r>
  <r>
    <s v="1010020900_1_07_21"/>
    <s v="T0580"/>
    <s v="P.Vientiane"/>
    <x v="0"/>
    <n v="1.696587015563129E-2"/>
    <s v="2017-06-15"/>
    <x v="5"/>
    <s v="2022-07-03"/>
    <n v="2022"/>
    <s v="3 X 3"/>
    <s v="block"/>
    <n v="67.155482749573949"/>
    <n v="34.294066524115792"/>
    <n v="34.294066524115792"/>
    <n v="68.588133048231583"/>
    <n v="25.377609227845685"/>
    <n v="93.965742276077265"/>
    <n v="44.163898869756309"/>
    <n v="161.93429585577312"/>
  </r>
  <r>
    <s v="1010020900_1_07_22"/>
    <s v="T0581"/>
    <s v="P.Vientiane"/>
    <x v="0"/>
    <n v="1.817542170674772E-2"/>
    <s v="2017-06-29"/>
    <x v="5"/>
    <s v="2022-07-03"/>
    <n v="2022"/>
    <s v="3 X 3"/>
    <s v="block"/>
    <n v="174.90925021735839"/>
    <n v="89.320323777664413"/>
    <n v="89.320323777664413"/>
    <n v="178.64064755532883"/>
    <n v="66.097039595471671"/>
    <n v="244.7376871508005"/>
    <n v="115.02671296087622"/>
    <n v="421.76461418987947"/>
  </r>
  <r>
    <s v="1010020900_1_07_23"/>
    <s v="T0582"/>
    <s v="P.Vientiane"/>
    <x v="0"/>
    <n v="1.8787320220573538E-2"/>
    <s v="2017-06-15"/>
    <x v="5"/>
    <s v="2022-07-02"/>
    <n v="2022"/>
    <s v="3 X 3"/>
    <s v="block"/>
    <n v="30.53392278914059"/>
    <n v="15.592656570987806"/>
    <n v="15.592656570987806"/>
    <n v="31.185313141975612"/>
    <n v="11.538565862530977"/>
    <n v="42.723879004506585"/>
    <n v="20.080223132118093"/>
    <n v="73.62748481776633"/>
  </r>
  <r>
    <s v="1010024900_1_05_01"/>
    <s v="T0583"/>
    <s v="P.Vientiane"/>
    <x v="1"/>
    <n v="1.8726608329486309E-2"/>
    <s v="2017-07-04"/>
    <x v="5"/>
    <s v="2022-07-04"/>
    <n v="2022"/>
    <s v="3 X 3"/>
    <s v="block"/>
    <n v="73.907943879851928"/>
    <n v="37.693051378724483"/>
    <n v="37.693051378724483"/>
    <n v="75.386102757448967"/>
    <n v="19.600386716936733"/>
    <n v="94.986489474385706"/>
    <n v="44.643650052961277"/>
    <n v="163.69338352752467"/>
  </r>
  <r>
    <s v="1010024900_1_05_02"/>
    <s v="T0584"/>
    <s v="P.Vientiane"/>
    <x v="1"/>
    <n v="1.7903866827326871E-2"/>
    <s v="2017-07-27"/>
    <x v="5"/>
    <s v="2022-07-04"/>
    <n v="2022"/>
    <s v="3 X 3"/>
    <s v="block"/>
    <n v="93.166091215602464"/>
    <n v="47.514706519957258"/>
    <n v="47.514706519957258"/>
    <n v="95.029413039914516"/>
    <n v="24.707647390377776"/>
    <n v="119.73706043029229"/>
    <n v="56.276418402237375"/>
    <n v="206.34686747487038"/>
  </r>
  <r>
    <s v="1010024900_1_05_03"/>
    <s v="T0585"/>
    <s v="P.Vientiane"/>
    <x v="1"/>
    <n v="1.8846601384487901E-2"/>
    <s v="2017-06-22"/>
    <x v="5"/>
    <s v="2022-07-04"/>
    <n v="2022"/>
    <s v="3 X 3"/>
    <s v="block"/>
    <n v="22.351333867324531"/>
    <n v="11.39918027233551"/>
    <n v="11.39918027233551"/>
    <n v="22.79836054467102"/>
    <n v="5.9275737416144656"/>
    <n v="28.725934286285487"/>
    <n v="13.501189114554178"/>
    <n v="49.504360086698647"/>
  </r>
  <r>
    <s v="1010024900_1_06_01"/>
    <s v="T0586"/>
    <s v="P.Vientiane"/>
    <x v="0"/>
    <n v="1.862650497201911E-2"/>
    <s v="2017-07-24"/>
    <x v="5"/>
    <s v="2022-07-04"/>
    <n v="2022"/>
    <s v="3 X 3"/>
    <s v="block"/>
    <n v="91.74286273050194"/>
    <n v="46.850021901043029"/>
    <n v="46.850021901043029"/>
    <n v="93.700043802086057"/>
    <n v="34.669016206771843"/>
    <n v="128.3690600088579"/>
    <n v="60.333458204163207"/>
    <n v="221.22268008193174"/>
  </r>
  <r>
    <s v="1010024900_1_06_03"/>
    <s v="T0587"/>
    <s v="P.Vientiane"/>
    <x v="0"/>
    <n v="1.8787320220573538E-2"/>
    <s v="2017-06-12"/>
    <x v="5"/>
    <s v="2022-07-04"/>
    <n v="2022"/>
    <s v="3 X 3"/>
    <s v="block"/>
    <n v="84.081689540763307"/>
    <n v="42.937716125483163"/>
    <n v="42.937716125483163"/>
    <n v="85.875432250966327"/>
    <n v="31.773909932857542"/>
    <n v="117.64934218382388"/>
    <n v="55.295190826397217"/>
    <n v="202.74903303012312"/>
  </r>
  <r>
    <s v="1010024900_1_06_03"/>
    <s v="T0588"/>
    <s v="P.Vientiane"/>
    <x v="0"/>
    <n v="1.8388026447948139E-2"/>
    <s v="2017-06-12"/>
    <x v="5"/>
    <s v="2022-07-04"/>
    <n v="2022"/>
    <s v="3 X 3"/>
    <s v="block"/>
    <n v="97.674373206532962"/>
    <n v="49.879046584136205"/>
    <n v="49.879046584136205"/>
    <n v="99.75809316827241"/>
    <n v="36.910494472260794"/>
    <n v="136.66858764053319"/>
    <n v="64.234236191050599"/>
    <n v="235.52553270051885"/>
  </r>
  <r>
    <s v="1010024900_1_06_03"/>
    <s v="T0589"/>
    <s v="P.Vientiane"/>
    <x v="0"/>
    <n v="1.779347512475199E-2"/>
    <s v="2017-06-12"/>
    <x v="5"/>
    <s v="2022-07-04"/>
    <n v="2022"/>
    <s v="3 X 3"/>
    <s v="block"/>
    <n v="56.785282820478542"/>
    <n v="28.998351093657732"/>
    <n v="28.998351093657732"/>
    <n v="57.996702187315464"/>
    <n v="21.458779809306723"/>
    <n v="79.455481996622183"/>
    <n v="37.344076538412423"/>
    <n v="136.92828064084554"/>
  </r>
  <r>
    <s v="1010024900_1_06_04"/>
    <s v="T0590"/>
    <s v="P.Vientiane"/>
    <x v="0"/>
    <n v="1.9638225014703879E-2"/>
    <s v="2017-06-14"/>
    <x v="5"/>
    <s v="2022-07-04"/>
    <n v="2022"/>
    <s v="3 X 3"/>
    <s v="block"/>
    <n v="40.31955325491122"/>
    <n v="20.58985186217468"/>
    <n v="20.58985186217468"/>
    <n v="41.179703724349359"/>
    <n v="15.236490378009263"/>
    <n v="56.416194102358624"/>
    <n v="26.515611228108551"/>
    <n v="97.223907836398013"/>
  </r>
  <r>
    <s v="1010024900_1_06_05"/>
    <s v="T0591"/>
    <s v="P.Vientiane"/>
    <x v="0"/>
    <n v="1.9657942981037849E-2"/>
    <s v="2017-06-12"/>
    <x v="5"/>
    <s v="2022-07-04"/>
    <n v="2022"/>
    <s v="3 X 3"/>
    <s v="block"/>
    <n v="78.069188030545419"/>
    <n v="39.86733202093189"/>
    <n v="39.86733202093189"/>
    <n v="79.73466404186378"/>
    <n v="29.501825695489597"/>
    <n v="109.23648973735338"/>
    <n v="51.341150176556084"/>
    <n v="188.25088398070562"/>
  </r>
  <r>
    <s v="1010024900_1_06_05"/>
    <s v="T0592"/>
    <s v="P.Vientiane"/>
    <x v="0"/>
    <n v="1.897196169965144E-2"/>
    <s v="2017-06-12"/>
    <x v="5"/>
    <s v="2022-07-04"/>
    <n v="2022"/>
    <s v="3 X 3"/>
    <s v="block"/>
    <n v="47.652397419735472"/>
    <n v="24.334490949011599"/>
    <n v="24.334490949011599"/>
    <n v="48.668981898023198"/>
    <n v="18.007523302268584"/>
    <n v="66.676505200291786"/>
    <n v="31.337957444137139"/>
    <n v="114.90584396183617"/>
  </r>
  <r>
    <s v="1010024900_1_07_01"/>
    <s v="T0593"/>
    <s v="P.Vientiane"/>
    <x v="0"/>
    <n v="1.9230797395556269E-2"/>
    <s v="2017-07-03"/>
    <x v="5"/>
    <s v="2022-07-06"/>
    <n v="2022"/>
    <s v="3 X 3"/>
    <s v="block"/>
    <n v="35.143321059268629"/>
    <n v="17.946522620933195"/>
    <n v="17.946522620933195"/>
    <n v="35.893045241866389"/>
    <n v="13.280426739490563"/>
    <n v="49.173471981356954"/>
    <n v="23.111531831237766"/>
    <n v="84.742283381205141"/>
  </r>
  <r>
    <s v="1010024900_1_07_03"/>
    <s v="T0594"/>
    <s v="P.Vientiane"/>
    <x v="0"/>
    <n v="1.6266721189389141E-2"/>
    <s v="2017-06-20"/>
    <x v="5"/>
    <s v="2022-07-04"/>
    <n v="2022"/>
    <s v="3 X 3"/>
    <s v="block"/>
    <n v="55.249342508213338"/>
    <n v="28.213997574194298"/>
    <n v="28.213997574194298"/>
    <n v="56.427995148388597"/>
    <n v="20.87835820490378"/>
    <n v="77.30635335329238"/>
    <n v="36.333986076047417"/>
    <n v="133.22461561217386"/>
  </r>
  <r>
    <s v="1010024900_1_07_04"/>
    <s v="T0595"/>
    <s v="P.Vientiane"/>
    <x v="0"/>
    <n v="1.685392378651979E-2"/>
    <s v="2017-06-20"/>
    <x v="5"/>
    <s v="2022-07-03"/>
    <n v="2022"/>
    <s v="3 X 3"/>
    <s v="block"/>
    <n v="22.350612948085551"/>
    <n v="11.413713012155696"/>
    <n v="11.413713012155696"/>
    <n v="22.827426024311393"/>
    <n v="8.4461476289952149"/>
    <n v="31.273573653306606"/>
    <n v="14.698579617054104"/>
    <n v="53.894791929198384"/>
  </r>
  <r>
    <s v="1010024900_1_07_04"/>
    <s v="T0596"/>
    <s v="P.Vientiane"/>
    <x v="0"/>
    <n v="1.8522770340501229E-2"/>
    <s v="2017-06-20"/>
    <x v="5"/>
    <s v="2022-07-04"/>
    <n v="2022"/>
    <s v="3 X 3"/>
    <s v="block"/>
    <n v="29.35990581918977"/>
    <n v="14.993125238332921"/>
    <n v="14.993125238332921"/>
    <n v="29.986250476665841"/>
    <n v="11.094912676366361"/>
    <n v="41.0811631530322"/>
    <n v="19.308146681925134"/>
    <n v="70.796537833725495"/>
  </r>
  <r>
    <s v="1010024900_1_07_06"/>
    <s v="T0597"/>
    <s v="P.Vientiane"/>
    <x v="0"/>
    <n v="1.8639216884040369E-2"/>
    <s v="2017-06-20"/>
    <x v="5"/>
    <s v="2022-07-04"/>
    <n v="2022"/>
    <s v="3 X 3"/>
    <s v="block"/>
    <n v="57.005880428829649"/>
    <n v="29.111002938989028"/>
    <n v="29.111002938989028"/>
    <n v="58.222005877978056"/>
    <n v="21.542142174851879"/>
    <n v="79.764148052829938"/>
    <n v="37.489149584830066"/>
    <n v="137.46021514437692"/>
  </r>
  <r>
    <s v="1010024900_1_07_07"/>
    <s v="T0598"/>
    <s v="P.Vientiane"/>
    <x v="0"/>
    <n v="1.8218943963341741E-2"/>
    <s v="2017-07-03"/>
    <x v="5"/>
    <s v="2022-07-05"/>
    <n v="2022"/>
    <s v="3 X 3"/>
    <s v="block"/>
    <n v="102.1617846677153"/>
    <n v="52.170618036979981"/>
    <n v="52.170618036979981"/>
    <n v="104.34123607395996"/>
    <n v="38.606257347365187"/>
    <n v="142.94749342132513"/>
    <n v="67.185321908022814"/>
    <n v="246.34618032941697"/>
  </r>
  <r>
    <s v="1010024900_1_07_09"/>
    <s v="T0599"/>
    <s v="P.Vientiane"/>
    <x v="0"/>
    <n v="1.8799291057565091E-2"/>
    <s v="2017-07-20"/>
    <x v="5"/>
    <s v="2022-07-04"/>
    <n v="2022"/>
    <s v="3 X 3"/>
    <s v="block"/>
    <n v="89.330118253990136"/>
    <n v="45.617913721704333"/>
    <n v="45.617913721704333"/>
    <n v="91.235827443408667"/>
    <n v="33.757256154061203"/>
    <n v="124.99308359746988"/>
    <n v="58.74674929081084"/>
    <n v="215.40474739963975"/>
  </r>
  <r>
    <s v="1010024900_1_07_10"/>
    <s v="T0600"/>
    <s v="P.Vientiane"/>
    <x v="0"/>
    <n v="1.7825287345980739E-2"/>
    <s v="2017-07-20"/>
    <x v="5"/>
    <s v="2022-07-05"/>
    <n v="2022"/>
    <s v="3 X 3"/>
    <s v="block"/>
    <n v="28.1632886854817"/>
    <n v="14.382052755385999"/>
    <n v="14.382052755385999"/>
    <n v="28.764105510771998"/>
    <n v="10.642719038985639"/>
    <n v="39.406824549757637"/>
    <n v="18.52120753838609"/>
    <n v="67.911094307415667"/>
  </r>
  <r>
    <s v="1010024900_1_07_11"/>
    <s v="T0601"/>
    <s v="P.Vientiane"/>
    <x v="0"/>
    <n v="1.7148307025598889E-2"/>
    <s v="2017-07-20"/>
    <x v="5"/>
    <s v="2022-07-05"/>
    <n v="2022"/>
    <s v="3 X 3"/>
    <s v="block"/>
    <n v="51.72962397013643"/>
    <n v="26.41659464074969"/>
    <n v="26.41659464074969"/>
    <n v="52.833189281499379"/>
    <n v="19.548280034154772"/>
    <n v="72.381469315654158"/>
    <n v="34.019290578357449"/>
    <n v="124.73739878731064"/>
  </r>
  <r>
    <s v="1010024900_1_07_12"/>
    <s v="T0602"/>
    <s v="P.Vientiane"/>
    <x v="0"/>
    <n v="1.9523983534423101E-2"/>
    <s v="2017-07-20"/>
    <x v="5"/>
    <s v="2022-07-04"/>
    <n v="2022"/>
    <s v="3 X 3"/>
    <s v="block"/>
    <n v="48.438777354423117"/>
    <n v="24.73606896899209"/>
    <n v="24.73606896899209"/>
    <n v="49.472137937984179"/>
    <n v="18.304691037054145"/>
    <n v="67.776828975038327"/>
    <n v="31.855109618268013"/>
    <n v="116.80206860031605"/>
  </r>
  <r>
    <s v="1010024900_1_07_13"/>
    <s v="T0603"/>
    <s v="P.Vientiane"/>
    <x v="0"/>
    <n v="1.858802895432354E-2"/>
    <s v="2017-07-20"/>
    <x v="5"/>
    <s v="2022-07-05"/>
    <n v="2022"/>
    <s v="3 X 3"/>
    <s v="block"/>
    <n v="57.498169035032703"/>
    <n v="29.362398320556721"/>
    <n v="29.362398320556721"/>
    <n v="58.724796641113443"/>
    <n v="21.728174757211974"/>
    <n v="80.452971398325417"/>
    <n v="37.812896557212945"/>
    <n v="138.64728737644745"/>
  </r>
  <r>
    <s v="1010024900_1_07_13"/>
    <s v="T0604"/>
    <s v="P.Vientiane"/>
    <x v="0"/>
    <n v="1.8549043336424511E-2"/>
    <s v="2017-07-20"/>
    <x v="5"/>
    <s v="2022-07-05"/>
    <n v="2022"/>
    <s v="3 X 3"/>
    <s v="block"/>
    <n v="63.824175449255499"/>
    <n v="32.592878929419832"/>
    <n v="32.592878929419832"/>
    <n v="65.185757858839665"/>
    <n v="24.118730407770677"/>
    <n v="89.304488266610349"/>
    <n v="41.973109485306864"/>
    <n v="153.90140144612516"/>
  </r>
  <r>
    <s v="1010024900_1_07_13"/>
    <s v="T0605"/>
    <s v="P.Vientiane"/>
    <x v="0"/>
    <n v="1.8442598482323162E-2"/>
    <s v="2017-07-20"/>
    <x v="5"/>
    <s v="2022-07-05"/>
    <n v="2022"/>
    <s v="3 X 3"/>
    <s v="block"/>
    <n v="54.401199833774392"/>
    <n v="27.78087938178081"/>
    <n v="27.78087938178081"/>
    <n v="55.56175876356162"/>
    <n v="20.5578507425178"/>
    <n v="76.119609506079428"/>
    <n v="35.776216467857331"/>
    <n v="131.17946038214353"/>
  </r>
  <r>
    <s v="1010024900_1_07_14"/>
    <s v="T0606"/>
    <s v="P.Vientiane"/>
    <x v="0"/>
    <n v="1.8549043336424511E-2"/>
    <s v="2017-06-17"/>
    <x v="5"/>
    <s v="2022-07-04"/>
    <n v="2022"/>
    <s v="3 X 3"/>
    <s v="block"/>
    <n v="53.780116813208473"/>
    <n v="27.463712985945147"/>
    <n v="27.463712985945147"/>
    <n v="54.927425971890294"/>
    <n v="20.32314760959941"/>
    <n v="75.250573581489704"/>
    <n v="35.367769583300159"/>
    <n v="129.68182180543391"/>
  </r>
  <r>
    <s v="1010024900_1_07_15"/>
    <s v="T0607"/>
    <s v="P.Vientiane"/>
    <x v="0"/>
    <n v="1.8799291057565091E-2"/>
    <s v="2017-07-26"/>
    <x v="5"/>
    <s v="2022-07-04"/>
    <n v="2022"/>
    <s v="3 X 3"/>
    <s v="block"/>
    <n v="41.391981303945236"/>
    <n v="21.137505119214715"/>
    <n v="21.137505119214715"/>
    <n v="42.275010238429431"/>
    <n v="15.641753788218889"/>
    <n v="57.916764026648323"/>
    <n v="27.220879092524711"/>
    <n v="99.809890005923933"/>
  </r>
  <r>
    <s v="1010043900_1_01_01"/>
    <s v="T0608"/>
    <s v="P.Vientiane"/>
    <x v="0"/>
    <n v="1.9689608370359209E-2"/>
    <s v="2017-06-07"/>
    <x v="5"/>
    <s v="2022-09-15"/>
    <n v="2022"/>
    <s v="3 X 3"/>
    <s v="block"/>
    <n v="93.55125786116956"/>
    <n v="47.773509014437288"/>
    <n v="47.773509014437288"/>
    <n v="95.547018028874575"/>
    <n v="35.352396670683589"/>
    <n v="130.89941469955818"/>
    <n v="61.522724908792341"/>
    <n v="225.58332466557192"/>
  </r>
  <r>
    <s v="1010043900_1_01_01"/>
    <s v="T0609"/>
    <s v="P.Vientiane"/>
    <x v="0"/>
    <n v="1.9786041376316951E-2"/>
    <s v="2017-06-07"/>
    <x v="5"/>
    <s v="2022-09-14"/>
    <n v="2022"/>
    <s v="3 X 3"/>
    <s v="block"/>
    <n v="76.705033908962363"/>
    <n v="39.170703982843477"/>
    <n v="39.170703982843477"/>
    <n v="78.341407965686955"/>
    <n v="28.986320947304172"/>
    <n v="107.32772891299112"/>
    <n v="50.444032589105824"/>
    <n v="184.96145282672134"/>
  </r>
  <r>
    <s v="1001055900_1_05_25"/>
    <s v="T0643"/>
    <s v="P.Vientiane"/>
    <x v="0"/>
    <n v="1.948515640852733E-2"/>
    <s v="2013-05-01"/>
    <x v="1"/>
    <s v="2022-07-17"/>
    <n v="2022"/>
    <s v="9 X 1"/>
    <s v="line"/>
    <n v="182.82593718361841"/>
    <n v="93.363111921767867"/>
    <n v="93.363111921767867"/>
    <n v="186.72622384353573"/>
    <n v="69.088702822108218"/>
    <n v="255.81492666564395"/>
    <n v="120.23301553285265"/>
    <n v="440.85439028712636"/>
  </r>
  <r>
    <s v="1001055900_1_05_07"/>
    <s v="T0644"/>
    <s v="P.Vientiane"/>
    <x v="0"/>
    <n v="1.9917001287890999E-2"/>
    <s v="2013-05-01"/>
    <x v="1"/>
    <s v="2022-07-09"/>
    <n v="2022"/>
    <s v="9 X 1"/>
    <s v="line"/>
    <n v="100.8043462934787"/>
    <n v="51.477419507203159"/>
    <n v="51.477419507203159"/>
    <n v="102.95483901440632"/>
    <n v="38.093290435330339"/>
    <n v="141.04812944973665"/>
    <n v="66.29262084137622"/>
    <n v="243.07294308504612"/>
  </r>
  <r>
    <s v="1001055900_1_05_06"/>
    <s v="T0645"/>
    <s v="P.Vientiane"/>
    <x v="0"/>
    <n v="1.9461147681400601E-2"/>
    <s v="2013-05-01"/>
    <x v="1"/>
    <s v="2022-07-09"/>
    <n v="2022"/>
    <s v="9 X 1"/>
    <s v="line"/>
    <n v="42.326483995807799"/>
    <n v="21.6147244938592"/>
    <n v="21.6147244938592"/>
    <n v="43.229448987718399"/>
    <n v="15.994896125455808"/>
    <n v="59.224345113174209"/>
    <n v="27.835442203191878"/>
    <n v="102.06328807837022"/>
  </r>
  <r>
    <s v="1001055900_1_05_26"/>
    <s v="T0646"/>
    <s v="P.Vientiane"/>
    <x v="0"/>
    <n v="1.9617968656510949E-2"/>
    <s v="2013-05-01"/>
    <x v="1"/>
    <s v="2022-07-17"/>
    <n v="2022"/>
    <s v="9 X 1"/>
    <s v="line"/>
    <n v="123.4531115828168"/>
    <n v="63.043388981625164"/>
    <n v="63.043388981625164"/>
    <n v="126.08677796325033"/>
    <n v="46.652107846402622"/>
    <n v="172.73888580965294"/>
    <n v="81.187276330536875"/>
    <n v="297.68667987863518"/>
  </r>
  <r>
    <s v="1001055900_1_06_02"/>
    <s v="T0648"/>
    <s v="P.Vientiane"/>
    <x v="0"/>
    <n v="1.954656631756093E-2"/>
    <s v="2013-05-01"/>
    <x v="1"/>
    <s v="2022-07-10"/>
    <n v="2022"/>
    <s v="9 X 1"/>
    <s v="line"/>
    <n v="104.4243811186501"/>
    <n v="53.326050624590692"/>
    <n v="53.326050624590692"/>
    <n v="106.65210124918138"/>
    <n v="39.46127746219711"/>
    <n v="146.11337871137849"/>
    <n v="68.673287994347888"/>
    <n v="251.80205597927556"/>
  </r>
  <r>
    <s v="1001055900_1_06_02"/>
    <s v="T0649"/>
    <s v="P.Vientiane"/>
    <x v="0"/>
    <n v="1.9259406681996601E-2"/>
    <s v="2013-05-01"/>
    <x v="1"/>
    <s v="2022-07-10"/>
    <n v="2022"/>
    <s v="9 X 1"/>
    <s v="line"/>
    <n v="117.618542605581"/>
    <n v="60.06386909058341"/>
    <n v="60.06386909058341"/>
    <n v="120.12773818116682"/>
    <n v="44.447263127031725"/>
    <n v="164.57500130819855"/>
    <n v="77.350250614853309"/>
    <n v="283.61758558779547"/>
  </r>
  <r>
    <s v="1001055900_1_06_03"/>
    <s v="T0650"/>
    <s v="P.Vientiane"/>
    <x v="0"/>
    <n v="1.9493040639561952E-2"/>
    <s v="2013-05-01"/>
    <x v="1"/>
    <s v="2022-07-09"/>
    <n v="2022"/>
    <s v="9 X 1"/>
    <s v="line"/>
    <n v="89.838282072960013"/>
    <n v="45.877416045258279"/>
    <n v="45.877416045258279"/>
    <n v="91.754832090516558"/>
    <n v="33.949287873491123"/>
    <n v="125.70411996400767"/>
    <n v="59.080936383083603"/>
    <n v="216.63010007130654"/>
  </r>
  <r>
    <s v="1001055900_1_08_02"/>
    <s v="T0651"/>
    <s v="P.Vientiane"/>
    <x v="1"/>
    <n v="1.9493040639561952E-2"/>
    <s v="2014-08-01"/>
    <x v="2"/>
    <s v="2022-07-16"/>
    <n v="2022"/>
    <s v="9 X 1"/>
    <s v="line"/>
    <n v="206.0302393245527"/>
    <n v="105.07542205552188"/>
    <n v="105.07542205552188"/>
    <n v="210.15084411104377"/>
    <n v="54.639219468871381"/>
    <n v="264.79006357991517"/>
    <n v="124.45132988256012"/>
    <n v="456.32154290272041"/>
  </r>
  <r>
    <s v="1001055900_1_08_01"/>
    <s v="T0652"/>
    <s v="P.Vientiane"/>
    <x v="1"/>
    <n v="1.9026634738360821E-2"/>
    <s v="2014-08-01"/>
    <x v="2"/>
    <s v="2022-07-09"/>
    <n v="2022"/>
    <s v="9 X 1"/>
    <s v="line"/>
    <n v="135.13281196637999"/>
    <n v="68.9177341028538"/>
    <n v="68.9177341028538"/>
    <n v="137.8354682057076"/>
    <n v="35.837221733483979"/>
    <n v="173.67268993919157"/>
    <n v="81.626164271420038"/>
    <n v="299.29593566187344"/>
  </r>
  <r>
    <s v="1001055900_1_08_06"/>
    <s v="T0655"/>
    <s v="P.Vientiane"/>
    <x v="1"/>
    <n v="1.8927182817531221E-2"/>
    <s v="2014-11-01"/>
    <x v="2"/>
    <s v="2022-07-10"/>
    <n v="2022"/>
    <s v="4.5 X 2.5"/>
    <s v="block"/>
    <n v="72.353181535465751"/>
    <n v="36.900122583087537"/>
    <n v="36.900122583087537"/>
    <n v="73.800245166175074"/>
    <n v="19.188063743205522"/>
    <n v="92.988308909380592"/>
    <n v="43.704505187408877"/>
    <n v="160.24985235383255"/>
  </r>
  <r>
    <s v="1001055900_1_08_05"/>
    <s v="T0656"/>
    <s v="P.Vientiane"/>
    <x v="1"/>
    <n v="1.9111096089604731E-2"/>
    <s v="2014-11-01"/>
    <x v="2"/>
    <s v="2022-07-11"/>
    <n v="2022"/>
    <s v="4.5 X 2.5"/>
    <s v="block"/>
    <n v="34.429808798172232"/>
    <n v="17.559202487067839"/>
    <n v="17.559202487067839"/>
    <n v="35.118404974135679"/>
    <n v="9.1307852932752773"/>
    <n v="44.249190267410953"/>
    <n v="20.797119425683146"/>
    <n v="76.256104560838196"/>
  </r>
  <r>
    <s v="1001055900_1_08_04"/>
    <s v="T0657"/>
    <s v="P.Vientiane"/>
    <x v="1"/>
    <n v="1.8429039639289279E-2"/>
    <s v="2014-08-01"/>
    <x v="2"/>
    <s v="2022-07-16"/>
    <n v="2022"/>
    <s v="4.5 X 2.5"/>
    <s v="block"/>
    <n v="204.24786486425259"/>
    <n v="104.16641108076882"/>
    <n v="104.16641108076882"/>
    <n v="208.33282216153765"/>
    <n v="54.166533761999794"/>
    <n v="262.49935592353745"/>
    <n v="123.37469728406259"/>
    <n v="452.37389004156284"/>
  </r>
  <r>
    <s v="1001055900_1_08_03"/>
    <s v="T0658"/>
    <s v="P.Vientiane"/>
    <x v="1"/>
    <n v="1.930591509781512E-2"/>
    <s v="2014-08-01"/>
    <x v="2"/>
    <s v="2022-07-17"/>
    <n v="2022"/>
    <s v="4.5 X 2.5"/>
    <s v="block"/>
    <n v="149.206996601931"/>
    <n v="76.095568266984813"/>
    <n v="76.095568266984813"/>
    <n v="152.19113653396963"/>
    <n v="39.569695498832104"/>
    <n v="191.76083203280172"/>
    <n v="90.127591055416801"/>
    <n v="330.46783386986158"/>
  </r>
  <r>
    <s v="1010043901_1_03_03"/>
    <s v="T0659"/>
    <s v="P.Vientiane"/>
    <x v="0"/>
    <n v="1.9617968656510949E-2"/>
    <s v="2015-07-07"/>
    <x v="3"/>
    <s v="2022-07-25"/>
    <n v="2022"/>
    <s v="9 X 1.2"/>
    <s v="line"/>
    <n v="266.59714168731409"/>
    <n v="136.14227368832184"/>
    <n v="136.14227368832184"/>
    <n v="272.28454737664367"/>
    <n v="100.74528252935816"/>
    <n v="373.02982990600185"/>
    <n v="175.32402005582085"/>
    <n v="642.85474020467643"/>
  </r>
  <r>
    <s v="1001055900_1_03_11"/>
    <s v="T0663"/>
    <s v="P.Vientiane"/>
    <x v="0"/>
    <n v="4.7873123536955067E-2"/>
    <s v="2012-05-01"/>
    <x v="0"/>
    <s v="2022-09-16"/>
    <n v="2022"/>
    <s v="9 X 1"/>
    <s v="line"/>
    <n v="32.316228436259479"/>
    <n v="16.502820654783186"/>
    <n v="16.502820654783186"/>
    <n v="33.005641309566371"/>
    <n v="12.212087284539557"/>
    <n v="45.217728594105928"/>
    <n v="21.252332439229786"/>
    <n v="77.925218943842552"/>
  </r>
  <r>
    <s v="1001055900_1_04_16"/>
    <s v="T0669"/>
    <s v="P.Vientiane"/>
    <x v="0"/>
    <n v="1.983463539482232E-2"/>
    <s v="2012-05-01"/>
    <x v="0"/>
    <s v="2022-07-09"/>
    <n v="2022"/>
    <s v="9 X 1"/>
    <s v="line"/>
    <n v="99.13128066037703"/>
    <n v="50.623040657232572"/>
    <n v="50.623040657232572"/>
    <n v="101.24608131446514"/>
    <n v="37.461050086352103"/>
    <n v="138.70713140081725"/>
    <n v="65.192351758384106"/>
    <n v="239.03862311407505"/>
  </r>
  <r>
    <s v="1001055900_1_04_04"/>
    <s v="T0670"/>
    <s v="P.Vientiane"/>
    <x v="0"/>
    <n v="1.9477212822327079E-2"/>
    <s v="2012-05-01"/>
    <x v="0"/>
    <s v="2022-07-09"/>
    <n v="2022"/>
    <s v="9 X 1"/>
    <s v="line"/>
    <n v="69.472605092038577"/>
    <n v="35.477343667001058"/>
    <n v="35.477343667001058"/>
    <n v="70.954687334002116"/>
    <n v="26.253234313580784"/>
    <n v="97.207921647582907"/>
    <n v="45.687723174363967"/>
    <n v="167.52165163933455"/>
  </r>
  <r>
    <s v="1001055900_1_05_04"/>
    <s v="T0671"/>
    <s v="P.Vientiane"/>
    <x v="0"/>
    <n v="1.8701924001441911E-2"/>
    <s v="2013-05-01"/>
    <x v="1"/>
    <s v="2022-07-09"/>
    <n v="2022"/>
    <s v="9 X 1"/>
    <s v="line"/>
    <n v="77.817284966103031"/>
    <n v="39.738693522689978"/>
    <n v="39.738693522689978"/>
    <n v="79.477387045379956"/>
    <n v="29.406633206790584"/>
    <n v="108.88402025217054"/>
    <n v="51.175489518520152"/>
    <n v="187.64346156790722"/>
  </r>
  <r>
    <s v="1001055900_1_05_04"/>
    <s v="T0672"/>
    <s v="P.Vientiane"/>
    <x v="0"/>
    <n v="1.9493040639561952E-2"/>
    <s v="2013-05-01"/>
    <x v="1"/>
    <s v="2022-07-09"/>
    <n v="2022"/>
    <s v="9 X 1"/>
    <s v="line"/>
    <n v="205.5569058851749"/>
    <n v="104.97105993869606"/>
    <n v="104.97105993869606"/>
    <n v="209.94211987739212"/>
    <n v="77.678584354635078"/>
    <n v="287.62070423202721"/>
    <n v="135.18173098905277"/>
    <n v="495.66634695986011"/>
  </r>
  <r>
    <s v="1001055900_1_05_01"/>
    <s v="T0673"/>
    <s v="P.Vientiane"/>
    <x v="0"/>
    <n v="1.8496271650466779E-2"/>
    <s v="2013-05-01"/>
    <x v="1"/>
    <s v="2022-07-10"/>
    <n v="2022"/>
    <s v="9 X 1"/>
    <s v="line"/>
    <n v="88.403206650897175"/>
    <n v="45.144570863058192"/>
    <n v="45.144570863058192"/>
    <n v="90.289141726116384"/>
    <n v="33.406982438663064"/>
    <n v="123.69612416477945"/>
    <n v="58.137178357446338"/>
    <n v="213.16965397730323"/>
  </r>
  <r>
    <s v="1010020900_1_03_08"/>
    <s v="T0678"/>
    <s v="P.Vientiane"/>
    <x v="0"/>
    <n v="1.8714294668957649E-2"/>
    <s v="2015-06-15"/>
    <x v="3"/>
    <s v="2022-07-03"/>
    <n v="2022"/>
    <s v="9 X 1.2"/>
    <s v="line"/>
    <n v="166.62845079908951"/>
    <n v="85.091595541401773"/>
    <n v="85.091595541401773"/>
    <n v="170.18319108280355"/>
    <n v="62.967780700637313"/>
    <n v="233.15097178344087"/>
    <n v="109.5809567382172"/>
    <n v="401.79684137346305"/>
  </r>
  <r>
    <s v="1010020900_1_01_02"/>
    <s v="T0691"/>
    <s v="P.Vientiane"/>
    <x v="0"/>
    <n v="1.9121392121770369E-2"/>
    <s v="2015-07-22"/>
    <x v="3"/>
    <s v="2022-07-01"/>
    <n v="2022"/>
    <s v="9 X 1.2"/>
    <s v="line"/>
    <n v="71.601833221682043"/>
    <n v="36.56466949853899"/>
    <n v="36.56466949853899"/>
    <n v="73.12933899707798"/>
    <n v="27.057855428918852"/>
    <n v="100.18719442599684"/>
    <n v="47.087981380218508"/>
    <n v="172.65593172746784"/>
  </r>
  <r>
    <s v="1010020900_1_01_15"/>
    <s v="T0692"/>
    <s v="P.Vientiane"/>
    <x v="0"/>
    <n v="1.962478056324966E-2"/>
    <s v="2015-08-01"/>
    <x v="3"/>
    <s v="2022-07-01"/>
    <n v="2022"/>
    <s v="9 X 1.2"/>
    <s v="line"/>
    <n v="135.48528775726029"/>
    <n v="69.187820281374314"/>
    <n v="69.187820281374314"/>
    <n v="138.37564056274863"/>
    <n v="51.198987008216989"/>
    <n v="189.57462757096562"/>
    <n v="89.100074958353829"/>
    <n v="326.70027484729735"/>
  </r>
  <r>
    <s v="1010020900_1_01_08"/>
    <s v="T0693"/>
    <s v="P.Vientiane"/>
    <x v="0"/>
    <n v="1.8938464106975441E-2"/>
    <s v="2015-07-20"/>
    <x v="3"/>
    <s v="2022-07-01"/>
    <n v="2022"/>
    <s v="9 X 1.2"/>
    <s v="line"/>
    <n v="111.2275100956563"/>
    <n v="56.800181822181862"/>
    <n v="56.800181822181862"/>
    <n v="113.60036364436372"/>
    <n v="42.032134548414575"/>
    <n v="155.63249819277831"/>
    <n v="73.14727415060581"/>
    <n v="268.20667188555461"/>
  </r>
  <r>
    <s v="1010020900_1_01_13"/>
    <s v="T0694"/>
    <s v="P.Vientiane"/>
    <x v="0"/>
    <n v="1.837424330223604E-2"/>
    <s v="2015-08-24"/>
    <x v="3"/>
    <s v="2022-07-02"/>
    <n v="2022"/>
    <s v="9 X 1.2"/>
    <s v="line"/>
    <n v="121.7979660332133"/>
    <n v="62.19816132096097"/>
    <n v="62.19816132096097"/>
    <n v="124.39632264192194"/>
    <n v="46.026639377511117"/>
    <n v="170.42296201943304"/>
    <n v="80.09879214913353"/>
    <n v="293.69557121348959"/>
  </r>
  <r>
    <s v="1010020900_1_02_02"/>
    <s v="T0695"/>
    <s v="P.Vientiane"/>
    <x v="0"/>
    <n v="1.867701179635552E-2"/>
    <s v="2015-07-17"/>
    <x v="3"/>
    <s v="2022-07-01"/>
    <n v="2022"/>
    <s v="3.4 X 3.4"/>
    <s v="block"/>
    <n v="92.042463311933304"/>
    <n v="47.003017931293975"/>
    <n v="47.003017931293975"/>
    <n v="94.00603586258795"/>
    <n v="34.782233269157544"/>
    <n v="128.78826913174549"/>
    <n v="60.530486491920378"/>
    <n v="221.94511713704136"/>
  </r>
  <r>
    <s v="1010020900_1_02_02"/>
    <s v="T0696"/>
    <s v="P.Vientiane"/>
    <x v="0"/>
    <n v="1.8881481451222749E-2"/>
    <s v="2015-07-17"/>
    <x v="3"/>
    <s v="2022-07-02"/>
    <n v="2022"/>
    <s v="3.4 X 3.4"/>
    <s v="block"/>
    <n v="102.880120314114"/>
    <n v="52.537448107074255"/>
    <n v="52.537448107074255"/>
    <n v="105.07489621414851"/>
    <n v="38.877711599234949"/>
    <n v="143.95260781338345"/>
    <n v="67.657725672290212"/>
    <n v="248.07832746506409"/>
  </r>
  <r>
    <s v="1010020900_1_01_13"/>
    <s v="T0697"/>
    <s v="P.Vientiane"/>
    <x v="0"/>
    <n v="1.984362962117972E-2"/>
    <s v="2015-08-24"/>
    <x v="3"/>
    <s v="2022-07-02"/>
    <n v="2022"/>
    <s v="9 X 1.2"/>
    <s v="line"/>
    <n v="122.2470813778706"/>
    <n v="62.427509556965965"/>
    <n v="62.427509556965965"/>
    <n v="124.85501911393193"/>
    <n v="46.196357072154811"/>
    <n v="171.05137618608674"/>
    <n v="80.394146807460757"/>
    <n v="294.77853829402278"/>
  </r>
  <r>
    <s v="1010020900_1_01_17"/>
    <s v="T0698"/>
    <s v="P.Vientiane"/>
    <x v="0"/>
    <n v="1.9121392121770369E-2"/>
    <s v="2015-08-24"/>
    <x v="3"/>
    <s v="2022-07-01"/>
    <n v="2022"/>
    <s v="9 X 1.2"/>
    <s v="line"/>
    <n v="145.98299150580169"/>
    <n v="74.548647662296119"/>
    <n v="74.548647662296119"/>
    <n v="149.09729532459224"/>
    <n v="55.165999270099128"/>
    <n v="204.26329459469136"/>
    <n v="96.003748459504934"/>
    <n v="352.01374435151808"/>
  </r>
  <r>
    <s v="1010020900_1_03_03"/>
    <s v="T0699"/>
    <s v="P.Vientiane"/>
    <x v="0"/>
    <n v="1.8101777900353291E-2"/>
    <s v="2015-06-24"/>
    <x v="3"/>
    <s v="2022-07-03"/>
    <n v="2022"/>
    <s v="9 X 1.2"/>
    <s v="line"/>
    <n v="110.3522945863868"/>
    <n v="56.353238435448233"/>
    <n v="56.353238435448233"/>
    <n v="112.70647687089647"/>
    <n v="41.70139644223169"/>
    <n v="154.40787331312816"/>
    <n v="72.571700457170238"/>
    <n v="266.09623500962419"/>
  </r>
  <r>
    <s v="1010020900_1_03_02"/>
    <s v="T0700"/>
    <s v="P.Vientiane"/>
    <x v="0"/>
    <n v="1.9913685003770758E-2"/>
    <s v="2015-06-11"/>
    <x v="3"/>
    <s v="2022-07-02"/>
    <n v="2022"/>
    <s v="9 X 1.2"/>
    <s v="line"/>
    <n v="153.7304539978405"/>
    <n v="78.505018508230606"/>
    <n v="78.505018508230606"/>
    <n v="157.01003701646121"/>
    <n v="58.093713696090646"/>
    <n v="215.10375071255186"/>
    <n v="101.09876283489936"/>
    <n v="370.6954637279643"/>
  </r>
  <r>
    <s v="1010020900_1_03_01"/>
    <s v="T0701"/>
    <s v="P.Vientiane"/>
    <x v="0"/>
    <n v="1.9368556138007111E-2"/>
    <s v="2015-06-13"/>
    <x v="3"/>
    <s v="2022-07-03"/>
    <n v="2022"/>
    <s v="9 X 1.2"/>
    <s v="line"/>
    <n v="110.7622565447577"/>
    <n v="56.562592342189646"/>
    <n v="56.562592342189646"/>
    <n v="113.12518468437929"/>
    <n v="41.856318333220337"/>
    <n v="154.98150301759964"/>
    <n v="72.841306418271827"/>
    <n v="267.08479020033002"/>
  </r>
  <r>
    <s v="1010020900_1_02_04"/>
    <s v="T0702"/>
    <s v="P.Vientiane"/>
    <x v="0"/>
    <n v="1.8415424658204602E-2"/>
    <s v="2015-08-23"/>
    <x v="3"/>
    <s v="2022-07-01"/>
    <n v="2022"/>
    <s v="3 X 3"/>
    <s v="block"/>
    <n v="61.023671296173752"/>
    <n v="31.162754808579418"/>
    <n v="31.162754808579418"/>
    <n v="62.325509617158836"/>
    <n v="23.060438558348768"/>
    <n v="85.385948175507608"/>
    <n v="40.13139564248857"/>
    <n v="147.14845068912476"/>
  </r>
  <r>
    <s v="1010020900_1_03_01"/>
    <s v="T0703"/>
    <s v="P.Vientiane"/>
    <x v="0"/>
    <n v="1.9419947829644148E-2"/>
    <s v="2015-06-13"/>
    <x v="3"/>
    <s v="2022-07-03"/>
    <n v="2022"/>
    <s v="9 X 1.2"/>
    <s v="line"/>
    <n v="212.79500205533711"/>
    <n v="108.66731438292557"/>
    <n v="108.66731438292557"/>
    <n v="217.33462876585114"/>
    <n v="80.413812643364921"/>
    <n v="297.74844140921607"/>
    <n v="139.94176746233154"/>
    <n v="513.11981402854894"/>
  </r>
  <r>
    <s v="1010020900_1_03_06"/>
    <s v="T0704"/>
    <s v="P.Vientiane"/>
    <x v="0"/>
    <n v="1.8415424658204602E-2"/>
    <s v="2015-06-22"/>
    <x v="3"/>
    <s v="2022-07-03"/>
    <n v="2022"/>
    <s v="9 X 1.2"/>
    <s v="line"/>
    <n v="169.17957798281699"/>
    <n v="86.394371156558606"/>
    <n v="86.394371156558606"/>
    <n v="172.78874231311721"/>
    <n v="63.931834655853365"/>
    <n v="236.72057696897059"/>
    <n v="111.25867117541617"/>
    <n v="407.94846097652595"/>
  </r>
  <r>
    <s v="1010020900_1_03_05"/>
    <s v="T0705"/>
    <s v="P.Vientiane"/>
    <x v="0"/>
    <n v="1.9701854814119232E-2"/>
    <s v="2015-06-23"/>
    <x v="3"/>
    <s v="2022-07-03"/>
    <n v="2022"/>
    <s v="9 X 1.2"/>
    <s v="line"/>
    <n v="237.72143720988331"/>
    <n v="121.3964139351805"/>
    <n v="121.3964139351805"/>
    <n v="242.79282787036101"/>
    <n v="89.833346312033569"/>
    <n v="332.62617418239461"/>
    <n v="156.33430186572545"/>
    <n v="573.22577350765994"/>
  </r>
  <r>
    <s v="1010020900_1_03_04"/>
    <s v="T0706"/>
    <s v="P.Vientiane"/>
    <x v="0"/>
    <n v="1.994411651493716E-2"/>
    <s v="2015-06-25"/>
    <x v="3"/>
    <s v="2022-07-02"/>
    <n v="2022"/>
    <s v="9 X 1.2"/>
    <s v="line"/>
    <n v="157.64204534742561"/>
    <n v="80.502537824085408"/>
    <n v="80.502537824085408"/>
    <n v="161.00507564817082"/>
    <n v="59.5718779898232"/>
    <n v="220.57695363799402"/>
    <n v="103.67116820985719"/>
    <n v="380.12761676947633"/>
  </r>
  <r>
    <s v="1010018900_1_02_18"/>
    <s v="T0707"/>
    <s v="P.Vientiane"/>
    <x v="0"/>
    <n v="4.7089773064463339E-2"/>
    <s v="2014-06-01"/>
    <x v="2"/>
    <s v="2022-09-18"/>
    <n v="2022"/>
    <s v="9 X 1"/>
    <s v="line"/>
    <n v="115.7107799881742"/>
    <n v="59.089638313960997"/>
    <n v="59.089638313960997"/>
    <n v="118.17927662792199"/>
    <n v="43.726332352331134"/>
    <n v="161.90560898025313"/>
    <n v="76.095636220718973"/>
    <n v="279.0173328093029"/>
  </r>
  <r>
    <s v="1010018900_1_01_04"/>
    <s v="T0709"/>
    <s v="P.Vientiane"/>
    <x v="0"/>
    <n v="4.5983934574734063E-2"/>
    <s v="2013-11-01"/>
    <x v="1"/>
    <s v="2022-09-18"/>
    <n v="2022"/>
    <s v="9 X 1"/>
    <s v="line"/>
    <n v="68.058173712588015"/>
    <n v="34.755040709228304"/>
    <n v="34.755040709228304"/>
    <n v="69.510081418456608"/>
    <n v="25.718730124828944"/>
    <n v="95.228811543285559"/>
    <n v="44.757541425344208"/>
    <n v="164.1109852262621"/>
  </r>
  <r>
    <s v="1010002901_1_04_06"/>
    <s v="T0710"/>
    <s v="P.Vientiane"/>
    <x v="0"/>
    <n v="1.8751064479717961E-2"/>
    <s v="2015-07-07"/>
    <x v="3"/>
    <s v="2022-07-07"/>
    <n v="2022"/>
    <s v="9 X 1"/>
    <s v="line"/>
    <n v="48.997902181756082"/>
    <n v="25.021595380816791"/>
    <n v="25.021595380816791"/>
    <n v="50.043190761633582"/>
    <n v="18.515980581804424"/>
    <n v="68.55917134343801"/>
    <n v="32.22281053141586"/>
    <n v="118.15030528185815"/>
  </r>
  <r>
    <s v="1010018900_1_03_01"/>
    <s v="T0711"/>
    <s v="P.Vientiane"/>
    <x v="0"/>
    <n v="1.8304488852382689E-2"/>
    <s v="2015-08-18"/>
    <x v="3"/>
    <s v="2022-07-08"/>
    <n v="2022"/>
    <s v="3 X 3"/>
    <s v="block"/>
    <n v="29.126951418811089"/>
    <n v="14.874163191206208"/>
    <n v="14.874163191206208"/>
    <n v="29.748326382412415"/>
    <n v="11.006880761492594"/>
    <n v="40.755207143905011"/>
    <n v="19.154947357635354"/>
    <n v="70.2348069779963"/>
  </r>
  <r>
    <s v="1010018900_1_02_36"/>
    <s v="T0714"/>
    <m/>
    <x v="2"/>
    <n v="4.369173637708474E-2"/>
    <s v="2014-06-01"/>
    <x v="2"/>
    <s v="2022-09-18"/>
    <n v="2022"/>
    <s v="9 X 1"/>
    <s v="line"/>
    <n v="162.1587501595647"/>
    <n v="34506.571573495465"/>
    <m/>
    <m/>
    <m/>
    <m/>
    <m/>
    <m/>
  </r>
  <r>
    <s v="1010018900_1_03_02"/>
    <s v="T0715"/>
    <s v="P.Vientiane"/>
    <x v="0"/>
    <n v="1.9493040639561952E-2"/>
    <s v="2015-08-18"/>
    <x v="3"/>
    <s v="2022-07-08"/>
    <n v="2022"/>
    <s v="9 X 1"/>
    <s v="line"/>
    <n v="68.346355096785658"/>
    <n v="34.902205336091903"/>
    <n v="34.902205336091903"/>
    <n v="69.804410672183806"/>
    <n v="25.827631948708007"/>
    <n v="95.632042620891809"/>
    <n v="44.947060031819149"/>
    <n v="164.80588678333686"/>
  </r>
  <r>
    <s v="1010002901_1_02_46"/>
    <s v="T0716"/>
    <s v="P.Vientiane"/>
    <x v="0"/>
    <n v="4.8615271769023E-2"/>
    <s v="2014-05-01"/>
    <x v="2"/>
    <s v="2022-10-07"/>
    <n v="2022"/>
    <s v="9 X 1"/>
    <s v="line"/>
    <n v="60.446457418798168"/>
    <n v="30.867990921866287"/>
    <n v="30.867990921866287"/>
    <n v="61.735981843732574"/>
    <n v="22.842313282181053"/>
    <n v="84.578295125913627"/>
    <n v="39.751798709179404"/>
    <n v="145.75659526699116"/>
  </r>
  <r>
    <s v="1010002901_1_02_45"/>
    <s v="T0717"/>
    <s v="P.Vientiane"/>
    <x v="0"/>
    <n v="4.9582766596283641E-2"/>
    <s v="2014-05-01"/>
    <x v="2"/>
    <s v="2022-10-07"/>
    <n v="2022"/>
    <s v="9 X 1"/>
    <s v="line"/>
    <n v="37.112998452061568"/>
    <n v="18.952371209519455"/>
    <n v="18.952371209519455"/>
    <n v="37.904742419038911"/>
    <n v="14.024754695044397"/>
    <n v="51.929497114083304"/>
    <n v="24.40686364361915"/>
    <n v="89.491833359936876"/>
  </r>
  <r>
    <s v="1010002901_1_02_42"/>
    <s v="T0718"/>
    <s v="P.Vientiane"/>
    <x v="0"/>
    <n v="4.7373626280317709E-2"/>
    <s v="2014-05-01"/>
    <x v="2"/>
    <s v="2022-10-07"/>
    <n v="2022"/>
    <s v="9 X 1"/>
    <s v="line"/>
    <n v="87.861438915559361"/>
    <n v="44.867908139545683"/>
    <n v="44.867908139545683"/>
    <n v="89.735816279091367"/>
    <n v="33.202252023263803"/>
    <n v="122.93806830235516"/>
    <n v="57.780892102106925"/>
    <n v="211.86327104105871"/>
  </r>
  <r>
    <s v="1010002901_1_02_41"/>
    <s v="T0719"/>
    <s v="P.Vientiane"/>
    <x v="0"/>
    <n v="4.88452833450514E-2"/>
    <s v="2014-05-01"/>
    <x v="2"/>
    <s v="2022-10-07"/>
    <n v="2022"/>
    <s v="9 X 1"/>
    <s v="line"/>
    <n v="42.597484465267421"/>
    <n v="21.753115400263244"/>
    <n v="21.753115400263244"/>
    <n v="43.506230800526488"/>
    <n v="16.097305396194802"/>
    <n v="59.603536196721294"/>
    <n v="28.013662012459008"/>
    <n v="102.7167607123497"/>
  </r>
  <r>
    <s v="1010002901_1_02_57"/>
    <s v="T0720"/>
    <s v="P.Vientiane"/>
    <x v="0"/>
    <n v="4.8674777914116243E-2"/>
    <s v="2014-05-01"/>
    <x v="2"/>
    <s v="2022-10-07"/>
    <n v="2022"/>
    <s v="9 X 1"/>
    <s v="line"/>
    <n v="80.720169864141809"/>
    <n v="41.221100077288447"/>
    <n v="41.221100077288447"/>
    <n v="82.442200154576895"/>
    <n v="30.503614057193452"/>
    <n v="112.94581421177034"/>
    <n v="53.08453267953206"/>
    <n v="194.64328649161754"/>
  </r>
  <r>
    <s v="1010002901_1_02_49"/>
    <s v="T0721"/>
    <s v="P.Vientiane"/>
    <x v="0"/>
    <n v="4.8043906873778311E-2"/>
    <s v="2014-05-01"/>
    <x v="2"/>
    <s v="2022-10-07"/>
    <n v="2022"/>
    <s v="9 X 1"/>
    <s v="line"/>
    <n v="57.382223115317913"/>
    <n v="29.30318860422237"/>
    <n v="29.30318860422237"/>
    <n v="58.606377208444741"/>
    <n v="21.684359567124552"/>
    <n v="80.290736775569286"/>
    <n v="37.736646284517562"/>
    <n v="138.36770304323105"/>
  </r>
  <r>
    <s v="1010002901_1_02_48"/>
    <s v="T0722"/>
    <s v="P.Vientiane"/>
    <x v="0"/>
    <n v="4.7318007370658048E-2"/>
    <s v="2014-05-01"/>
    <x v="2"/>
    <s v="2022-10-07"/>
    <n v="2022"/>
    <s v="9 X 1"/>
    <s v="line"/>
    <n v="61.712238959330989"/>
    <n v="31.514383361898382"/>
    <n v="31.514383361898382"/>
    <n v="63.028766723796764"/>
    <n v="23.320643687804804"/>
    <n v="86.349410411601568"/>
    <n v="40.584222893452733"/>
    <n v="148.80881727599333"/>
  </r>
  <r>
    <s v="1010002901_1_02_47"/>
    <s v="T0723"/>
    <s v="P.Vientiane"/>
    <x v="0"/>
    <n v="4.9102657761078063E-2"/>
    <s v="2014-05-01"/>
    <x v="2"/>
    <s v="2022-10-07"/>
    <n v="2022"/>
    <s v="9 X 1"/>
    <s v="line"/>
    <n v="55.196521050315127"/>
    <n v="28.187023416360947"/>
    <n v="28.187023416360947"/>
    <n v="56.374046832721895"/>
    <n v="20.858397328107102"/>
    <n v="77.232444160829004"/>
    <n v="36.29924875558963"/>
    <n v="133.09724543716197"/>
  </r>
  <r>
    <s v="1010002901_1_03_45"/>
    <s v="T0724"/>
    <s v="P.Vientiane"/>
    <x v="0"/>
    <n v="4.976503018852859E-2"/>
    <s v="2014-05-01"/>
    <x v="2"/>
    <s v="2022-10-07"/>
    <n v="2022"/>
    <s v="9 X 1"/>
    <s v="line"/>
    <n v="118.2648754915745"/>
    <n v="60.393929751030754"/>
    <n v="60.393929751030754"/>
    <n v="120.78785950206151"/>
    <n v="44.691508015762757"/>
    <n v="165.47936751782427"/>
    <n v="77.775302733377401"/>
    <n v="285.1761100223838"/>
  </r>
  <r>
    <s v="1010002901_1_03_44"/>
    <s v="T0725"/>
    <s v="P.Vientiane"/>
    <x v="0"/>
    <n v="4.9801129541975853E-2"/>
    <s v="2014-05-01"/>
    <x v="2"/>
    <s v="2022-10-07"/>
    <n v="2022"/>
    <s v="9 X 1"/>
    <s v="line"/>
    <n v="66.565842053197329"/>
    <n v="33.992956675166127"/>
    <n v="33.992956675166127"/>
    <n v="67.985913350332254"/>
    <n v="25.154787939622935"/>
    <n v="93.140701289955189"/>
    <n v="43.776129606278936"/>
    <n v="160.51247522302276"/>
  </r>
  <r>
    <s v="1010002901_1_03_40"/>
    <s v="T0726"/>
    <s v="P.Vientiane"/>
    <x v="0"/>
    <n v="4.7995842281383261E-2"/>
    <s v="2014-05-01"/>
    <x v="2"/>
    <s v="2022-10-07"/>
    <n v="2022"/>
    <s v="9 X 1"/>
    <s v="line"/>
    <n v="60.501880885514801"/>
    <n v="30.896293838869582"/>
    <n v="30.896293838869582"/>
    <n v="61.792587677739164"/>
    <n v="22.863257440763491"/>
    <n v="84.655845118502654"/>
    <n v="39.788247205696244"/>
    <n v="145.89023975421955"/>
  </r>
  <r>
    <s v="1010002901_1_02_59"/>
    <s v="T0727"/>
    <s v="P.Vientiane"/>
    <x v="0"/>
    <n v="4.8230305495440252E-2"/>
    <s v="2014-05-01"/>
    <x v="2"/>
    <s v="2022-10-07"/>
    <n v="2022"/>
    <s v="9 X 1"/>
    <s v="line"/>
    <n v="63.422863380895791"/>
    <n v="32.387942233177476"/>
    <n v="32.387942233177476"/>
    <n v="64.775884466354952"/>
    <n v="23.967077252551331"/>
    <n v="88.742961718906287"/>
    <n v="41.709192007885953"/>
    <n v="152.93370402891514"/>
  </r>
  <r>
    <s v="1010002901_1_04_05"/>
    <s v="T0728"/>
    <s v="P.Vientiane"/>
    <x v="0"/>
    <n v="1.867701179635552E-2"/>
    <s v="2015-07-07"/>
    <x v="3"/>
    <s v="2022-07-07"/>
    <n v="2022"/>
    <s v="9 X 1"/>
    <s v="line"/>
    <n v="50.774398269922948"/>
    <n v="25.928792716507338"/>
    <n v="25.928792716507338"/>
    <n v="51.857585433014677"/>
    <n v="19.18730661021543"/>
    <n v="71.044892043230107"/>
    <n v="33.39109926031815"/>
    <n v="122.43403062116654"/>
  </r>
  <r>
    <s v="1010002901_1_04_04"/>
    <s v="T0729"/>
    <s v="P.Vientiane"/>
    <x v="0"/>
    <n v="1.7497456163319061E-2"/>
    <s v="2015-07-07"/>
    <x v="3"/>
    <s v="2022-07-07"/>
    <n v="2022"/>
    <s v="9 X 1"/>
    <s v="line"/>
    <n v="69.519940971794654"/>
    <n v="35.501516522929826"/>
    <n v="35.501516522929826"/>
    <n v="71.003033045859652"/>
    <n v="26.271122226968071"/>
    <n v="97.274155272827727"/>
    <n v="45.71885297822903"/>
    <n v="167.63579425350645"/>
  </r>
  <r>
    <s v="1010002901_1_03_51"/>
    <s v="T0730"/>
    <s v="P.Vientiane"/>
    <x v="0"/>
    <n v="4.6730223040837668E-2"/>
    <s v="2014-05-01"/>
    <x v="2"/>
    <s v="2022-10-07"/>
    <n v="2022"/>
    <s v="9 X 1"/>
    <s v="line"/>
    <n v="51.113901278308028"/>
    <n v="26.102165586122652"/>
    <n v="26.102165586122652"/>
    <n v="52.204331172245304"/>
    <n v="19.315602533730761"/>
    <n v="71.519933705976058"/>
    <n v="33.614368841808748"/>
    <n v="123.25268575329873"/>
  </r>
  <r>
    <s v="unknown"/>
    <s v="T0731"/>
    <m/>
    <x v="2"/>
    <n v="4.9643800144842501E-2"/>
    <s v="2014-05-01"/>
    <x v="2"/>
    <s v="2022-10-13"/>
    <n v="2022"/>
    <s v="9 X 1"/>
    <s v="line"/>
    <n v="118.7837485393662"/>
    <n v="6556.4496766884649"/>
    <m/>
    <m/>
    <m/>
    <m/>
    <m/>
    <m/>
  </r>
  <r>
    <s v="1001055900_1_11_21"/>
    <s v="T0732"/>
    <s v="P.Vientiane"/>
    <x v="0"/>
    <n v="1.9493040639561952E-2"/>
    <s v="2015-06-01"/>
    <x v="3"/>
    <s v="2022-07-10"/>
    <n v="2022"/>
    <s v="9 X 1"/>
    <s v="line"/>
    <n v="37.735735815323878"/>
    <n v="19.270382423025406"/>
    <n v="19.270382423025406"/>
    <n v="38.540764846050813"/>
    <n v="14.2600829930388"/>
    <n v="52.800847839089613"/>
    <n v="24.816398484372115"/>
    <n v="90.993461109364418"/>
  </r>
  <r>
    <s v="1001055900_1_11_20"/>
    <s v="T0733"/>
    <s v="P.Vientiane"/>
    <x v="0"/>
    <n v="1.9638225014703879E-2"/>
    <s v="2015-11-12"/>
    <x v="3"/>
    <s v="2022-07-11"/>
    <n v="2022"/>
    <s v="9 X 1.2"/>
    <s v="line"/>
    <n v="108.2996800191128"/>
    <n v="55.30503659642698"/>
    <n v="55.30503659642698"/>
    <n v="110.61007319285396"/>
    <n v="40.925727081355966"/>
    <n v="151.53580027420992"/>
    <n v="71.221826128878661"/>
    <n v="261.14669580588838"/>
  </r>
  <r>
    <s v="1001055900_1_11_19"/>
    <s v="T0734"/>
    <s v="P.Vientiane"/>
    <x v="0"/>
    <n v="1.9683395172164671E-2"/>
    <s v="2015-11-01"/>
    <x v="3"/>
    <s v="2022-07-17"/>
    <n v="2022"/>
    <s v="9 X 1.2"/>
    <s v="line"/>
    <n v="173.707884338479"/>
    <n v="88.706826268850008"/>
    <n v="88.706826268850008"/>
    <n v="177.41365253770002"/>
    <n v="65.643051438949001"/>
    <n v="243.05670397664903"/>
    <n v="114.23665086902504"/>
    <n v="418.86771985309178"/>
  </r>
  <r>
    <s v="1001055900_1_11_18"/>
    <s v="T0735"/>
    <s v="P.Vientiane"/>
    <x v="0"/>
    <n v="1.9048098476767968E-2"/>
    <s v="2015-11-01"/>
    <x v="3"/>
    <s v="2022-07-17"/>
    <n v="2022"/>
    <s v="9 X 1.2"/>
    <s v="line"/>
    <n v="141.70462750116971"/>
    <n v="72.363829777264058"/>
    <n v="72.363829777264058"/>
    <n v="144.72765955452812"/>
    <n v="53.549234035175402"/>
    <n v="198.27689358970352"/>
    <n v="93.190139987160649"/>
    <n v="341.69717995292234"/>
  </r>
  <r>
    <s v="unknown"/>
    <s v="T0736"/>
    <m/>
    <x v="2"/>
    <n v="4.5163556343929649E-2"/>
    <s v="2013-05-01"/>
    <x v="1"/>
    <s v="2022-10-07"/>
    <n v="2022"/>
    <s v="9 X 1.2"/>
    <s v="line"/>
    <n v="79.643164526546357"/>
    <n v="4043.8337551478639"/>
    <m/>
    <m/>
    <m/>
    <m/>
    <m/>
    <m/>
  </r>
  <r>
    <s v="1010002900_1_01_15"/>
    <s v="T0737"/>
    <s v="P.Vientiane"/>
    <x v="0"/>
    <n v="4.9165614147341961E-2"/>
    <s v="2013-05-01"/>
    <x v="1"/>
    <s v="2022-10-07"/>
    <n v="2022"/>
    <s v="9 X 1.2"/>
    <s v="line"/>
    <n v="78.369878408643899"/>
    <n v="40.020884574014183"/>
    <n v="40.020884574014183"/>
    <n v="80.041769148028365"/>
    <n v="29.615454584770493"/>
    <n v="109.65722373279885"/>
    <n v="51.538895154415457"/>
    <n v="188.97594889952333"/>
  </r>
  <r>
    <s v="1010002900_1_01_02"/>
    <s v="T0738"/>
    <s v="P.Vientiane"/>
    <x v="0"/>
    <n v="4.9118621341460583E-2"/>
    <s v="2013-05-01"/>
    <x v="1"/>
    <s v="2022-10-07"/>
    <n v="2022"/>
    <s v="9 X 1.2"/>
    <s v="line"/>
    <n v="63.100962552383741"/>
    <n v="32.223558210083986"/>
    <n v="32.223558210083986"/>
    <n v="64.447116420167973"/>
    <n v="23.84543307546215"/>
    <n v="88.292549495630126"/>
    <n v="41.497498262946159"/>
    <n v="152.15749363080258"/>
  </r>
  <r>
    <s v="1010002901_1_01_01"/>
    <s v="T0740"/>
    <s v="P.Vientiane"/>
    <x v="0"/>
    <n v="4.6382625096137782E-2"/>
    <s v="2013-05-01"/>
    <x v="1"/>
    <s v="2022-10-07"/>
    <n v="2022"/>
    <s v="9 X 1.2"/>
    <s v="line"/>
    <n v="34.025430483720051"/>
    <n v="17.375653167019721"/>
    <n v="17.375653167019721"/>
    <n v="34.751306334039441"/>
    <n v="12.857983343594594"/>
    <n v="47.609289677634038"/>
    <n v="22.376366148487996"/>
    <n v="82.046675877789312"/>
  </r>
  <r>
    <s v="1010002900_1_03_10"/>
    <s v="T0741"/>
    <s v="P.Vientiane"/>
    <x v="0"/>
    <n v="4.6382625096137782E-2"/>
    <s v="2013-05-01"/>
    <x v="1"/>
    <s v="2022-10-07"/>
    <n v="2022"/>
    <s v="9 X 1.2"/>
    <s v="line"/>
    <n v="49.912870185250938"/>
    <n v="25.488839041268164"/>
    <n v="25.488839041268164"/>
    <n v="50.977678082536329"/>
    <n v="18.861740890538442"/>
    <n v="69.839418973074771"/>
    <n v="32.824526917345139"/>
    <n v="120.35659869693217"/>
  </r>
  <r>
    <s v="1010002900_1_03_07"/>
    <s v="T0742"/>
    <s v="P.Vientiane"/>
    <x v="0"/>
    <n v="4.9003736933208808E-2"/>
    <s v="2013-05-01"/>
    <x v="1"/>
    <s v="2022-10-07"/>
    <n v="2022"/>
    <s v="9 X 1.2"/>
    <s v="line"/>
    <n v="62.68794446162881"/>
    <n v="32.012643638405137"/>
    <n v="32.012643638405137"/>
    <n v="64.025287276810275"/>
    <n v="23.689356292419802"/>
    <n v="87.714643569230077"/>
    <n v="41.225882477538136"/>
    <n v="151.16156908430648"/>
  </r>
  <r>
    <s v="1010002900_1_03_01"/>
    <s v="T0743"/>
    <s v="P.Vientiane"/>
    <x v="0"/>
    <n v="4.1119879786410719E-2"/>
    <s v="2013-05-01"/>
    <x v="1"/>
    <s v="2022-10-07"/>
    <n v="2022"/>
    <s v="9 X 1.2"/>
    <s v="line"/>
    <n v="40.693868214648759"/>
    <n v="20.781002034947313"/>
    <n v="20.781002034947313"/>
    <n v="41.562004069894627"/>
    <n v="15.377941505861012"/>
    <n v="56.939945575755637"/>
    <n v="26.761774420605146"/>
    <n v="98.12650620888553"/>
  </r>
  <r>
    <s v="1010002901_1_02_38"/>
    <s v="T0744"/>
    <s v="P.Vientiane"/>
    <x v="0"/>
    <n v="4.6972210468720063E-2"/>
    <s v="2014-05-01"/>
    <x v="2"/>
    <s v="2022-10-07"/>
    <n v="2022"/>
    <s v="9 X 1"/>
    <s v="line"/>
    <n v="74.528157544751423"/>
    <n v="38.059045786186424"/>
    <n v="38.059045786186424"/>
    <n v="76.118091572372848"/>
    <n v="28.163693881777952"/>
    <n v="104.28178545415079"/>
    <n v="49.012439163450871"/>
    <n v="179.7122769326532"/>
  </r>
  <r>
    <s v="1010002901_1_02_29"/>
    <s v="T0745"/>
    <s v="P.Vientiane"/>
    <x v="0"/>
    <n v="4.9431884007888678E-2"/>
    <s v="2014-05-01"/>
    <x v="2"/>
    <s v="2022-10-07"/>
    <n v="2022"/>
    <s v="9 X 1"/>
    <s v="line"/>
    <n v="46.452863892511161"/>
    <n v="23.721929161109049"/>
    <n v="23.721929161109049"/>
    <n v="47.443858322218098"/>
    <n v="17.554227579220697"/>
    <n v="64.998085901438799"/>
    <n v="30.549100373676232"/>
    <n v="112.01336803681285"/>
  </r>
  <r>
    <s v="1010002901_1_01_01"/>
    <s v="T0746"/>
    <s v="P.Vientiane"/>
    <x v="0"/>
    <n v="4.6119081353266048E-2"/>
    <s v="2013-05-01"/>
    <x v="1"/>
    <s v="2022-10-07"/>
    <n v="2022"/>
    <s v="9 X 1"/>
    <s v="line"/>
    <n v="60.617004385461563"/>
    <n v="30.955083572842394"/>
    <n v="30.955083572842394"/>
    <n v="61.910167145684788"/>
    <n v="22.906761843903372"/>
    <n v="84.816928989588163"/>
    <n v="39.863956625106432"/>
    <n v="146.16784095872359"/>
  </r>
  <r>
    <s v="1010002901_1_01_01"/>
    <s v="T0747"/>
    <s v="P.Vientiane"/>
    <x v="0"/>
    <n v="4.7510146696310082E-2"/>
    <s v="2013-05-01"/>
    <x v="1"/>
    <s v="2022-10-07"/>
    <n v="2022"/>
    <s v="9 X 1.2"/>
    <s v="line"/>
    <n v="37.256589951092991"/>
    <n v="19.025698601691502"/>
    <n v="19.025698601691502"/>
    <n v="38.051397203383004"/>
    <n v="14.079016965251711"/>
    <n v="52.130414168634715"/>
    <n v="24.501294659258313"/>
    <n v="89.83808041728048"/>
  </r>
  <r>
    <s v="1001055900_1_11_03"/>
    <s v="T0748"/>
    <s v="P.Vientiane"/>
    <x v="0"/>
    <n v="1.9171997955392799E-2"/>
    <s v="2015-11-05"/>
    <x v="3"/>
    <s v="2022-07-17"/>
    <n v="2022"/>
    <s v="9 X 1.2"/>
    <s v="line"/>
    <n v="116.65517001741389"/>
    <n v="59.571906822226076"/>
    <n v="59.571906822226076"/>
    <n v="119.14381364445215"/>
    <n v="44.083211048447296"/>
    <n v="163.22702469289945"/>
    <n v="76.716701605662735"/>
    <n v="281.2945725540967"/>
  </r>
  <r>
    <s v="1001055900_1_11_02"/>
    <s v="T0749"/>
    <s v="P.Vientiane"/>
    <x v="0"/>
    <n v="1.8751064479717961E-2"/>
    <s v="2015-07-15"/>
    <x v="3"/>
    <s v="2022-07-11"/>
    <n v="2022"/>
    <s v="9 X 1.2"/>
    <s v="line"/>
    <n v="171.90549689170061"/>
    <n v="87.786407079361837"/>
    <n v="87.786407079361837"/>
    <n v="175.57281415872367"/>
    <n v="64.961941238727761"/>
    <n v="240.53475539745142"/>
    <n v="113.05133503680216"/>
    <n v="414.5215618016079"/>
  </r>
  <r>
    <s v="1001055900_1_11_01"/>
    <s v="T0750"/>
    <s v="P.Vientiane"/>
    <x v="0"/>
    <n v="1.9069330120106399E-2"/>
    <s v="2015-07-15"/>
    <x v="3"/>
    <s v="2022-07-11"/>
    <n v="2022"/>
    <s v="9 X 1.2"/>
    <s v="line"/>
    <n v="183.92561708244449"/>
    <n v="93.924681790101729"/>
    <n v="93.924681790101729"/>
    <n v="187.84936358020346"/>
    <n v="69.504264524675278"/>
    <n v="257.35362810487874"/>
    <n v="120.956205209293"/>
    <n v="443.50608576740768"/>
  </r>
  <r>
    <s v="1001055900_1_08_11"/>
    <s v="T0751"/>
    <s v="P.Vientiane"/>
    <x v="1"/>
    <n v="1.9161993468694731E-2"/>
    <s v="2014-08-01"/>
    <x v="2"/>
    <s v="2022-07-10"/>
    <n v="2022"/>
    <s v="9 X 1"/>
    <s v="line"/>
    <n v="143.02200844776829"/>
    <n v="72.941224308361825"/>
    <n v="72.941224308361825"/>
    <n v="145.88244861672365"/>
    <n v="37.92943664034815"/>
    <n v="183.81188525707179"/>
    <n v="86.391586070823735"/>
    <n v="316.76914892635369"/>
  </r>
  <r>
    <s v="1001055900_1_11_08"/>
    <s v="T0752"/>
    <s v="P.Vientiane"/>
    <x v="0"/>
    <n v="1.867701179635552E-2"/>
    <s v="2015-07-15"/>
    <x v="3"/>
    <s v="2022-07-11"/>
    <n v="2022"/>
    <s v="9 X 1.2"/>
    <s v="line"/>
    <n v="60.22699736078318"/>
    <n v="30.7559199855733"/>
    <n v="30.7559199855733"/>
    <n v="61.5118399711466"/>
    <n v="22.75938078932424"/>
    <n v="84.27122076047084"/>
    <n v="39.607473757421289"/>
    <n v="145.22740377721138"/>
  </r>
  <r>
    <s v="1001055900_1_11_07"/>
    <s v="T0753"/>
    <s v="P.Vientiane"/>
    <x v="0"/>
    <n v="1.9240392443625059E-2"/>
    <s v="2015-07-15"/>
    <x v="3"/>
    <s v="2022-07-11"/>
    <n v="2022"/>
    <s v="9 X 1.2"/>
    <s v="line"/>
    <n v="44.32377874529147"/>
    <n v="22.63467634592886"/>
    <n v="22.63467634592886"/>
    <n v="45.269352691857719"/>
    <n v="16.749660495987357"/>
    <n v="62.019013187845076"/>
    <n v="29.148936198287185"/>
    <n v="106.879432727053"/>
  </r>
  <r>
    <s v="1001055900_1_11_22"/>
    <s v="T0754"/>
    <s v="P.Vientiane"/>
    <x v="0"/>
    <n v="1.8858285530813389E-2"/>
    <s v="2015-06-15"/>
    <x v="3"/>
    <s v="2022-07-11"/>
    <n v="2022"/>
    <s v="9 X 1.2"/>
    <s v="line"/>
    <n v="122.9711254144265"/>
    <n v="62.79725471163384"/>
    <n v="62.79725471163384"/>
    <n v="125.59450942326768"/>
    <n v="46.469968486609041"/>
    <n v="172.06447790987673"/>
    <n v="80.870304617642063"/>
    <n v="296.52445026468757"/>
  </r>
  <r>
    <s v="1001055900_1_11_04"/>
    <s v="T0755"/>
    <s v="P.Vientiane"/>
    <x v="0"/>
    <n v="1.8726608329486309E-2"/>
    <s v="2015-11-10"/>
    <x v="3"/>
    <s v="2022-07-17"/>
    <n v="2022"/>
    <s v="9 X 1.2"/>
    <s v="line"/>
    <n v="127.07637676586189"/>
    <n v="64.89366973510019"/>
    <n v="64.89366973510019"/>
    <n v="129.78733947020038"/>
    <n v="48.021315603974138"/>
    <n v="177.80865507417451"/>
    <n v="83.570067884862013"/>
    <n v="306.42358224449401"/>
  </r>
  <r>
    <s v="1001055900_1_11_13"/>
    <s v="T0756"/>
    <s v="P.Vientiane"/>
    <x v="0"/>
    <n v="1.9230797395556269E-2"/>
    <s v="2015-09-01"/>
    <x v="3"/>
    <s v="2022-07-11"/>
    <n v="2022"/>
    <s v="9 X 1.2"/>
    <s v="line"/>
    <n v="99.618555481505155"/>
    <n v="50.871875665888673"/>
    <n v="50.871875665888673"/>
    <n v="101.74375133177735"/>
    <n v="37.64518799275762"/>
    <n v="139.38893932453496"/>
    <n v="65.51280148253143"/>
    <n v="240.21360543594855"/>
  </r>
  <r>
    <s v="1001055900_1_11_12"/>
    <s v="T0757"/>
    <s v="P.Vientiane"/>
    <x v="0"/>
    <n v="1.9230797395556269E-2"/>
    <s v="2015-09-01"/>
    <x v="3"/>
    <s v="2022-07-11"/>
    <n v="2022"/>
    <s v="9 X 1.2"/>
    <s v="line"/>
    <n v="131.62323663164551"/>
    <n v="67.215599506560352"/>
    <n v="67.215599506560352"/>
    <n v="134.4311990131207"/>
    <n v="49.739543634854662"/>
    <n v="184.17074264797537"/>
    <n v="86.560249044548414"/>
    <n v="317.38757983001085"/>
  </r>
  <r>
    <s v="1001055900_1_11_11"/>
    <s v="T0758"/>
    <s v="P.Vientiane"/>
    <x v="0"/>
    <n v="1.7166264321081749E-2"/>
    <s v="2015-07-15"/>
    <x v="3"/>
    <s v="2022-07-10"/>
    <n v="2022"/>
    <s v="9 X 1.2"/>
    <s v="line"/>
    <n v="47.304144691020852"/>
    <n v="24.156649888881333"/>
    <n v="24.156649888881333"/>
    <n v="48.313299777762666"/>
    <n v="17.875920917772184"/>
    <n v="66.189220695534857"/>
    <n v="31.10893372690138"/>
    <n v="114.06609033197172"/>
  </r>
  <r>
    <s v="1001055900_1_11_10"/>
    <s v="T0759"/>
    <s v="P.Vientiane"/>
    <x v="0"/>
    <n v="1.8858285530813389E-2"/>
    <s v="2015-07-15"/>
    <x v="3"/>
    <s v="2022-07-11"/>
    <n v="2022"/>
    <s v="9 X 1.2"/>
    <s v="line"/>
    <n v="100.4341579939536"/>
    <n v="51.288376682245676"/>
    <n v="51.288376682245676"/>
    <n v="102.57675336449135"/>
    <n v="37.953398744861801"/>
    <n v="140.53015210935314"/>
    <n v="66.049171491395967"/>
    <n v="242.18029546845187"/>
  </r>
  <r>
    <s v="1001055900_1_11_17"/>
    <s v="T0760"/>
    <s v="P.Vientiane"/>
    <x v="0"/>
    <n v="1.9453026175611569E-2"/>
    <s v="2015-11-01"/>
    <x v="3"/>
    <s v="2022-07-11"/>
    <n v="2022"/>
    <s v="9 X 1.2"/>
    <s v="line"/>
    <n v="75.342421664023931"/>
    <n v="38.474863329761583"/>
    <n v="38.474863329761583"/>
    <n v="76.949726659523165"/>
    <n v="28.47139886402357"/>
    <n v="105.42112552354673"/>
    <n v="49.547928996066965"/>
    <n v="181.67573965224554"/>
  </r>
  <r>
    <s v="1001055900_1_11_16"/>
    <s v="T0761"/>
    <s v="P.Vientiane"/>
    <x v="0"/>
    <n v="1.9026634738360821E-2"/>
    <s v="2015-11-01"/>
    <x v="3"/>
    <s v="2022-07-11"/>
    <n v="2022"/>
    <s v="9 X 1.2"/>
    <s v="line"/>
    <n v="156.12153388541779"/>
    <n v="79.726063304153413"/>
    <n v="79.726063304153413"/>
    <n v="159.45212660830683"/>
    <n v="58.997286845073525"/>
    <n v="218.44941345338034"/>
    <n v="102.67122432308875"/>
    <n v="376.46115585132543"/>
  </r>
  <r>
    <s v="1001055900_1_11_15"/>
    <s v="T0762"/>
    <s v="P.Vientiane"/>
    <x v="0"/>
    <n v="1.9568613221709288E-2"/>
    <s v="2015-09-01"/>
    <x v="3"/>
    <s v="2022-07-09"/>
    <n v="2022"/>
    <s v="9 X 1.2"/>
    <s v="line"/>
    <n v="111.23033928592049"/>
    <n v="56.801626595343443"/>
    <n v="56.801626595343443"/>
    <n v="113.60325319068689"/>
    <n v="42.033203680554145"/>
    <n v="155.63645687124102"/>
    <n v="73.149134729483279"/>
    <n v="268.21349400810533"/>
  </r>
  <r>
    <s v="1001055900_1_11_14"/>
    <s v="T0763"/>
    <s v="P.Vientiane"/>
    <x v="0"/>
    <n v="1.9929659619724389E-2"/>
    <s v="2015-09-01"/>
    <x v="3"/>
    <s v="2022-07-10"/>
    <n v="2022"/>
    <s v="9 X 1.2"/>
    <s v="line"/>
    <n v="77.712980695048245"/>
    <n v="39.685428808271332"/>
    <n v="39.685428808271332"/>
    <n v="79.370857616542665"/>
    <n v="29.367217318120787"/>
    <n v="108.73807493466344"/>
    <n v="51.106895219291815"/>
    <n v="187.39194913740332"/>
  </r>
  <r>
    <s v="unknown"/>
    <s v="T0775"/>
    <m/>
    <x v="2"/>
    <n v="4.7455972123663023E-2"/>
    <s v="2014-08-01"/>
    <x v="2"/>
    <s v="2022-08-17"/>
    <n v="2022"/>
    <s v="9 X 1.2"/>
    <s v="line"/>
    <n v="40.157037460372003"/>
    <e v="#REF!"/>
    <m/>
    <m/>
    <m/>
    <m/>
    <m/>
    <m/>
  </r>
  <r>
    <s v="0108024901_1_01_18"/>
    <s v="T0812"/>
    <s v="Vientiane Capital"/>
    <x v="0"/>
    <n v="4.5051156152021862E-2"/>
    <s v="2015-06-28"/>
    <x v="3"/>
    <s v="2022-07-20"/>
    <n v="2022"/>
    <s v="9 X 1.2"/>
    <s v="line"/>
    <n v="99.197918419269257"/>
    <n v="50.657070339440203"/>
    <n v="50.657070339440203"/>
    <n v="101.31414067888041"/>
    <n v="37.486232051185752"/>
    <n v="138.80037273006616"/>
    <n v="65.236175183131095"/>
    <n v="239.19930900481401"/>
  </r>
  <r>
    <s v="0108024901_1_01_11"/>
    <s v="T0813"/>
    <s v="Vientiane Capital"/>
    <x v="0"/>
    <n v="4.4706557470329672E-2"/>
    <s v="2015-06-24"/>
    <x v="3"/>
    <s v="2022-08-01"/>
    <n v="2022"/>
    <s v="9 X 1.2"/>
    <s v="line"/>
    <n v="121.3926542770503"/>
    <n v="61.991182117480399"/>
    <n v="61.991182117480399"/>
    <n v="123.9823642349608"/>
    <n v="45.873474766935495"/>
    <n v="169.8558390018963"/>
    <n v="79.832244330891257"/>
    <n v="292.71822921326793"/>
  </r>
  <r>
    <s v="0108024901_1_01_08"/>
    <s v="T0814"/>
    <s v="Vientiane Capital"/>
    <x v="0"/>
    <n v="4.5421003044788813E-2"/>
    <s v="2015-06-22"/>
    <x v="3"/>
    <s v="2022-07-31"/>
    <n v="2022"/>
    <s v="9 X 1.2"/>
    <s v="line"/>
    <n v="92.096124648927741"/>
    <n v="47.030420987385803"/>
    <n v="47.030420987385803"/>
    <n v="94.060841974771606"/>
    <n v="34.802511530665491"/>
    <n v="128.86335350543709"/>
    <n v="60.565776147555425"/>
    <n v="222.07451254103654"/>
  </r>
  <r>
    <s v="0108024901_1_02_12"/>
    <s v="T0815"/>
    <s v="Vientiane Capital"/>
    <x v="0"/>
    <n v="4.7373626280317709E-2"/>
    <s v="2015-07-10"/>
    <x v="3"/>
    <s v="2022-07-20"/>
    <n v="2022"/>
    <s v="9 X 1.2"/>
    <s v="line"/>
    <n v="135.2833163666877"/>
    <n v="69.084680224588567"/>
    <n v="69.084680224588567"/>
    <n v="138.16936044917713"/>
    <n v="51.122663366195539"/>
    <n v="189.29202381537266"/>
    <n v="88.967251193225138"/>
    <n v="326.21325437515884"/>
  </r>
  <r>
    <s v="0108024901_1_02_10"/>
    <s v="T0816"/>
    <s v="Vientiane Capital"/>
    <x v="0"/>
    <n v="4.6852358513706428E-2"/>
    <s v="2015-07-04"/>
    <x v="3"/>
    <s v="2022-07-20"/>
    <n v="2022"/>
    <s v="9 X 1.2"/>
    <s v="line"/>
    <n v="107.44246521529141"/>
    <n v="54.867285569942183"/>
    <n v="54.867285569942183"/>
    <n v="109.73457113988437"/>
    <n v="40.601791321757212"/>
    <n v="150.33636246164158"/>
    <n v="70.658090356971542"/>
    <n v="259.07966464222898"/>
  </r>
  <r>
    <s v="0108024901_1_01_19"/>
    <s v="T0817"/>
    <s v="Vientiane Capital"/>
    <x v="0"/>
    <n v="4.6574351581924113E-2"/>
    <s v="2015-06-24"/>
    <x v="3"/>
    <s v="2022-08-01"/>
    <n v="2022"/>
    <s v="9 X 1.2"/>
    <s v="line"/>
    <n v="79.766207595158562"/>
    <n v="40.733943345261004"/>
    <n v="40.733943345261004"/>
    <n v="81.467886690522008"/>
    <n v="30.143118075493142"/>
    <n v="111.61100476601516"/>
    <n v="52.45717224002712"/>
    <n v="192.34296488009943"/>
  </r>
  <r>
    <s v="0108024901_1_01_18"/>
    <s v="T0818"/>
    <s v="Vientiane Capital"/>
    <x v="0"/>
    <n v="4.694246188112268E-2"/>
    <s v="2015-06-28"/>
    <x v="3"/>
    <s v="2022-08-01"/>
    <n v="2022"/>
    <s v="9 X 1.2"/>
    <s v="line"/>
    <n v="113.4431601715084"/>
    <n v="57.931640460916995"/>
    <n v="57.931640460916995"/>
    <n v="115.86328092183399"/>
    <n v="42.869413941078577"/>
    <n v="158.73269486291258"/>
    <n v="74.604366585568911"/>
    <n v="273.549344147086"/>
  </r>
  <r>
    <s v="0108024901_1_03_11"/>
    <s v="T0819"/>
    <s v="Vientiane Capital"/>
    <x v="0"/>
    <n v="4.8252944928570497E-2"/>
    <s v="2015-09-24"/>
    <x v="3"/>
    <s v="2022-07-20"/>
    <n v="2022"/>
    <s v="9 X 1.2"/>
    <s v="line"/>
    <n v="86.832686286988334"/>
    <n v="44.342558463888743"/>
    <n v="44.342558463888743"/>
    <n v="88.685116927777486"/>
    <n v="32.813493263277671"/>
    <n v="121.49861019105515"/>
    <n v="57.104346789795919"/>
    <n v="209.38260489591835"/>
  </r>
  <r>
    <s v="0108024901_1_02_14"/>
    <s v="T0821"/>
    <s v="Vientiane Capital"/>
    <x v="0"/>
    <n v="4.903730818054839E-2"/>
    <s v="2015-07-10"/>
    <x v="3"/>
    <s v="2022-07-20"/>
    <n v="2022"/>
    <s v="9 X 1.2"/>
    <s v="line"/>
    <n v="91.480476155984675"/>
    <n v="46.716029823656207"/>
    <n v="46.716029823656207"/>
    <n v="93.432059647312414"/>
    <n v="34.569862069505589"/>
    <n v="128.001921716818"/>
    <n v="60.160903206904457"/>
    <n v="220.58997842531633"/>
  </r>
  <r>
    <s v="0108024901_1_02_13"/>
    <s v="T0822"/>
    <s v="Vientiane Capital"/>
    <x v="0"/>
    <n v="4.5671670175888281E-2"/>
    <s v="2015-07-09"/>
    <x v="3"/>
    <s v="2022-07-20"/>
    <n v="2022"/>
    <s v="9 X 1.2"/>
    <s v="line"/>
    <n v="125.1290960039057"/>
    <n v="63.899258359327895"/>
    <n v="63.899258359327895"/>
    <n v="127.79851671865579"/>
    <n v="47.285451185902645"/>
    <n v="175.08396790455845"/>
    <n v="82.28946491514246"/>
    <n v="301.72803802218903"/>
  </r>
  <r>
    <s v="0108024901_1_06_01"/>
    <s v="T0823"/>
    <m/>
    <x v="3"/>
    <n v="4.4066757433634141E-2"/>
    <s v="2015-05-15"/>
    <x v="3"/>
    <s v="2022-07-31"/>
    <n v="2022"/>
    <s v="9 X 1.2"/>
    <s v="line"/>
    <n v="127.9418565500811"/>
    <n v="11782.949168651501"/>
    <m/>
    <m/>
    <m/>
    <m/>
    <m/>
    <m/>
  </r>
  <r>
    <s v="1010020900_1_01_01"/>
    <s v="T0827"/>
    <s v="P.Vientiane"/>
    <x v="0"/>
    <n v="1.8949687706573608E-2"/>
    <s v="2015-07-22"/>
    <x v="3"/>
    <s v="2022-07-01"/>
    <n v="2022"/>
    <s v="9 X 1.2"/>
    <s v="line"/>
    <n v="140.30639161885591"/>
    <n v="71.649797320029137"/>
    <n v="71.649797320029137"/>
    <n v="143.29959464005827"/>
    <n v="53.020850016821562"/>
    <n v="196.32044465687983"/>
    <n v="92.270608988733514"/>
    <n v="338.32556629202287"/>
  </r>
  <r>
    <s v="1010020900_1_01_05"/>
    <s v="T0831"/>
    <s v="P.Vientiane"/>
    <x v="0"/>
    <n v="1.9453026175611569E-2"/>
    <s v="2015-07-24"/>
    <x v="3"/>
    <s v="2022-07-01"/>
    <n v="2022"/>
    <s v="9 X 1.2"/>
    <s v="line"/>
    <n v="110.6394548612077"/>
    <n v="56.499881615790109"/>
    <n v="56.499881615790109"/>
    <n v="112.99976323158022"/>
    <n v="41.809912395684677"/>
    <n v="154.80967562726488"/>
    <n v="72.760547544814486"/>
    <n v="266.78867433098645"/>
  </r>
  <r>
    <s v="1010020900_1_01_04"/>
    <s v="T0832"/>
    <s v="P.Vientiane"/>
    <x v="0"/>
    <n v="1.9419947829644148E-2"/>
    <s v="2015-07-27"/>
    <x v="3"/>
    <s v="2022-07-02"/>
    <n v="2022"/>
    <s v="9 X 1.2"/>
    <s v="line"/>
    <n v="110.15856742388959"/>
    <n v="56.254308431132991"/>
    <n v="56.254308431132991"/>
    <n v="112.50861686226598"/>
    <n v="41.628188239038415"/>
    <n v="154.13680510130439"/>
    <n v="72.444298397613053"/>
    <n v="265.62909412458117"/>
  </r>
  <r>
    <s v="1010020900_1_01_03"/>
    <s v="T0833"/>
    <s v="P.Vientiane"/>
    <x v="0"/>
    <n v="1.9315040465925758E-2"/>
    <s v="2015-07-27"/>
    <x v="3"/>
    <s v="2022-07-02"/>
    <n v="2022"/>
    <s v="9 X 1.2"/>
    <s v="line"/>
    <n v="109.8946820114363"/>
    <n v="56.119550947173515"/>
    <n v="56.119550947173515"/>
    <n v="112.23910189434703"/>
    <n v="41.528467700908401"/>
    <n v="153.76756959525542"/>
    <n v="72.270757709770038"/>
    <n v="264.99277826915682"/>
  </r>
  <r>
    <s v="1010020900_1_01_02"/>
    <s v="T0834"/>
    <s v="P.Vientiane"/>
    <x v="0"/>
    <n v="1.8218943963341741E-2"/>
    <s v="2015-07-22"/>
    <x v="3"/>
    <s v="2022-07-01"/>
    <n v="2022"/>
    <s v="9 X 1.2"/>
    <s v="line"/>
    <n v="120.38545383592211"/>
    <n v="61.476838425544265"/>
    <n v="61.476838425544265"/>
    <n v="122.95367685108853"/>
    <n v="45.492860434902759"/>
    <n v="168.4465372859913"/>
    <n v="79.169872524415908"/>
    <n v="290.28953258952498"/>
  </r>
  <r>
    <s v="1010020900_1_01_02"/>
    <s v="T0835"/>
    <s v="P.Vientiane"/>
    <x v="0"/>
    <n v="1.8927182817531221E-2"/>
    <s v="2015-07-22"/>
    <x v="3"/>
    <s v="2022-07-01"/>
    <n v="2022"/>
    <s v="9 X 1.2"/>
    <s v="line"/>
    <n v="131.09980587366061"/>
    <n v="66.94830086614941"/>
    <n v="66.94830086614941"/>
    <n v="133.89660173229882"/>
    <n v="49.541742640950559"/>
    <n v="183.43834437324938"/>
    <n v="86.216021855427201"/>
    <n v="316.12541346989974"/>
  </r>
  <r>
    <s v="1010020900_1_01_08"/>
    <s v="T0836"/>
    <s v="P.Vientiane"/>
    <x v="0"/>
    <n v="1.90587433265559E-2"/>
    <s v="2015-07-20"/>
    <x v="3"/>
    <s v="2022-07-01"/>
    <n v="2022"/>
    <s v="9 X 1.2"/>
    <s v="line"/>
    <n v="71.690480200657888"/>
    <n v="36.609938555802657"/>
    <n v="36.609938555802657"/>
    <n v="73.219877111605314"/>
    <n v="27.091354531293966"/>
    <n v="100.31123164289929"/>
    <n v="47.146278872162661"/>
    <n v="172.86968919792974"/>
  </r>
  <r>
    <s v="1010020900_1_01_07"/>
    <s v="T0837"/>
    <s v="P.Vientiane"/>
    <x v="0"/>
    <n v="1.816080349781822E-2"/>
    <s v="2015-07-25"/>
    <x v="3"/>
    <s v="2022-07-01"/>
    <n v="2022"/>
    <s v="9 X 1.2"/>
    <s v="line"/>
    <n v="105.3745440764804"/>
    <n v="53.811267175056031"/>
    <n v="53.811267175056031"/>
    <n v="107.62253435011206"/>
    <n v="39.820337709541462"/>
    <n v="147.44287205965352"/>
    <n v="69.298149868037157"/>
    <n v="254.09321618280291"/>
  </r>
  <r>
    <s v="1010020900_1_01_06"/>
    <s v="T0838"/>
    <s v="P.Vientiane"/>
    <x v="0"/>
    <n v="1.9131629906859481E-2"/>
    <s v="2015-07-20"/>
    <x v="3"/>
    <s v="2022-07-02"/>
    <n v="2022"/>
    <s v="9 X 1.2"/>
    <s v="line"/>
    <n v="126.7769786222016"/>
    <n v="64.740777083070995"/>
    <n v="64.740777083070995"/>
    <n v="129.48155416614199"/>
    <n v="47.908175041472539"/>
    <n v="177.38972920761452"/>
    <n v="83.373172727578819"/>
    <n v="305.70163333445566"/>
  </r>
  <r>
    <s v="1010020900_1_01_05"/>
    <s v="T0839"/>
    <s v="P.Vientiane"/>
    <x v="0"/>
    <n v="1.943660541707946E-2"/>
    <s v="2015-07-24"/>
    <x v="3"/>
    <s v="2022-07-01"/>
    <n v="2022"/>
    <s v="9 X 1.2"/>
    <s v="line"/>
    <n v="103.0207367684056"/>
    <n v="52.609256243065829"/>
    <n v="52.609256243065829"/>
    <n v="105.21851248613166"/>
    <n v="38.93084961986871"/>
    <n v="144.14936210600035"/>
    <n v="67.750200189820163"/>
    <n v="248.41740069600726"/>
  </r>
  <r>
    <s v="1010020900_1_01_11"/>
    <s v="T0840"/>
    <s v="P.Vientiane"/>
    <x v="0"/>
    <n v="1.7394930950053459E-2"/>
    <s v="2015-07-27"/>
    <x v="3"/>
    <s v="2022-07-01"/>
    <n v="2022"/>
    <s v="9 X 1.2"/>
    <s v="line"/>
    <n v="45.649558885833777"/>
    <n v="23.311708071032466"/>
    <n v="23.311708071032466"/>
    <n v="46.623416142064933"/>
    <n v="17.250663972564023"/>
    <n v="63.874080114628953"/>
    <n v="30.020817653875607"/>
    <n v="110.07633139754388"/>
  </r>
  <r>
    <s v="1010020900_1_01_10"/>
    <s v="T0841"/>
    <s v="P.Vientiane"/>
    <x v="0"/>
    <n v="1.8651872017774501E-2"/>
    <s v="2015-07-25"/>
    <x v="3"/>
    <s v="2022-07-02"/>
    <n v="2022"/>
    <s v="9 X 1.2"/>
    <s v="line"/>
    <n v="74.127385499802514"/>
    <n v="37.854384861899177"/>
    <n v="37.854384861899177"/>
    <n v="75.708769723798355"/>
    <n v="28.012244797805391"/>
    <n v="103.72101452160375"/>
    <n v="48.748876825153758"/>
    <n v="178.74588169223043"/>
  </r>
  <r>
    <s v="1010020900_1_01_10"/>
    <s v="T0842"/>
    <s v="P.Vientiane"/>
    <x v="0"/>
    <n v="1.8360404185392309E-2"/>
    <s v="2015-07-25"/>
    <x v="3"/>
    <s v="2022-07-01"/>
    <n v="2022"/>
    <s v="9 X 1.2"/>
    <s v="line"/>
    <n v="36.99747315622097"/>
    <n v="18.893376291776857"/>
    <n v="18.893376291776857"/>
    <n v="37.786752583553714"/>
    <n v="13.981098455914873"/>
    <n v="51.767851039468589"/>
    <n v="24.330889988550236"/>
    <n v="89.213263291350856"/>
  </r>
  <r>
    <s v="1010007901_1_02_22"/>
    <s v="T0858"/>
    <s v="P.Vientiane"/>
    <x v="0"/>
    <n v="4.944439486113171E-2"/>
    <s v="2014-06-01"/>
    <x v="2"/>
    <s v="2022-10-05"/>
    <n v="2022"/>
    <s v="9 X 1"/>
    <s v="line"/>
    <n v="48.919713327518487"/>
    <n v="24.981666939252793"/>
    <n v="24.981666939252793"/>
    <n v="49.963333878505587"/>
    <n v="18.486433535047066"/>
    <n v="68.449767413552649"/>
    <n v="32.17139068436974"/>
    <n v="117.96176584268905"/>
  </r>
  <r>
    <s v="1010007901_1_01_09"/>
    <s v="T0859"/>
    <s v="P.Vientiane"/>
    <x v="0"/>
    <n v="4.9312515039127827E-2"/>
    <s v="2013-07-01"/>
    <x v="1"/>
    <s v="2022-10-05"/>
    <n v="2022"/>
    <s v="9 X 1"/>
    <s v="line"/>
    <n v="133.4187920092786"/>
    <n v="68.132529786071657"/>
    <n v="68.132529786071657"/>
    <n v="136.26505957214331"/>
    <n v="50.418072041693023"/>
    <n v="186.68313161383634"/>
    <n v="87.741071858503076"/>
    <n v="321.71726348117795"/>
  </r>
  <r>
    <s v="1010007901_1_01_02"/>
    <s v="T0860"/>
    <s v="P.Vientiane"/>
    <x v="0"/>
    <n v="4.8574860452179389E-2"/>
    <s v="2013-06-01"/>
    <x v="1"/>
    <s v="2022-10-05"/>
    <n v="2022"/>
    <s v="9 X 1"/>
    <s v="line"/>
    <n v="51.588356335356899"/>
    <n v="26.344453968588944"/>
    <n v="26.344453968588944"/>
    <n v="52.688907937177888"/>
    <n v="19.494895936755817"/>
    <n v="72.183803873933698"/>
    <n v="33.926387820748836"/>
    <n v="124.39675534274572"/>
  </r>
  <r>
    <s v="1010007901_1_01_19"/>
    <s v="T0861"/>
    <s v="P.Vientiane"/>
    <x v="0"/>
    <n v="4.9165614147341961E-2"/>
    <s v="2013-06-01"/>
    <x v="1"/>
    <s v="2022-10-06"/>
    <n v="2022"/>
    <s v="9 X 1"/>
    <s v="line"/>
    <n v="90.746197854409658"/>
    <n v="46.34105837098523"/>
    <n v="46.34105837098523"/>
    <n v="92.682116741970461"/>
    <n v="34.292383194529073"/>
    <n v="126.97449993649954"/>
    <n v="59.678014970154784"/>
    <n v="218.81938822390086"/>
  </r>
  <r>
    <s v="1010007901_1_01_11"/>
    <s v="T0862"/>
    <s v="P.Vientiane"/>
    <x v="0"/>
    <n v="4.9165614147341961E-2"/>
    <s v="2013-07-01"/>
    <x v="1"/>
    <s v="2022-10-05"/>
    <n v="2022"/>
    <s v="9 X 1"/>
    <s v="line"/>
    <n v="76.0960749547679"/>
    <n v="38.859728943568172"/>
    <n v="38.859728943568172"/>
    <n v="77.719457887136343"/>
    <n v="28.756199418240445"/>
    <n v="106.47565730537679"/>
    <n v="50.043558933527088"/>
    <n v="183.49304942293264"/>
  </r>
  <r>
    <s v="1010007901_1_01_10"/>
    <s v="T0863"/>
    <s v="P.Vientiane"/>
    <x v="0"/>
    <n v="4.9165614147341961E-2"/>
    <s v="2013-07-01"/>
    <x v="1"/>
    <s v="2022-10-04"/>
    <n v="2022"/>
    <s v="9 X 1"/>
    <s v="line"/>
    <n v="46.048341093965682"/>
    <n v="23.51535285198516"/>
    <n v="23.51535285198516"/>
    <n v="47.03070570397032"/>
    <n v="17.401361110469018"/>
    <n v="64.432066814439338"/>
    <n v="30.283071402786486"/>
    <n v="111.03792847688378"/>
  </r>
  <r>
    <s v="1010007901_1_01_10"/>
    <s v="T0864"/>
    <s v="P.Vientiane"/>
    <x v="0"/>
    <n v="4.976503018852859E-2"/>
    <s v="2013-07-01"/>
    <x v="1"/>
    <s v="2022-10-04"/>
    <n v="2022"/>
    <s v="9 X 1"/>
    <s v="line"/>
    <n v="74.178665813140356"/>
    <n v="37.880572008577033"/>
    <n v="37.880572008577033"/>
    <n v="75.761144017154066"/>
    <n v="28.031623286347003"/>
    <n v="103.79276730350107"/>
    <n v="48.782600632645497"/>
    <n v="178.86953565303349"/>
  </r>
  <r>
    <s v="1010007901_1_03_08"/>
    <s v="T0865"/>
    <s v="P.Vientiane"/>
    <x v="0"/>
    <n v="4.1511932636110888E-2"/>
    <s v="2014-06-01"/>
    <x v="2"/>
    <s v="2022-10-05"/>
    <n v="2022"/>
    <s v="9 X 1"/>
    <s v="line"/>
    <n v="9.2795680825100995"/>
    <n v="4.7387661008018274"/>
    <n v="4.7387661008018274"/>
    <n v="9.4775322016036547"/>
    <n v="3.5066869145933524"/>
    <n v="12.984219116197007"/>
    <n v="6.1025829846125932"/>
    <n v="22.376137610246175"/>
  </r>
  <r>
    <s v="1010007901_1_03_13"/>
    <s v="T0866"/>
    <s v="P.Vientiane"/>
    <x v="0"/>
    <n v="4.9699389691280682E-2"/>
    <s v="2014-06-01"/>
    <x v="2"/>
    <s v="2022-10-05"/>
    <n v="2022"/>
    <s v="9 X 1"/>
    <s v="line"/>
    <n v="136.83298401992789"/>
    <n v="69.87604383950989"/>
    <n v="69.87604383950989"/>
    <n v="139.75208767901978"/>
    <n v="51.70827244123732"/>
    <n v="191.46036012025709"/>
    <n v="89.986369256520831"/>
    <n v="329.95002060724306"/>
  </r>
  <r>
    <s v="1010007901_1_03_13"/>
    <s v="T0867"/>
    <s v="P.Vientiane"/>
    <x v="0"/>
    <n v="4.4549856637333213E-2"/>
    <s v="2014-06-01"/>
    <x v="2"/>
    <s v="2022-10-05"/>
    <n v="2022"/>
    <s v="9 X 1"/>
    <s v="line"/>
    <n v="170.87070819086011"/>
    <n v="87.257974982799297"/>
    <n v="87.257974982799297"/>
    <n v="174.51594996559859"/>
    <n v="64.570901487271485"/>
    <n v="239.08685145287006"/>
    <n v="112.37082018284893"/>
    <n v="412.02634067044607"/>
  </r>
  <r>
    <s v="1010007901_1_03_08"/>
    <s v="T0868"/>
    <s v="P.Vientiane"/>
    <x v="0"/>
    <n v="4.6218966688325119E-2"/>
    <s v="2014-06-01"/>
    <x v="2"/>
    <s v="2022-10-05"/>
    <n v="2022"/>
    <s v="9 X 1"/>
    <s v="line"/>
    <n v="251.95648522949219"/>
    <n v="128.66577845719411"/>
    <n v="128.66577845719411"/>
    <n v="257.33155691438822"/>
    <n v="95.212676058323638"/>
    <n v="352.54423297271182"/>
    <n v="165.69578949717456"/>
    <n v="607.55122815630671"/>
  </r>
  <r>
    <s v="1010007901_1_03_14"/>
    <s v="T0869"/>
    <s v="P.Vientiane"/>
    <x v="0"/>
    <n v="4.9582766596283641E-2"/>
    <s v="2014-06-01"/>
    <x v="2"/>
    <s v="2022-10-05"/>
    <n v="2022"/>
    <s v="9 X 1"/>
    <s v="line"/>
    <n v="126.5535735359197"/>
    <n v="64.626691552343033"/>
    <n v="64.626691552343033"/>
    <n v="129.25338310468607"/>
    <n v="47.823751748733841"/>
    <n v="177.07713485341992"/>
    <n v="83.226253381107355"/>
    <n v="305.16292906406028"/>
  </r>
  <r>
    <s v="1010007901_1_04_03"/>
    <s v="T0870"/>
    <s v="P.Vientiane"/>
    <x v="1"/>
    <n v="4.7205040571101219E-2"/>
    <s v="2014-10-20"/>
    <x v="2"/>
    <s v="2022-10-05"/>
    <n v="2022"/>
    <s v="9 X 1"/>
    <s v="line"/>
    <n v="240.0498276268055"/>
    <n v="122.4254120896708"/>
    <n v="122.4254120896708"/>
    <n v="244.8508241793416"/>
    <n v="63.66121428662882"/>
    <n v="308.51203846597042"/>
    <n v="145.00065807900609"/>
    <n v="531.6690796230223"/>
  </r>
  <r>
    <s v="1010007901_1_02_46"/>
    <s v="T0871"/>
    <s v="P.Vientiane"/>
    <x v="0"/>
    <n v="4.6668300841090103E-2"/>
    <s v="2014-06-01"/>
    <x v="2"/>
    <s v="2022-10-06"/>
    <n v="2022"/>
    <s v="9 X 1"/>
    <s v="line"/>
    <n v="50.025327493739631"/>
    <n v="25.546267240136391"/>
    <n v="25.546267240136391"/>
    <n v="51.092534480272782"/>
    <n v="18.90423775770093"/>
    <n v="69.996772237973715"/>
    <n v="32.898482951847647"/>
    <n v="120.62777082344137"/>
  </r>
  <r>
    <s v="1010007901_1_02_31"/>
    <s v="T0872"/>
    <s v="P.Vientiane"/>
    <x v="0"/>
    <n v="4.972514103535932E-2"/>
    <s v="2014-06-01"/>
    <x v="2"/>
    <s v="2022-10-06"/>
    <n v="2022"/>
    <s v="9 X 1"/>
    <s v="line"/>
    <n v="48.754526474223589"/>
    <n v="24.897311519503532"/>
    <n v="24.897311519503532"/>
    <n v="49.794623039007064"/>
    <n v="18.424010524432614"/>
    <n v="68.218633563439681"/>
    <n v="32.062757774816646"/>
    <n v="117.5634451743277"/>
  </r>
  <r>
    <s v="1010007901_1_02_31"/>
    <s v="T0873"/>
    <s v="P.Vientiane"/>
    <x v="0"/>
    <n v="4.8471243826553892E-2"/>
    <s v="2014-06-01"/>
    <x v="2"/>
    <s v="2022-10-06"/>
    <n v="2022"/>
    <s v="9 X 1"/>
    <s v="line"/>
    <n v="74.626013637574957"/>
    <n v="38.109017630921642"/>
    <n v="38.109017630921642"/>
    <n v="76.218035261843283"/>
    <n v="28.200673046882013"/>
    <n v="104.4187083087253"/>
    <n v="49.076792905100888"/>
    <n v="179.94824065203659"/>
  </r>
  <r>
    <s v="1010007901_1_02_23"/>
    <s v="T0874"/>
    <s v="P.Vientiane"/>
    <x v="0"/>
    <n v="4.9672275813328191E-2"/>
    <s v="2014-06-01"/>
    <x v="2"/>
    <s v="2022-10-06"/>
    <n v="2022"/>
    <s v="9 X 1"/>
    <s v="line"/>
    <n v="119.01958821078991"/>
    <n v="60.779336379643425"/>
    <n v="60.779336379643425"/>
    <n v="121.55867275928685"/>
    <n v="44.976708920936133"/>
    <n v="166.535381680223"/>
    <n v="78.271629389704799"/>
    <n v="286.99597442891758"/>
  </r>
  <r>
    <s v="1010007901_1_03_02"/>
    <s v="T0875"/>
    <s v="P.Vientiane"/>
    <x v="0"/>
    <n v="4.8067719681359207E-2"/>
    <s v="2014-06-01"/>
    <x v="2"/>
    <s v="2022-10-06"/>
    <n v="2022"/>
    <s v="9 X 1"/>
    <s v="line"/>
    <n v="79.156339926672757"/>
    <n v="40.422504255887581"/>
    <n v="40.422504255887581"/>
    <n v="80.845008511775163"/>
    <n v="29.91265314935681"/>
    <n v="110.75766166113198"/>
    <n v="52.056100980732026"/>
    <n v="190.87237026268409"/>
  </r>
  <r>
    <s v="1010007901_1_03_07"/>
    <s v="T0876"/>
    <s v="P.Vientiane"/>
    <x v="0"/>
    <n v="4.946896468136152E-2"/>
    <s v="2014-06-01"/>
    <x v="2"/>
    <s v="2022-10-04"/>
    <n v="2022"/>
    <s v="9 X 1"/>
    <s v="line"/>
    <n v="121.84179869749561"/>
    <n v="62.220545201521134"/>
    <n v="62.220545201521134"/>
    <n v="124.44109040304227"/>
    <n v="46.043203449125642"/>
    <n v="170.48429385216792"/>
    <n v="80.127618110518924"/>
    <n v="293.80126640523605"/>
  </r>
  <r>
    <s v="1010007901_1_03_08"/>
    <s v="T0877"/>
    <s v="P.Vientiane"/>
    <x v="0"/>
    <n v="4.944439486113171E-2"/>
    <s v="2014-06-01"/>
    <x v="2"/>
    <s v="2022-10-05"/>
    <n v="2022"/>
    <s v="9 X 1"/>
    <s v="line"/>
    <n v="142.358880398069"/>
    <n v="72.697934923280627"/>
    <n v="72.697934923280627"/>
    <n v="145.39586984656125"/>
    <n v="53.796471843227664"/>
    <n v="199.19234168978892"/>
    <n v="93.620400594200788"/>
    <n v="343.27480217873619"/>
  </r>
  <r>
    <s v="1010007901_1_03_09"/>
    <s v="T0878"/>
    <s v="P.Vientiane"/>
    <x v="0"/>
    <n v="4.772104953030816E-2"/>
    <s v="2014-06-01"/>
    <x v="2"/>
    <s v="2022-10-05"/>
    <n v="2022"/>
    <s v="9 X 1"/>
    <s v="line"/>
    <n v="69.830861096197566"/>
    <n v="35.660293066458252"/>
    <n v="35.660293066458252"/>
    <n v="71.320586132916503"/>
    <n v="26.388616869179106"/>
    <n v="97.709203002095606"/>
    <n v="45.92332541098493"/>
    <n v="168.38552650694473"/>
  </r>
  <r>
    <s v="1010007901_1_01_02"/>
    <s v="T0879"/>
    <s v="P.Vientiane"/>
    <x v="0"/>
    <n v="4.9053869765452937E-2"/>
    <s v="2013-06-01"/>
    <x v="1"/>
    <s v="2022-10-06"/>
    <n v="2022"/>
    <s v="9 X 1"/>
    <s v="line"/>
    <n v="141.54488660170219"/>
    <n v="72.282255424602639"/>
    <n v="72.282255424602639"/>
    <n v="144.56451084920528"/>
    <n v="53.488869014205953"/>
    <n v="198.05337986341124"/>
    <n v="93.08508853580328"/>
    <n v="341.31199129794533"/>
  </r>
  <r>
    <s v="1010007901_1_01_04"/>
    <s v="T0880"/>
    <s v="P.Vientiane"/>
    <x v="0"/>
    <n v="4.7176439168192683E-2"/>
    <s v="2013-07-01"/>
    <x v="1"/>
    <s v="2022-10-05"/>
    <n v="2022"/>
    <s v="9 X 1"/>
    <s v="line"/>
    <n v="99.977969471983982"/>
    <n v="51.055416410359861"/>
    <n v="51.055416410359861"/>
    <n v="102.11083282071972"/>
    <n v="37.781008143666298"/>
    <n v="139.89184096438601"/>
    <n v="65.749165253261424"/>
    <n v="241.08027259529189"/>
  </r>
  <r>
    <s v="1010007901_1_01_09"/>
    <s v="T0882"/>
    <s v="P.Vientiane"/>
    <x v="0"/>
    <n v="4.8655090724122149E-2"/>
    <s v="2013-07-01"/>
    <x v="1"/>
    <s v="2022-10-05"/>
    <n v="2022"/>
    <s v="9 X 1"/>
    <s v="line"/>
    <n v="61.812328903845732"/>
    <n v="31.565495960230578"/>
    <n v="31.565495960230578"/>
    <n v="63.130991920461156"/>
    <n v="23.358467010570628"/>
    <n v="86.489458931031777"/>
    <n v="40.650045697584936"/>
    <n v="149.05016755781142"/>
  </r>
  <r>
    <s v="1010007901_1_01_09"/>
    <s v="T0883"/>
    <s v="P.Vientiane"/>
    <x v="0"/>
    <n v="4.9165614147341961E-2"/>
    <s v="2013-07-01"/>
    <x v="1"/>
    <s v="2022-10-04"/>
    <n v="2022"/>
    <s v="9 X 1"/>
    <s v="line"/>
    <n v="50.440766484519138"/>
    <n v="25.758418084761125"/>
    <n v="25.758418084761125"/>
    <n v="51.51683616952225"/>
    <n v="19.061229382723234"/>
    <n v="70.578065552245477"/>
    <n v="33.171690809555372"/>
    <n v="121.62953296836969"/>
  </r>
  <r>
    <s v="1010007901_1_01_09"/>
    <s v="T0884"/>
    <s v="P.Vientiane"/>
    <x v="0"/>
    <n v="4.8770988603262858E-2"/>
    <s v="2013-07-01"/>
    <x v="1"/>
    <s v="2022-10-04"/>
    <n v="2022"/>
    <s v="9 X 1"/>
    <s v="line"/>
    <n v="59.727937839732512"/>
    <n v="30.501066923490093"/>
    <n v="30.501066923490093"/>
    <n v="61.002133846980186"/>
    <n v="22.570789523382668"/>
    <n v="83.572923370362858"/>
    <n v="39.279273984070542"/>
    <n v="144.02400460825865"/>
  </r>
  <r>
    <s v="1010007901_1_01_11"/>
    <s v="T0885"/>
    <s v="P.Vientiane"/>
    <x v="0"/>
    <n v="4.9634005769085159E-2"/>
    <s v="2013-07-01"/>
    <x v="1"/>
    <s v="2022-10-05"/>
    <n v="2022"/>
    <s v="9 X 1"/>
    <s v="line"/>
    <n v="124.625065267688"/>
    <n v="63.641866663366052"/>
    <n v="63.641866663366052"/>
    <n v="127.2837333267321"/>
    <n v="47.094981330890882"/>
    <n v="174.37871465762299"/>
    <n v="81.957995889082795"/>
    <n v="300.51265159330359"/>
  </r>
  <r>
    <s v="1010007901_1_01_02"/>
    <s v="T0886"/>
    <s v="P.Vientiane"/>
    <x v="0"/>
    <n v="4.8635255322283702E-2"/>
    <s v="2013-06-01"/>
    <x v="1"/>
    <s v="2022-10-06"/>
    <n v="2022"/>
    <s v="9 X 1"/>
    <s v="line"/>
    <n v="50.450159132183423"/>
    <n v="25.76321459683502"/>
    <n v="25.76321459683502"/>
    <n v="51.52642919367004"/>
    <n v="19.064778801657916"/>
    <n v="70.591207995327949"/>
    <n v="33.177867757804137"/>
    <n v="121.65218177861516"/>
  </r>
  <r>
    <s v="1010007901_1_03_08"/>
    <s v="T0887"/>
    <s v="P.Vientiane"/>
    <x v="0"/>
    <n v="4.976503018852859E-2"/>
    <s v="2014-06-01"/>
    <x v="2"/>
    <s v="2022-10-05"/>
    <n v="2022"/>
    <s v="9 X 1"/>
    <s v="line"/>
    <n v="135.5473031508009"/>
    <n v="69.219489475675715"/>
    <n v="69.219489475675715"/>
    <n v="138.43897895135143"/>
    <n v="51.222422212000026"/>
    <n v="189.66140116335146"/>
    <n v="89.140858546775178"/>
    <n v="326.84981467150897"/>
  </r>
  <r>
    <s v="1010037900_1_02_01"/>
    <s v="T0888"/>
    <s v="P.Vientiane"/>
    <x v="0"/>
    <n v="4.8471243826553892E-2"/>
    <s v="2013-06-01"/>
    <x v="1"/>
    <s v="2022-10-05"/>
    <n v="2022"/>
    <s v="9 X 1"/>
    <s v="line"/>
    <n v="197.38766664557721"/>
    <n v="100.79930176700817"/>
    <n v="100.79930176700817"/>
    <n v="201.59860353401635"/>
    <n v="74.591483307586046"/>
    <n v="276.19008684160241"/>
    <n v="129.80934081555313"/>
    <n v="475.96758299036145"/>
  </r>
  <r>
    <s v="1010037900_1_02_03"/>
    <s v="T0889"/>
    <s v="P.Vientiane"/>
    <x v="0"/>
    <n v="4.8297782765799588E-2"/>
    <s v="2013-06-01"/>
    <x v="1"/>
    <s v="2022-10-05"/>
    <n v="2022"/>
    <s v="9 X 1"/>
    <s v="line"/>
    <n v="45.884796987976323"/>
    <n v="23.431836328526593"/>
    <n v="23.431836328526593"/>
    <n v="46.863672657053186"/>
    <n v="17.339558883109678"/>
    <n v="64.203231540162861"/>
    <n v="30.175518823876544"/>
    <n v="110.64356902088066"/>
  </r>
  <r>
    <s v="1010037900_1_02_13"/>
    <s v="T0890"/>
    <s v="P.Vientiane"/>
    <x v="0"/>
    <n v="4.9380335201984461E-2"/>
    <s v="2013-07-01"/>
    <x v="1"/>
    <s v="2022-10-06"/>
    <n v="2022"/>
    <s v="9 X 1"/>
    <s v="line"/>
    <n v="72.827183978317819"/>
    <n v="37.19041528492766"/>
    <n v="37.19041528492766"/>
    <n v="74.38083056985532"/>
    <n v="27.520907310846468"/>
    <n v="101.90173788070179"/>
    <n v="47.893816803929838"/>
    <n v="175.61066161440939"/>
  </r>
  <r>
    <s v="1010037900_1_02_14"/>
    <s v="T0891"/>
    <s v="P.Vientiane"/>
    <x v="0"/>
    <n v="4.8471243826553892E-2"/>
    <s v="2013-07-01"/>
    <x v="1"/>
    <s v="2022-10-06"/>
    <n v="2022"/>
    <s v="9 X 1"/>
    <s v="line"/>
    <n v="85.241598316450805"/>
    <n v="43.530042873600912"/>
    <n v="43.530042873600912"/>
    <n v="87.060085747201825"/>
    <n v="32.212231726464672"/>
    <n v="119.2723174736665"/>
    <n v="56.057989212623255"/>
    <n v="205.54596044628525"/>
  </r>
  <r>
    <s v="1010037900_1_02_16"/>
    <s v="T0893"/>
    <s v="P.Vientiane"/>
    <x v="0"/>
    <n v="4.7289981665077328E-2"/>
    <s v="2013-07-01"/>
    <x v="1"/>
    <s v="2022-10-06"/>
    <n v="2022"/>
    <s v="9 X 1"/>
    <s v="line"/>
    <n v="74.47341000760332"/>
    <n v="38.031088043882789"/>
    <n v="38.031088043882789"/>
    <n v="76.062176087765579"/>
    <n v="28.143005152473265"/>
    <n v="104.20518124023884"/>
    <n v="48.976435182912255"/>
    <n v="179.58026233734492"/>
  </r>
  <r>
    <s v="1010037900_1_02_18"/>
    <s v="T0894"/>
    <s v="P.Vientiane"/>
    <x v="0"/>
    <n v="4.9749529139578003E-2"/>
    <s v="2013-06-01"/>
    <x v="1"/>
    <s v="2022-10-06"/>
    <n v="2022"/>
    <s v="9 X 1"/>
    <s v="line"/>
    <n v="73.125751857023062"/>
    <n v="37.342883948319802"/>
    <n v="37.342883948319802"/>
    <n v="74.685767896639604"/>
    <n v="27.633734121756653"/>
    <n v="102.31950201839626"/>
    <n v="48.090165948646238"/>
    <n v="176.33060847836953"/>
  </r>
  <r>
    <s v="1010037900_1_02_17"/>
    <s v="T0895"/>
    <s v="P.Vientiane"/>
    <x v="0"/>
    <n v="4.972514103535932E-2"/>
    <s v="2013-07-01"/>
    <x v="1"/>
    <s v="2022-10-06"/>
    <n v="2022"/>
    <s v="9 X 1"/>
    <s v="line"/>
    <n v="118.6631364059288"/>
    <n v="60.597308324627683"/>
    <n v="60.597308324627683"/>
    <n v="121.19461664925537"/>
    <n v="44.842008160224488"/>
    <n v="166.03662480947986"/>
    <n v="78.037213660455535"/>
    <n v="286.13645008833697"/>
  </r>
  <r>
    <s v="1010037900_1_06_10"/>
    <s v="T0896"/>
    <s v="P.Vientiane"/>
    <x v="1"/>
    <n v="4.903730818054839E-2"/>
    <s v="2014-10-07"/>
    <x v="2"/>
    <s v="2022-10-06"/>
    <n v="2022"/>
    <s v="9 X 1"/>
    <s v="line"/>
    <n v="136.79543297586449"/>
    <n v="69.765670817690889"/>
    <n v="69.765670817690889"/>
    <n v="139.53134163538178"/>
    <n v="36.278148825199267"/>
    <n v="175.80949046058106"/>
    <n v="82.630460516473093"/>
    <n v="302.97835522706799"/>
  </r>
  <r>
    <s v="1010037900_1_06_06"/>
    <s v="T0897"/>
    <s v="P.Vientiane"/>
    <x v="1"/>
    <n v="4.6730223040837668E-2"/>
    <s v="2014-07-01"/>
    <x v="2"/>
    <s v="2022-10-05"/>
    <n v="2022"/>
    <s v="9 X 1"/>
    <s v="line"/>
    <n v="98.272131326264514"/>
    <n v="50.118786976394901"/>
    <n v="50.118786976394901"/>
    <n v="100.2375739527898"/>
    <n v="26.06176922772535"/>
    <n v="126.29934318051515"/>
    <n v="59.36069129484212"/>
    <n v="217.65586808108776"/>
  </r>
  <r>
    <s v="1010037900_1_06_09"/>
    <s v="T0898"/>
    <s v="P.Vientiane"/>
    <x v="1"/>
    <n v="4.7797741733248862E-2"/>
    <s v="2014-07-01"/>
    <x v="2"/>
    <s v="2022-10-06"/>
    <n v="2022"/>
    <s v="9 X 1"/>
    <s v="line"/>
    <n v="144.44140854172659"/>
    <n v="73.665118356280558"/>
    <n v="73.665118356280558"/>
    <n v="147.33023671256112"/>
    <n v="38.305861545265891"/>
    <n v="185.636098257827"/>
    <n v="87.248966181178687"/>
    <n v="319.91287599765519"/>
  </r>
  <r>
    <s v="1010037900_1_02_16"/>
    <s v="T0899"/>
    <s v="P.Vientiane"/>
    <x v="0"/>
    <n v="4.8252944928570497E-2"/>
    <s v="2013-07-01"/>
    <x v="1"/>
    <s v="2022-10-06"/>
    <n v="2022"/>
    <s v="9 X 1"/>
    <s v="line"/>
    <n v="64.80477635458584"/>
    <n v="33.093639125075192"/>
    <n v="33.093639125075192"/>
    <n v="66.187278250150385"/>
    <n v="24.48929295255564"/>
    <n v="90.676571202706029"/>
    <n v="42.617988465271829"/>
    <n v="156.2659577059967"/>
  </r>
  <r>
    <s v="1010037900_1_05_01"/>
    <s v="T0900"/>
    <s v="P.Vientiane"/>
    <x v="0"/>
    <n v="4.7289981665077328E-2"/>
    <s v="2014-06-01"/>
    <x v="2"/>
    <s v="2022-10-05"/>
    <n v="2022"/>
    <s v="9 X 1"/>
    <s v="line"/>
    <n v="35.70382109323215"/>
    <n v="18.2327513049439"/>
    <n v="18.2327513049439"/>
    <n v="36.4655026098878"/>
    <n v="13.492235965658486"/>
    <n v="49.957738575546287"/>
    <n v="23.480137130506755"/>
    <n v="86.093836145191432"/>
  </r>
  <r>
    <s v="1010037900_1_06_06"/>
    <s v="T0901"/>
    <s v="P.Vientiane"/>
    <x v="1"/>
    <n v="4.6730223040837668E-2"/>
    <s v="2014-07-01"/>
    <x v="2"/>
    <s v="2022-10-05"/>
    <n v="2022"/>
    <s v="9 X 1"/>
    <s v="line"/>
    <n v="95.674963325126072"/>
    <n v="48.794231295814299"/>
    <n v="48.794231295814299"/>
    <n v="97.588462591628598"/>
    <n v="25.373000273823436"/>
    <n v="122.96146286545203"/>
    <n v="57.791887546762453"/>
    <n v="211.90358767146233"/>
  </r>
  <r>
    <s v="1010037900_1_05_01"/>
    <s v="T0902"/>
    <s v="P.Vientiane"/>
    <x v="0"/>
    <n v="4.8138279280518857E-2"/>
    <s v="2014-06-01"/>
    <x v="2"/>
    <s v="2022-10-05"/>
    <n v="2022"/>
    <s v="9 X 1"/>
    <s v="line"/>
    <n v="142.8931509615536"/>
    <n v="72.970769091033432"/>
    <n v="72.970769091033432"/>
    <n v="145.94153818206686"/>
    <n v="53.998369127364739"/>
    <n v="199.93990730943159"/>
    <n v="93.971756435432837"/>
    <n v="344.56310692992037"/>
  </r>
  <r>
    <s v="1010037900_1_01_05"/>
    <s v="T0903"/>
    <s v="P.Vientiane"/>
    <x v="0"/>
    <n v="4.8554432811696371E-2"/>
    <s v="2013-08-01"/>
    <x v="1"/>
    <s v="2022-10-06"/>
    <n v="2022"/>
    <s v="9 X 1"/>
    <s v="line"/>
    <n v="52.530020068726259"/>
    <n v="26.825330248429562"/>
    <n v="26.825330248429562"/>
    <n v="53.650660496859125"/>
    <n v="19.850744383837878"/>
    <n v="73.50140488069701"/>
    <n v="34.54566029392759"/>
    <n v="126.66742107773449"/>
  </r>
  <r>
    <s v="1010037900_1_01_05"/>
    <s v="T0904"/>
    <s v="P.Vientiane"/>
    <x v="0"/>
    <n v="4.9326379668207757E-2"/>
    <s v="2013-08-01"/>
    <x v="1"/>
    <s v="2022-10-06"/>
    <n v="2022"/>
    <s v="9 X 1"/>
    <s v="line"/>
    <n v="78.914912392225432"/>
    <n v="40.299215261629818"/>
    <n v="40.299215261629818"/>
    <n v="80.598430523259637"/>
    <n v="29.821419293606066"/>
    <n v="110.41984981686571"/>
    <n v="51.897329413926876"/>
    <n v="190.29020785106519"/>
  </r>
  <r>
    <s v="1010037900_1_02_09"/>
    <s v="T0905"/>
    <s v="P.Vientiane"/>
    <x v="0"/>
    <n v="4.9624060199538501E-2"/>
    <s v="2013-06-01"/>
    <x v="1"/>
    <s v="2022-10-06"/>
    <n v="2022"/>
    <s v="9 X 1"/>
    <s v="line"/>
    <n v="27.15734720580021"/>
    <n v="13.868351973095317"/>
    <n v="13.868351973095317"/>
    <n v="27.736703946190634"/>
    <n v="10.262580460090534"/>
    <n v="37.99928440628117"/>
    <n v="17.859663670952148"/>
    <n v="65.485433460157878"/>
  </r>
  <r>
    <s v="1010037900_1_02_15"/>
    <s v="T0906"/>
    <s v="P.Vientiane"/>
    <x v="0"/>
    <n v="4.8114905956598272E-2"/>
    <s v="2013-07-01"/>
    <x v="1"/>
    <s v="2022-10-06"/>
    <n v="2022"/>
    <s v="9 X 1"/>
    <s v="line"/>
    <n v="55.568966185056127"/>
    <n v="28.377218731835349"/>
    <n v="28.377218731835349"/>
    <n v="56.754437463670698"/>
    <n v="20.999141861558158"/>
    <n v="77.753579325228856"/>
    <n v="36.544182282857562"/>
    <n v="133.9953350371444"/>
  </r>
  <r>
    <s v="1010037900_1_07_11"/>
    <s v="T0907"/>
    <s v="P.Vientiane"/>
    <x v="0"/>
    <n v="4.8207519144435142E-2"/>
    <s v="2014-06-01"/>
    <x v="2"/>
    <s v="2022-10-06"/>
    <n v="2022"/>
    <s v="9 X 1"/>
    <s v="line"/>
    <n v="70.227299162861911"/>
    <n v="35.86274077250151"/>
    <n v="35.86274077250151"/>
    <n v="71.725481545003021"/>
    <n v="26.538428171651116"/>
    <n v="98.26390971665414"/>
    <n v="46.184037566827442"/>
    <n v="169.34147107836728"/>
  </r>
  <r>
    <s v="1010037900_1_01_05"/>
    <s v="T0908"/>
    <s v="P.Vientiane"/>
    <x v="0"/>
    <n v="4.8770988603262858E-2"/>
    <s v="2013-08-01"/>
    <x v="1"/>
    <s v="2022-10-05"/>
    <n v="2022"/>
    <s v="9 X 1"/>
    <s v="line"/>
    <n v="101.64241254236239"/>
    <n v="51.905392004966437"/>
    <n v="51.905392004966437"/>
    <n v="103.81078400993287"/>
    <n v="38.409990083675162"/>
    <n v="142.22077409360804"/>
    <n v="66.843763823995772"/>
    <n v="245.0938006879845"/>
  </r>
  <r>
    <s v="1010037900_1_01_05"/>
    <s v="T0909"/>
    <s v="P.Vientiane"/>
    <x v="0"/>
    <n v="4.8732949615585081E-2"/>
    <s v="2013-08-01"/>
    <x v="1"/>
    <s v="2022-10-05"/>
    <n v="2022"/>
    <s v="9 X 1"/>
    <s v="line"/>
    <n v="143.54808121705489"/>
    <n v="73.305220141509423"/>
    <n v="73.305220141509423"/>
    <n v="146.61044028301885"/>
    <n v="54.245862904716972"/>
    <n v="200.85630318773582"/>
    <n v="94.402462498235835"/>
    <n v="346.14236249353138"/>
  </r>
  <r>
    <s v="1010037900_1_01_12"/>
    <s v="T0910"/>
    <s v="P.Vientiane"/>
    <x v="0"/>
    <n v="4.7261811906011211E-2"/>
    <s v="2013-08-01"/>
    <x v="1"/>
    <s v="2022-10-05"/>
    <n v="2022"/>
    <s v="9 X 1"/>
    <s v="line"/>
    <n v="120.12880256127031"/>
    <n v="61.345775174622084"/>
    <n v="61.345775174622084"/>
    <n v="122.69155034924417"/>
    <n v="45.39587362922034"/>
    <n v="168.0874239784645"/>
    <n v="79.001089269878307"/>
    <n v="289.6706606562204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PivotTable5" cacheId="12147"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F14" firstHeaderRow="0" firstDataRow="1" firstDataCol="1"/>
  <pivotFields count="19">
    <pivotField showAll="0" defaultSubtotal="0"/>
    <pivotField showAll="0" defaultSubtotal="0"/>
    <pivotField showAll="0" defaultSubtotal="0"/>
    <pivotField axis="axisRow" showAll="0" defaultSubtotal="0">
      <items count="4">
        <item x="1"/>
        <item x="0"/>
        <item h="1" x="2"/>
        <item x="3"/>
      </items>
    </pivotField>
    <pivotField showAll="0" defaultSubtotal="0"/>
    <pivotField showAll="0" defaultSubtotal="0"/>
    <pivotField axis="axisRow" showAll="0" defaultSubtotal="0">
      <items count="9">
        <item h="1" x="0"/>
        <item h="1" x="1"/>
        <item h="1" x="2"/>
        <item h="1" x="3"/>
        <item x="4"/>
        <item x="5"/>
        <item x="6"/>
        <item x="7"/>
        <item x="8"/>
      </items>
    </pivotField>
    <pivotField showAll="0"/>
    <pivotField showAll="0"/>
    <pivotField showAll="0"/>
    <pivotField showAll="0"/>
    <pivotField showAll="0"/>
    <pivotField dataField="1" showAll="0" defaultSubtotal="0"/>
    <pivotField showAll="0"/>
    <pivotField showAll="0"/>
    <pivotField showAll="0"/>
    <pivotField dataField="1" showAll="0"/>
    <pivotField showAll="0"/>
    <pivotField showAll="0"/>
  </pivotFields>
  <rowFields count="2">
    <field x="3"/>
    <field x="6"/>
  </rowFields>
  <rowItems count="11">
    <i>
      <x/>
    </i>
    <i r="1">
      <x v="4"/>
    </i>
    <i r="1">
      <x v="5"/>
    </i>
    <i r="1">
      <x v="6"/>
    </i>
    <i>
      <x v="1"/>
    </i>
    <i r="1">
      <x v="4"/>
    </i>
    <i r="1">
      <x v="5"/>
    </i>
    <i r="1">
      <x v="6"/>
    </i>
    <i r="1">
      <x v="7"/>
    </i>
    <i r="1">
      <x v="8"/>
    </i>
    <i t="grand">
      <x/>
    </i>
  </rowItems>
  <colFields count="1">
    <field x="-2"/>
  </colFields>
  <colItems count="5">
    <i>
      <x/>
    </i>
    <i i="1">
      <x v="1"/>
    </i>
    <i i="2">
      <x v="2"/>
    </i>
    <i i="3">
      <x v="3"/>
    </i>
    <i i="4">
      <x v="4"/>
    </i>
  </colItems>
  <dataFields count="5">
    <dataField name="Average of Total tree biomass/ha" fld="16" subtotal="average" baseField="6" baseItem="5"/>
    <dataField name="Var of Total tree biomass/ha" fld="16" subtotal="var" baseField="6" baseItem="5"/>
    <dataField name="Count of Total tree biomass/ha" fld="16" subtotal="count" baseField="0" baseItem="0"/>
    <dataField name="StdDev of Total tree biomass/ha2" fld="16" subtotal="stdDev" baseField="6" baseItem="5"/>
    <dataField name="Average of tdm/plot" fld="12" subtotal="average"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12146"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21:F32" firstHeaderRow="0" firstDataRow="1" firstDataCol="1"/>
  <pivotFields count="19">
    <pivotField showAll="0" defaultSubtotal="0"/>
    <pivotField showAll="0" defaultSubtotal="0"/>
    <pivotField showAll="0" defaultSubtotal="0"/>
    <pivotField axis="axisRow" showAll="0" defaultSubtotal="0">
      <items count="2">
        <item x="1"/>
        <item x="0"/>
      </items>
    </pivotField>
    <pivotField showAll="0" defaultSubtotal="0"/>
    <pivotField showAll="0" defaultSubtotal="0"/>
    <pivotField axis="axisRow" showAll="0" defaultSubtotal="0">
      <items count="9">
        <item h="1" x="0"/>
        <item h="1" x="1"/>
        <item h="1" x="2"/>
        <item h="1" x="3"/>
        <item x="4"/>
        <item x="5"/>
        <item x="6"/>
        <item x="7"/>
        <item x="8"/>
      </items>
    </pivotField>
    <pivotField showAll="0"/>
    <pivotField showAll="0"/>
    <pivotField showAll="0"/>
    <pivotField showAll="0"/>
    <pivotField showAll="0"/>
    <pivotField dataField="1" showAll="0" defaultSubtotal="0"/>
    <pivotField showAll="0"/>
    <pivotField showAll="0"/>
    <pivotField showAll="0"/>
    <pivotField dataField="1" showAll="0"/>
    <pivotField showAll="0"/>
    <pivotField showAll="0"/>
  </pivotFields>
  <rowFields count="2">
    <field x="3"/>
    <field x="6"/>
  </rowFields>
  <rowItems count="11">
    <i>
      <x/>
    </i>
    <i r="1">
      <x v="4"/>
    </i>
    <i r="1">
      <x v="5"/>
    </i>
    <i r="1">
      <x v="6"/>
    </i>
    <i>
      <x v="1"/>
    </i>
    <i r="1">
      <x v="4"/>
    </i>
    <i r="1">
      <x v="5"/>
    </i>
    <i r="1">
      <x v="6"/>
    </i>
    <i r="1">
      <x v="7"/>
    </i>
    <i r="1">
      <x v="8"/>
    </i>
    <i t="grand">
      <x/>
    </i>
  </rowItems>
  <colFields count="1">
    <field x="-2"/>
  </colFields>
  <colItems count="5">
    <i>
      <x/>
    </i>
    <i i="1">
      <x v="1"/>
    </i>
    <i i="2">
      <x v="2"/>
    </i>
    <i i="3">
      <x v="3"/>
    </i>
    <i i="4">
      <x v="4"/>
    </i>
  </colItems>
  <dataFields count="5">
    <dataField name="Average of Total tree biomass/ha" fld="16" subtotal="average" baseField="6" baseItem="5"/>
    <dataField name="Var of Total tree biomass/ha" fld="16" subtotal="var" baseField="6" baseItem="5"/>
    <dataField name="Count of Total tree biomass/ha" fld="16" subtotal="count" baseField="0" baseItem="0"/>
    <dataField name="StdDev of Total tree biomass/ha2" fld="16" subtotal="stdDev" baseField="6" baseItem="5"/>
    <dataField name="Average of tdm/plot" fld="12" subtotal="average"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3" cacheId="12145"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3:L670" firstHeaderRow="0" firstDataRow="1" firstDataCol="2"/>
  <pivotFields count="19">
    <pivotField dataField="1" compact="0" outline="0" showAll="0" defaultSubtotal="0"/>
    <pivotField axis="axisRow" compact="0" outline="0" showAll="0" sortType="ascending" defaultSubtotal="0">
      <items count="6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h="1" m="1" x="667"/>
        <item h="1" m="1" x="668"/>
        <item h="1" x="666"/>
      </items>
    </pivotField>
    <pivotField axis="axisRow" compact="0" outline="0" showAll="0" sortType="descending" defaultSubtotal="0">
      <items count="667">
        <item x="187"/>
        <item x="632"/>
        <item x="21"/>
        <item x="123"/>
        <item x="62"/>
        <item x="113"/>
        <item x="300"/>
        <item x="279"/>
        <item x="15"/>
        <item x="643"/>
        <item x="108"/>
        <item x="665"/>
        <item x="145"/>
        <item x="140"/>
        <item x="176"/>
        <item x="337"/>
        <item x="82"/>
        <item x="45"/>
        <item x="19"/>
        <item x="129"/>
        <item x="23"/>
        <item x="86"/>
        <item x="271"/>
        <item x="88"/>
        <item x="573"/>
        <item x="445"/>
        <item x="49"/>
        <item x="61"/>
        <item x="396"/>
        <item x="208"/>
        <item x="14"/>
        <item x="261"/>
        <item x="180"/>
        <item x="502"/>
        <item x="262"/>
        <item x="448"/>
        <item x="243"/>
        <item x="569"/>
        <item x="444"/>
        <item x="91"/>
        <item x="462"/>
        <item x="76"/>
        <item x="427"/>
        <item x="263"/>
        <item x="552"/>
        <item x="339"/>
        <item x="250"/>
        <item x="314"/>
        <item x="338"/>
        <item x="512"/>
        <item x="73"/>
        <item x="60"/>
        <item x="282"/>
        <item x="406"/>
        <item x="506"/>
        <item x="482"/>
        <item x="621"/>
        <item x="548"/>
        <item x="286"/>
        <item x="618"/>
        <item x="138"/>
        <item x="139"/>
        <item x="452"/>
        <item x="367"/>
        <item x="276"/>
        <item x="83"/>
        <item x="218"/>
        <item x="389"/>
        <item x="505"/>
        <item x="490"/>
        <item x="152"/>
        <item x="557"/>
        <item x="149"/>
        <item x="551"/>
        <item x="22"/>
        <item x="273"/>
        <item x="179"/>
        <item x="90"/>
        <item x="270"/>
        <item x="563"/>
        <item x="162"/>
        <item x="116"/>
        <item x="258"/>
        <item x="53"/>
        <item x="136"/>
        <item x="496"/>
        <item x="266"/>
        <item x="397"/>
        <item x="272"/>
        <item x="639"/>
        <item x="299"/>
        <item x="413"/>
        <item x="454"/>
        <item x="79"/>
        <item x="293"/>
        <item x="277"/>
        <item x="267"/>
        <item x="25"/>
        <item x="578"/>
        <item x="633"/>
        <item x="438"/>
        <item x="297"/>
        <item x="275"/>
        <item x="18"/>
        <item x="447"/>
        <item x="143"/>
        <item x="464"/>
        <item x="121"/>
        <item x="409"/>
        <item x="654"/>
        <item x="244"/>
        <item x="59"/>
        <item x="564"/>
        <item x="159"/>
        <item x="429"/>
        <item x="571"/>
        <item x="545"/>
        <item x="251"/>
        <item x="284"/>
        <item x="24"/>
        <item x="574"/>
        <item x="328"/>
        <item x="222"/>
        <item x="355"/>
        <item x="148"/>
        <item x="503"/>
        <item x="568"/>
        <item x="210"/>
        <item x="570"/>
        <item x="479"/>
        <item x="35"/>
        <item x="264"/>
        <item x="189"/>
        <item x="372"/>
        <item x="559"/>
        <item x="58"/>
        <item x="558"/>
        <item x="257"/>
        <item x="274"/>
        <item x="269"/>
        <item x="431"/>
        <item x="144"/>
        <item x="432"/>
        <item x="224"/>
        <item x="17"/>
        <item x="410"/>
        <item x="370"/>
        <item x="194"/>
        <item x="652"/>
        <item x="8"/>
        <item x="437"/>
        <item x="417"/>
        <item x="41"/>
        <item x="325"/>
        <item x="280"/>
        <item x="190"/>
        <item x="553"/>
        <item x="610"/>
        <item x="321"/>
        <item x="295"/>
        <item x="42"/>
        <item x="87"/>
        <item x="575"/>
        <item x="130"/>
        <item x="182"/>
        <item x="137"/>
        <item x="63"/>
        <item x="191"/>
        <item x="126"/>
        <item x="92"/>
        <item x="147"/>
        <item x="228"/>
        <item x="635"/>
        <item x="653"/>
        <item x="291"/>
        <item x="556"/>
        <item x="265"/>
        <item x="167"/>
        <item x="16"/>
        <item x="127"/>
        <item x="0"/>
        <item x="603"/>
        <item x="66"/>
        <item x="278"/>
        <item x="611"/>
        <item x="446"/>
        <item x="584"/>
        <item x="178"/>
        <item x="365"/>
        <item x="219"/>
        <item x="411"/>
        <item x="241"/>
        <item x="497"/>
        <item x="43"/>
        <item x="32"/>
        <item x="664"/>
        <item x="181"/>
        <item x="581"/>
        <item x="69"/>
        <item x="184"/>
        <item x="193"/>
        <item x="617"/>
        <item x="566"/>
        <item x="259"/>
        <item x="132"/>
        <item x="329"/>
        <item x="216"/>
        <item x="56"/>
        <item x="225"/>
        <item x="36"/>
        <item x="546"/>
        <item x="131"/>
        <item x="616"/>
        <item x="40"/>
        <item x="50"/>
        <item x="439"/>
        <item x="518"/>
        <item x="158"/>
        <item x="290"/>
        <item x="519"/>
        <item x="249"/>
        <item x="612"/>
        <item x="513"/>
        <item x="547"/>
        <item x="613"/>
        <item x="507"/>
        <item x="561"/>
        <item x="377"/>
        <item x="371"/>
        <item x="531"/>
        <item x="281"/>
        <item x="168"/>
        <item x="256"/>
        <item x="154"/>
        <item x="579"/>
        <item x="166"/>
        <item x="658"/>
        <item x="583"/>
        <item x="124"/>
        <item x="324"/>
        <item x="435"/>
        <item x="294"/>
        <item x="221"/>
        <item x="516"/>
        <item x="322"/>
        <item x="562"/>
        <item x="536"/>
        <item x="659"/>
        <item x="67"/>
        <item x="151"/>
        <item x="51"/>
        <item x="170"/>
        <item x="223"/>
        <item x="84"/>
        <item x="211"/>
        <item x="333"/>
        <item x="514"/>
        <item x="607"/>
        <item x="441"/>
        <item x="466"/>
        <item x="150"/>
        <item x="488"/>
        <item x="52"/>
        <item x="398"/>
        <item x="285"/>
        <item x="27"/>
        <item x="498"/>
        <item x="335"/>
        <item x="460"/>
        <item x="217"/>
        <item x="334"/>
        <item x="161"/>
        <item x="188"/>
        <item x="245"/>
        <item x="260"/>
        <item x="362"/>
        <item x="55"/>
        <item x="173"/>
        <item x="289"/>
        <item x="186"/>
        <item x="395"/>
        <item x="54"/>
        <item x="11"/>
        <item x="331"/>
        <item x="500"/>
        <item x="459"/>
        <item x="103"/>
        <item x="165"/>
        <item x="114"/>
        <item x="205"/>
        <item x="307"/>
        <item x="489"/>
        <item x="453"/>
        <item x="169"/>
        <item x="254"/>
        <item x="75"/>
        <item x="153"/>
        <item x="207"/>
        <item x="288"/>
        <item x="204"/>
        <item x="634"/>
        <item x="287"/>
        <item x="649"/>
        <item x="1"/>
        <item x="44"/>
        <item x="96"/>
        <item x="248"/>
        <item x="175"/>
        <item x="68"/>
        <item x="646"/>
        <item x="524"/>
        <item x="157"/>
        <item x="657"/>
        <item x="48"/>
        <item x="107"/>
        <item x="134"/>
        <item x="119"/>
        <item x="177"/>
        <item x="631"/>
        <item x="192"/>
        <item x="196"/>
        <item x="319"/>
        <item x="95"/>
        <item x="470"/>
        <item x="537"/>
        <item x="292"/>
        <item x="47"/>
        <item x="415"/>
        <item x="393"/>
        <item x="320"/>
        <item x="360"/>
        <item x="122"/>
        <item x="65"/>
        <item x="648"/>
        <item x="468"/>
        <item x="560"/>
        <item x="651"/>
        <item x="364"/>
        <item x="494"/>
        <item x="407"/>
        <item x="268"/>
        <item x="30"/>
        <item x="416"/>
        <item x="133"/>
        <item x="399"/>
        <item x="20"/>
        <item x="572"/>
        <item x="510"/>
        <item x="624"/>
        <item x="77"/>
        <item x="588"/>
        <item x="100"/>
        <item x="663"/>
        <item x="357"/>
        <item x="164"/>
        <item x="104"/>
        <item x="428"/>
        <item x="155"/>
        <item x="4"/>
        <item x="298"/>
        <item x="135"/>
        <item x="636"/>
        <item x="120"/>
        <item x="315"/>
        <item x="580"/>
        <item x="183"/>
        <item x="647"/>
        <item x="160"/>
        <item x="201"/>
        <item x="106"/>
        <item x="336"/>
        <item x="555"/>
        <item x="421"/>
        <item x="171"/>
        <item x="515"/>
        <item x="400"/>
        <item x="354"/>
        <item x="12"/>
        <item x="660"/>
        <item x="311"/>
        <item x="469"/>
        <item x="78"/>
        <item x="7"/>
        <item x="467"/>
        <item x="5"/>
        <item x="623"/>
        <item x="39"/>
        <item x="212"/>
        <item x="481"/>
        <item x="85"/>
        <item x="426"/>
        <item x="237"/>
        <item x="185"/>
        <item x="33"/>
        <item x="622"/>
        <item x="118"/>
        <item x="202"/>
        <item x="361"/>
        <item x="492"/>
        <item x="433"/>
        <item x="619"/>
        <item x="538"/>
        <item x="26"/>
        <item x="115"/>
        <item x="382"/>
        <item x="330"/>
        <item x="419"/>
        <item x="2"/>
        <item x="461"/>
        <item x="368"/>
        <item x="504"/>
        <item x="326"/>
        <item x="565"/>
        <item x="499"/>
        <item x="508"/>
        <item x="456"/>
        <item x="383"/>
        <item x="255"/>
        <item x="662"/>
        <item x="29"/>
        <item x="305"/>
        <item x="655"/>
        <item x="174"/>
        <item x="629"/>
        <item x="98"/>
        <item x="323"/>
        <item x="534"/>
        <item x="586"/>
        <item x="57"/>
        <item x="582"/>
        <item x="38"/>
        <item x="109"/>
        <item x="602"/>
        <item x="374"/>
        <item x="550"/>
        <item x="233"/>
        <item x="486"/>
        <item x="128"/>
        <item x="28"/>
        <item x="142"/>
        <item x="630"/>
        <item x="589"/>
        <item x="327"/>
        <item x="93"/>
        <item x="112"/>
        <item x="434"/>
        <item x="656"/>
        <item x="353"/>
        <item x="163"/>
        <item x="125"/>
        <item x="94"/>
        <item x="473"/>
        <item x="81"/>
        <item x="213"/>
        <item x="511"/>
        <item x="476"/>
        <item x="172"/>
        <item x="620"/>
        <item x="312"/>
        <item x="80"/>
        <item x="253"/>
        <item x="463"/>
        <item x="231"/>
        <item x="310"/>
        <item x="585"/>
        <item x="535"/>
        <item x="394"/>
        <item x="102"/>
        <item x="485"/>
        <item x="477"/>
        <item x="366"/>
        <item x="110"/>
        <item x="89"/>
        <item x="487"/>
        <item x="318"/>
        <item x="539"/>
        <item x="594"/>
        <item x="31"/>
        <item x="239"/>
        <item x="604"/>
        <item x="296"/>
        <item x="203"/>
        <item x="533"/>
        <item x="442"/>
        <item x="308"/>
        <item x="197"/>
        <item x="440"/>
        <item x="283"/>
        <item x="340"/>
        <item x="529"/>
        <item x="522"/>
        <item x="391"/>
        <item x="74"/>
        <item x="238"/>
        <item x="520"/>
        <item x="234"/>
        <item x="436"/>
        <item x="146"/>
        <item x="414"/>
        <item x="405"/>
        <item x="10"/>
        <item x="449"/>
        <item x="443"/>
        <item x="527"/>
        <item x="661"/>
        <item x="111"/>
        <item x="9"/>
        <item x="455"/>
        <item x="412"/>
        <item x="430"/>
        <item x="302"/>
        <item x="422"/>
        <item x="6"/>
        <item x="97"/>
        <item x="451"/>
        <item x="587"/>
        <item x="609"/>
        <item x="475"/>
        <item x="526"/>
        <item x="117"/>
        <item x="64"/>
        <item x="363"/>
        <item x="540"/>
        <item x="247"/>
        <item x="141"/>
        <item x="577"/>
        <item x="236"/>
        <item x="420"/>
        <item x="418"/>
        <item x="352"/>
        <item x="246"/>
        <item x="457"/>
        <item x="567"/>
        <item x="351"/>
        <item x="495"/>
        <item x="491"/>
        <item x="37"/>
        <item x="483"/>
        <item x="424"/>
        <item x="606"/>
        <item x="227"/>
        <item x="317"/>
        <item x="306"/>
        <item x="471"/>
        <item x="200"/>
        <item x="484"/>
        <item x="517"/>
        <item x="478"/>
        <item x="198"/>
        <item x="230"/>
        <item x="375"/>
        <item x="465"/>
        <item x="316"/>
        <item x="493"/>
        <item x="509"/>
        <item x="332"/>
        <item x="480"/>
        <item x="544"/>
        <item x="199"/>
        <item x="408"/>
        <item x="156"/>
        <item x="528"/>
        <item x="242"/>
        <item x="105"/>
        <item x="378"/>
        <item x="625"/>
        <item x="392"/>
        <item x="309"/>
        <item x="342"/>
        <item x="235"/>
        <item x="206"/>
        <item x="541"/>
        <item x="71"/>
        <item x="530"/>
        <item x="650"/>
        <item x="605"/>
        <item x="385"/>
        <item x="313"/>
        <item x="72"/>
        <item x="252"/>
        <item x="543"/>
        <item x="380"/>
        <item x="381"/>
        <item x="358"/>
        <item x="472"/>
        <item x="644"/>
        <item x="369"/>
        <item x="195"/>
        <item x="521"/>
        <item x="46"/>
        <item x="70"/>
        <item x="301"/>
        <item x="34"/>
        <item x="532"/>
        <item x="3"/>
        <item x="549"/>
        <item x="229"/>
        <item x="220"/>
        <item x="576"/>
        <item x="627"/>
        <item x="450"/>
        <item x="356"/>
        <item x="615"/>
        <item x="240"/>
        <item x="209"/>
        <item x="303"/>
        <item x="215"/>
        <item x="232"/>
        <item x="425"/>
        <item x="384"/>
        <item x="593"/>
        <item x="501"/>
        <item x="101"/>
        <item x="525"/>
        <item x="640"/>
        <item x="458"/>
        <item x="373"/>
        <item x="304"/>
        <item x="99"/>
        <item x="341"/>
        <item x="614"/>
        <item x="628"/>
        <item x="642"/>
        <item x="474"/>
        <item x="402"/>
        <item x="626"/>
        <item x="350"/>
        <item x="386"/>
        <item x="423"/>
        <item x="403"/>
        <item x="599"/>
        <item x="344"/>
        <item x="376"/>
        <item x="595"/>
        <item x="214"/>
        <item x="348"/>
        <item x="596"/>
        <item x="359"/>
        <item x="600"/>
        <item x="554"/>
        <item x="645"/>
        <item x="226"/>
        <item x="598"/>
        <item x="592"/>
        <item x="388"/>
        <item x="542"/>
        <item x="349"/>
        <item x="601"/>
        <item x="591"/>
        <item x="379"/>
        <item x="590"/>
        <item x="401"/>
        <item x="641"/>
        <item x="637"/>
        <item x="387"/>
        <item x="638"/>
        <item x="404"/>
        <item x="523"/>
        <item x="597"/>
        <item x="608"/>
        <item x="13"/>
        <item x="345"/>
        <item x="343"/>
        <item x="390"/>
        <item x="346"/>
        <item x="347"/>
        <item x="666"/>
      </items>
      <autoSortScope>
        <pivotArea dataOnly="0" outline="0" fieldPosition="0">
          <references count="1">
            <reference field="4294967294" count="1" selected="0">
              <x v="1"/>
            </reference>
          </references>
        </pivotArea>
      </autoSortScope>
    </pivotField>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compact="0" outline="0" showAll="0" defaultSubtotal="0"/>
    <pivotField compact="0" outline="0" showAll="0" defaultSubtotal="0"/>
  </pivotFields>
  <rowFields count="2">
    <field x="1"/>
    <field x="2"/>
  </rowFields>
  <rowItems count="667">
    <i>
      <x/>
      <x v="180"/>
    </i>
    <i>
      <x v="1"/>
      <x v="303"/>
    </i>
    <i>
      <x v="2"/>
      <x v="407"/>
    </i>
    <i>
      <x v="3"/>
      <x v="594"/>
    </i>
    <i>
      <x v="4"/>
      <x v="358"/>
    </i>
    <i>
      <x v="5"/>
      <x v="384"/>
    </i>
    <i>
      <x v="6"/>
      <x v="512"/>
    </i>
    <i>
      <x v="7"/>
      <x v="382"/>
    </i>
    <i>
      <x v="8"/>
      <x v="149"/>
    </i>
    <i>
      <x v="9"/>
      <x v="506"/>
    </i>
    <i>
      <x v="10"/>
      <x v="500"/>
    </i>
    <i>
      <x v="11"/>
      <x v="282"/>
    </i>
    <i>
      <x v="12"/>
      <x v="377"/>
    </i>
    <i>
      <x v="13"/>
      <x v="660"/>
    </i>
    <i>
      <x v="14"/>
      <x v="30"/>
    </i>
    <i>
      <x v="15"/>
      <x v="8"/>
    </i>
    <i>
      <x v="16"/>
      <x v="178"/>
    </i>
    <i>
      <x v="17"/>
      <x v="144"/>
    </i>
    <i>
      <x v="18"/>
      <x v="103"/>
    </i>
    <i>
      <x v="19"/>
      <x v="18"/>
    </i>
    <i>
      <x v="20"/>
      <x v="345"/>
    </i>
    <i>
      <x v="21"/>
      <x v="2"/>
    </i>
    <i>
      <x v="22"/>
      <x v="74"/>
    </i>
    <i>
      <x v="23"/>
      <x v="20"/>
    </i>
    <i>
      <x v="24"/>
      <x v="119"/>
    </i>
    <i>
      <x v="25"/>
      <x v="97"/>
    </i>
    <i>
      <x v="26"/>
      <x v="402"/>
    </i>
    <i>
      <x v="27"/>
      <x v="265"/>
    </i>
    <i>
      <x v="28"/>
      <x v="438"/>
    </i>
    <i>
      <x v="29"/>
      <x v="419"/>
    </i>
    <i>
      <x v="30"/>
      <x v="341"/>
    </i>
    <i>
      <x v="31"/>
      <x v="477"/>
    </i>
    <i>
      <x v="32"/>
      <x v="194"/>
    </i>
    <i>
      <x v="33"/>
      <x v="393"/>
    </i>
    <i>
      <x v="34"/>
      <x v="592"/>
    </i>
    <i>
      <x v="35"/>
      <x v="130"/>
    </i>
    <i>
      <x v="36"/>
      <x v="209"/>
    </i>
    <i>
      <x v="37"/>
      <x v="536"/>
    </i>
    <i>
      <x v="38"/>
      <x v="430"/>
    </i>
    <i>
      <x v="39"/>
      <x v="386"/>
    </i>
    <i>
      <x v="40"/>
      <x v="213"/>
    </i>
    <i>
      <x v="41"/>
      <x v="152"/>
    </i>
    <i>
      <x v="42"/>
      <x v="160"/>
    </i>
    <i>
      <x v="43"/>
      <x v="193"/>
    </i>
    <i>
      <x v="44"/>
      <x v="304"/>
    </i>
    <i>
      <x v="45"/>
      <x v="17"/>
    </i>
    <i>
      <x v="46"/>
      <x v="589"/>
    </i>
    <i>
      <x v="47"/>
      <x v="326"/>
    </i>
    <i>
      <x v="48"/>
      <x v="313"/>
    </i>
    <i>
      <x v="49"/>
      <x v="26"/>
    </i>
    <i>
      <x v="50"/>
      <x v="214"/>
    </i>
    <i>
      <x v="51"/>
      <x v="250"/>
    </i>
    <i>
      <x v="52"/>
      <x v="262"/>
    </i>
    <i>
      <x v="53"/>
      <x v="83"/>
    </i>
    <i>
      <x v="54"/>
      <x v="281"/>
    </i>
    <i>
      <x v="55"/>
      <x v="276"/>
    </i>
    <i>
      <x v="56"/>
      <x v="207"/>
    </i>
    <i>
      <x v="57"/>
      <x v="428"/>
    </i>
    <i>
      <x v="58"/>
      <x v="135"/>
    </i>
    <i>
      <x v="59"/>
      <x v="111"/>
    </i>
    <i>
      <x v="60"/>
      <x v="51"/>
    </i>
    <i>
      <x v="61"/>
      <x v="27"/>
    </i>
    <i>
      <x v="62"/>
      <x v="4"/>
    </i>
    <i>
      <x v="63"/>
      <x v="166"/>
    </i>
    <i>
      <x v="64"/>
      <x v="520"/>
    </i>
    <i>
      <x v="65"/>
      <x v="332"/>
    </i>
    <i>
      <x v="66"/>
      <x v="182"/>
    </i>
    <i>
      <x v="67"/>
      <x v="248"/>
    </i>
    <i>
      <x v="68"/>
      <x v="308"/>
    </i>
    <i>
      <x v="69"/>
      <x v="198"/>
    </i>
    <i>
      <x v="70"/>
      <x v="590"/>
    </i>
    <i>
      <x v="71"/>
      <x v="572"/>
    </i>
    <i>
      <x v="72"/>
      <x v="578"/>
    </i>
    <i>
      <x v="73"/>
      <x v="50"/>
    </i>
    <i>
      <x v="74"/>
      <x v="492"/>
    </i>
    <i>
      <x v="75"/>
      <x v="295"/>
    </i>
    <i>
      <x v="76"/>
      <x v="41"/>
    </i>
    <i>
      <x v="77"/>
      <x v="349"/>
    </i>
    <i>
      <x v="78"/>
      <x v="381"/>
    </i>
    <i>
      <x v="79"/>
      <x v="93"/>
    </i>
    <i>
      <x v="80"/>
      <x v="459"/>
    </i>
    <i>
      <x v="81"/>
      <x v="452"/>
    </i>
    <i>
      <x v="82"/>
      <x v="16"/>
    </i>
    <i>
      <x v="83"/>
      <x v="65"/>
    </i>
    <i>
      <x v="84"/>
      <x v="253"/>
    </i>
    <i>
      <x v="85"/>
      <x v="389"/>
    </i>
    <i>
      <x v="86"/>
      <x v="21"/>
    </i>
    <i>
      <x v="87"/>
      <x v="161"/>
    </i>
    <i>
      <x v="88"/>
      <x v="23"/>
    </i>
    <i>
      <x v="89"/>
      <x v="472"/>
    </i>
    <i>
      <x v="90"/>
      <x v="77"/>
    </i>
    <i>
      <x v="91"/>
      <x v="39"/>
    </i>
    <i>
      <x v="92"/>
      <x v="169"/>
    </i>
    <i>
      <x v="93"/>
      <x v="443"/>
    </i>
    <i>
      <x v="94"/>
      <x v="450"/>
    </i>
    <i>
      <x v="95"/>
      <x v="322"/>
    </i>
    <i>
      <x v="96"/>
      <x v="305"/>
    </i>
    <i>
      <x v="97"/>
      <x v="513"/>
    </i>
    <i>
      <x v="98"/>
      <x v="424"/>
    </i>
    <i>
      <x v="99"/>
      <x v="618"/>
    </i>
    <i>
      <x v="100"/>
      <x v="351"/>
    </i>
    <i>
      <x v="101"/>
      <x v="612"/>
    </i>
    <i>
      <x v="102"/>
      <x v="467"/>
    </i>
    <i>
      <x v="103"/>
      <x v="286"/>
    </i>
    <i>
      <x v="104"/>
      <x v="355"/>
    </i>
    <i>
      <x v="105"/>
      <x v="563"/>
    </i>
    <i>
      <x v="106"/>
      <x v="369"/>
    </i>
    <i>
      <x v="107"/>
      <x v="314"/>
    </i>
    <i>
      <x v="108"/>
      <x v="10"/>
    </i>
    <i>
      <x v="109"/>
      <x v="431"/>
    </i>
    <i>
      <x v="110"/>
      <x v="471"/>
    </i>
    <i>
      <x v="111"/>
      <x v="505"/>
    </i>
    <i>
      <x v="112"/>
      <x v="444"/>
    </i>
    <i>
      <x v="113"/>
      <x v="5"/>
    </i>
    <i>
      <x v="114"/>
      <x v="288"/>
    </i>
    <i>
      <x v="115"/>
      <x v="403"/>
    </i>
    <i>
      <x v="116"/>
      <x v="81"/>
    </i>
    <i>
      <x v="117"/>
      <x v="519"/>
    </i>
    <i>
      <x v="118"/>
      <x v="395"/>
    </i>
    <i>
      <x v="119"/>
      <x v="316"/>
    </i>
    <i>
      <x v="120"/>
      <x v="362"/>
    </i>
    <i>
      <x v="121"/>
      <x v="107"/>
    </i>
    <i>
      <x v="122"/>
      <x v="331"/>
    </i>
    <i>
      <x v="123"/>
      <x v="3"/>
    </i>
    <i>
      <x v="124"/>
      <x v="238"/>
    </i>
    <i>
      <x v="125"/>
      <x v="449"/>
    </i>
    <i>
      <x v="126"/>
      <x v="168"/>
    </i>
    <i>
      <x v="127"/>
      <x v="179"/>
    </i>
    <i>
      <x v="128"/>
      <x v="437"/>
    </i>
    <i>
      <x v="129"/>
      <x v="19"/>
    </i>
    <i>
      <x v="130"/>
      <x v="163"/>
    </i>
    <i>
      <x v="131"/>
      <x v="211"/>
    </i>
    <i>
      <x v="132"/>
      <x v="204"/>
    </i>
    <i>
      <x v="133"/>
      <x v="343"/>
    </i>
    <i>
      <x v="134"/>
      <x v="315"/>
    </i>
    <i>
      <x v="135"/>
      <x v="360"/>
    </i>
    <i>
      <x v="136"/>
      <x v="84"/>
    </i>
    <i>
      <x v="137"/>
      <x v="165"/>
    </i>
    <i>
      <x v="138"/>
      <x v="60"/>
    </i>
    <i>
      <x v="139"/>
      <x v="61"/>
    </i>
    <i>
      <x v="140"/>
      <x v="13"/>
    </i>
    <i>
      <x v="141"/>
      <x v="524"/>
    </i>
    <i>
      <x v="142"/>
      <x v="439"/>
    </i>
    <i>
      <x v="143"/>
      <x v="105"/>
    </i>
    <i>
      <x v="144"/>
      <x v="141"/>
    </i>
    <i>
      <x v="145"/>
      <x v="12"/>
    </i>
    <i>
      <x v="146"/>
      <x v="497"/>
    </i>
    <i>
      <x v="147"/>
      <x v="170"/>
    </i>
    <i>
      <x v="148"/>
      <x v="124"/>
    </i>
    <i>
      <x v="149"/>
      <x v="72"/>
    </i>
    <i>
      <x v="150"/>
      <x v="260"/>
    </i>
    <i>
      <x v="151"/>
      <x v="249"/>
    </i>
    <i>
      <x v="152"/>
      <x v="70"/>
    </i>
    <i>
      <x v="153"/>
      <x v="296"/>
    </i>
    <i>
      <x v="154"/>
      <x v="233"/>
    </i>
    <i>
      <x v="155"/>
      <x v="357"/>
    </i>
    <i>
      <x v="156"/>
      <x v="560"/>
    </i>
    <i>
      <x v="157"/>
      <x v="311"/>
    </i>
    <i>
      <x v="158"/>
      <x v="217"/>
    </i>
    <i>
      <x v="159"/>
      <x v="113"/>
    </i>
    <i>
      <x v="160"/>
      <x v="367"/>
    </i>
    <i>
      <x v="161"/>
      <x v="271"/>
    </i>
    <i>
      <x v="162"/>
      <x v="80"/>
    </i>
    <i>
      <x v="163"/>
      <x v="448"/>
    </i>
    <i>
      <x v="164"/>
      <x v="354"/>
    </i>
    <i>
      <x v="165"/>
      <x v="287"/>
    </i>
    <i>
      <x v="166"/>
      <x v="235"/>
    </i>
    <i>
      <x v="167"/>
      <x v="177"/>
    </i>
    <i>
      <x v="168"/>
      <x v="231"/>
    </i>
    <i>
      <x v="169"/>
      <x v="293"/>
    </i>
    <i>
      <x v="170"/>
      <x v="251"/>
    </i>
    <i>
      <x v="171"/>
      <x v="373"/>
    </i>
    <i>
      <x v="172"/>
      <x v="456"/>
    </i>
    <i>
      <x v="173"/>
      <x v="277"/>
    </i>
    <i>
      <x v="174"/>
      <x v="422"/>
    </i>
    <i>
      <x v="175"/>
      <x v="307"/>
    </i>
    <i>
      <x v="176"/>
      <x v="14"/>
    </i>
    <i>
      <x v="177"/>
      <x v="317"/>
    </i>
    <i>
      <x v="178"/>
      <x v="187"/>
    </i>
    <i>
      <x v="179"/>
      <x v="76"/>
    </i>
    <i>
      <x v="180"/>
      <x v="32"/>
    </i>
    <i>
      <x v="181"/>
      <x v="196"/>
    </i>
    <i>
      <x v="182"/>
      <x v="164"/>
    </i>
    <i>
      <x v="183"/>
      <x v="365"/>
    </i>
    <i>
      <x v="184"/>
      <x v="199"/>
    </i>
    <i>
      <x v="185"/>
      <x v="392"/>
    </i>
    <i>
      <x v="186"/>
      <x v="279"/>
    </i>
    <i>
      <x v="187"/>
      <x/>
    </i>
    <i>
      <x v="188"/>
      <x v="272"/>
    </i>
    <i>
      <x v="189"/>
      <x v="132"/>
    </i>
    <i>
      <x v="190"/>
      <x v="155"/>
    </i>
    <i>
      <x v="191"/>
      <x v="167"/>
    </i>
    <i>
      <x v="192"/>
      <x v="319"/>
    </i>
    <i>
      <x v="193"/>
      <x v="200"/>
    </i>
    <i>
      <x v="194"/>
      <x v="147"/>
    </i>
    <i>
      <x v="195"/>
      <x v="587"/>
    </i>
    <i>
      <x v="196"/>
      <x v="320"/>
    </i>
    <i>
      <x v="197"/>
      <x v="485"/>
    </i>
    <i>
      <x v="198"/>
      <x v="548"/>
    </i>
    <i>
      <x v="199"/>
      <x v="558"/>
    </i>
    <i>
      <x v="200"/>
      <x v="544"/>
    </i>
    <i>
      <x v="201"/>
      <x v="368"/>
    </i>
    <i>
      <x v="202"/>
      <x v="396"/>
    </i>
    <i>
      <x v="203"/>
      <x v="481"/>
    </i>
    <i>
      <x v="204"/>
      <x v="299"/>
    </i>
    <i>
      <x v="205"/>
      <x v="289"/>
    </i>
    <i>
      <x v="206"/>
      <x v="570"/>
    </i>
    <i>
      <x v="207"/>
      <x v="297"/>
    </i>
    <i>
      <x v="208"/>
      <x v="29"/>
    </i>
    <i>
      <x v="209"/>
      <x v="604"/>
    </i>
    <i>
      <x v="210"/>
      <x v="127"/>
    </i>
    <i>
      <x v="211"/>
      <x v="254"/>
    </i>
    <i>
      <x v="212"/>
      <x v="387"/>
    </i>
    <i>
      <x v="213"/>
      <x v="453"/>
    </i>
    <i>
      <x v="214"/>
      <x v="634"/>
    </i>
    <i>
      <x v="215"/>
      <x v="606"/>
    </i>
    <i>
      <x v="216"/>
      <x v="206"/>
    </i>
    <i>
      <x v="217"/>
      <x v="269"/>
    </i>
    <i>
      <x v="218"/>
      <x v="66"/>
    </i>
    <i>
      <x v="219"/>
      <x v="189"/>
    </i>
    <i>
      <x v="220"/>
      <x v="597"/>
    </i>
    <i>
      <x v="221"/>
      <x v="242"/>
    </i>
    <i>
      <x v="222"/>
      <x v="122"/>
    </i>
    <i>
      <x v="223"/>
      <x v="252"/>
    </i>
    <i>
      <x v="224"/>
      <x v="143"/>
    </i>
    <i>
      <x v="225"/>
      <x v="208"/>
    </i>
    <i>
      <x v="226"/>
      <x v="641"/>
    </i>
    <i>
      <x v="227"/>
      <x v="540"/>
    </i>
    <i>
      <x v="228"/>
      <x v="171"/>
    </i>
    <i>
      <x v="229"/>
      <x v="596"/>
    </i>
    <i>
      <x v="230"/>
      <x v="549"/>
    </i>
    <i>
      <x v="231"/>
      <x v="462"/>
    </i>
    <i>
      <x v="232"/>
      <x v="607"/>
    </i>
    <i>
      <x v="233"/>
      <x v="435"/>
    </i>
    <i>
      <x v="234"/>
      <x v="495"/>
    </i>
    <i>
      <x v="235"/>
      <x v="569"/>
    </i>
    <i>
      <x v="236"/>
      <x v="526"/>
    </i>
    <i>
      <x v="237"/>
      <x v="391"/>
    </i>
    <i>
      <x v="238"/>
      <x v="493"/>
    </i>
    <i>
      <x v="239"/>
      <x v="478"/>
    </i>
    <i>
      <x v="240"/>
      <x v="603"/>
    </i>
    <i>
      <x v="241"/>
      <x v="191"/>
    </i>
    <i>
      <x v="242"/>
      <x v="562"/>
    </i>
    <i>
      <x v="243"/>
      <x v="36"/>
    </i>
    <i>
      <x v="244"/>
      <x v="110"/>
    </i>
    <i>
      <x v="245"/>
      <x v="273"/>
    </i>
    <i>
      <x v="246"/>
      <x v="530"/>
    </i>
    <i>
      <x v="247"/>
      <x v="523"/>
    </i>
    <i>
      <x v="248"/>
      <x v="306"/>
    </i>
    <i>
      <x v="249"/>
      <x v="220"/>
    </i>
    <i>
      <x v="250"/>
      <x v="46"/>
    </i>
    <i>
      <x v="251"/>
      <x v="117"/>
    </i>
    <i>
      <x v="252"/>
      <x v="579"/>
    </i>
    <i>
      <x v="253"/>
      <x v="460"/>
    </i>
    <i>
      <x v="254"/>
      <x v="294"/>
    </i>
    <i>
      <x v="255"/>
      <x v="417"/>
    </i>
    <i>
      <x v="256"/>
      <x v="232"/>
    </i>
    <i>
      <x v="257"/>
      <x v="137"/>
    </i>
    <i>
      <x v="258"/>
      <x v="82"/>
    </i>
    <i>
      <x v="259"/>
      <x v="203"/>
    </i>
    <i>
      <x v="260"/>
      <x v="274"/>
    </i>
    <i>
      <x v="261"/>
      <x v="31"/>
    </i>
    <i>
      <x v="262"/>
      <x v="34"/>
    </i>
    <i>
      <x v="263"/>
      <x v="43"/>
    </i>
    <i>
      <x v="264"/>
      <x v="131"/>
    </i>
    <i>
      <x v="265"/>
      <x v="176"/>
    </i>
    <i>
      <x v="266"/>
      <x v="86"/>
    </i>
    <i>
      <x v="267"/>
      <x v="96"/>
    </i>
    <i>
      <x v="268"/>
      <x v="340"/>
    </i>
    <i>
      <x v="269"/>
      <x v="139"/>
    </i>
    <i>
      <x v="270"/>
      <x v="78"/>
    </i>
    <i>
      <x v="271"/>
      <x v="22"/>
    </i>
    <i>
      <x v="272"/>
      <x v="88"/>
    </i>
    <i>
      <x v="273"/>
      <x v="75"/>
    </i>
    <i>
      <x v="274"/>
      <x v="138"/>
    </i>
    <i>
      <x v="275"/>
      <x v="102"/>
    </i>
    <i>
      <x v="276"/>
      <x v="64"/>
    </i>
    <i>
      <x v="277"/>
      <x v="95"/>
    </i>
    <i>
      <x v="278"/>
      <x v="183"/>
    </i>
    <i>
      <x v="279"/>
      <x v="7"/>
    </i>
    <i>
      <x v="280"/>
      <x v="154"/>
    </i>
    <i>
      <x v="281"/>
      <x v="230"/>
    </i>
    <i>
      <x v="282"/>
      <x v="52"/>
    </i>
    <i>
      <x v="283"/>
      <x v="487"/>
    </i>
    <i>
      <x v="284"/>
      <x v="118"/>
    </i>
    <i>
      <x v="285"/>
      <x v="264"/>
    </i>
    <i>
      <x v="286"/>
      <x v="58"/>
    </i>
    <i>
      <x v="287"/>
      <x v="301"/>
    </i>
    <i>
      <x v="288"/>
      <x v="298"/>
    </i>
    <i>
      <x v="289"/>
      <x v="278"/>
    </i>
    <i>
      <x v="290"/>
      <x v="218"/>
    </i>
    <i>
      <x v="291"/>
      <x v="174"/>
    </i>
    <i>
      <x v="292"/>
      <x v="325"/>
    </i>
    <i>
      <x v="293"/>
      <x v="94"/>
    </i>
    <i>
      <x v="294"/>
      <x v="241"/>
    </i>
    <i>
      <x v="295"/>
      <x v="159"/>
    </i>
    <i>
      <x v="296"/>
      <x v="480"/>
    </i>
    <i>
      <x v="297"/>
      <x v="101"/>
    </i>
    <i>
      <x v="298"/>
      <x v="359"/>
    </i>
    <i>
      <x v="299"/>
      <x v="90"/>
    </i>
    <i>
      <x v="300"/>
      <x v="6"/>
    </i>
    <i>
      <x v="301"/>
      <x v="591"/>
    </i>
    <i>
      <x v="302"/>
      <x v="510"/>
    </i>
    <i>
      <x v="303"/>
      <x v="605"/>
    </i>
    <i>
      <x v="304"/>
      <x v="617"/>
    </i>
    <i>
      <x v="305"/>
      <x v="420"/>
    </i>
    <i>
      <x v="306"/>
      <x v="542"/>
    </i>
    <i>
      <x v="307"/>
      <x v="290"/>
    </i>
    <i>
      <x v="308"/>
      <x v="484"/>
    </i>
    <i>
      <x v="309"/>
      <x v="567"/>
    </i>
    <i>
      <x v="310"/>
      <x v="463"/>
    </i>
    <i>
      <x v="311"/>
      <x v="379"/>
    </i>
    <i>
      <x v="312"/>
      <x v="458"/>
    </i>
    <i>
      <x v="313"/>
      <x v="577"/>
    </i>
    <i>
      <x v="314"/>
      <x v="47"/>
    </i>
    <i>
      <x v="315"/>
      <x v="363"/>
    </i>
    <i>
      <x v="316"/>
      <x v="552"/>
    </i>
    <i>
      <x v="317"/>
      <x v="541"/>
    </i>
    <i>
      <x v="318"/>
      <x v="474"/>
    </i>
    <i>
      <x v="319"/>
      <x v="321"/>
    </i>
    <i>
      <x v="320"/>
      <x v="329"/>
    </i>
    <i>
      <x v="321"/>
      <x v="158"/>
    </i>
    <i>
      <x v="322"/>
      <x v="244"/>
    </i>
    <i>
      <x v="323"/>
      <x v="425"/>
    </i>
    <i>
      <x v="324"/>
      <x v="239"/>
    </i>
    <i>
      <x v="325"/>
      <x v="153"/>
    </i>
    <i>
      <x v="326"/>
      <x v="411"/>
    </i>
    <i>
      <x v="327"/>
      <x v="442"/>
    </i>
    <i>
      <x v="328"/>
      <x v="121"/>
    </i>
    <i>
      <x v="329"/>
      <x v="205"/>
    </i>
    <i>
      <x v="330"/>
      <x v="405"/>
    </i>
    <i>
      <x v="331"/>
      <x v="283"/>
    </i>
    <i>
      <x v="332"/>
      <x v="555"/>
    </i>
    <i>
      <x v="333"/>
      <x v="255"/>
    </i>
    <i>
      <x v="334"/>
      <x v="270"/>
    </i>
    <i>
      <x v="335"/>
      <x v="267"/>
    </i>
    <i>
      <x v="336"/>
      <x v="370"/>
    </i>
    <i>
      <x v="337"/>
      <x v="15"/>
    </i>
    <i>
      <x v="338"/>
      <x v="48"/>
    </i>
    <i>
      <x v="339"/>
      <x v="45"/>
    </i>
    <i>
      <x v="340"/>
      <x v="488"/>
    </i>
    <i>
      <x v="341"/>
      <x v="619"/>
    </i>
    <i>
      <x v="342"/>
      <x v="568"/>
    </i>
    <i>
      <x v="343"/>
      <x v="662"/>
    </i>
    <i>
      <x v="344"/>
      <x v="631"/>
    </i>
    <i>
      <x v="345"/>
      <x v="661"/>
    </i>
    <i>
      <x v="346"/>
      <x v="664"/>
    </i>
    <i>
      <x v="347"/>
      <x v="665"/>
    </i>
    <i>
      <x v="348"/>
      <x v="635"/>
    </i>
    <i>
      <x v="349"/>
      <x v="646"/>
    </i>
    <i>
      <x v="350"/>
      <x v="626"/>
    </i>
    <i>
      <x v="351"/>
      <x v="533"/>
    </i>
    <i>
      <x v="352"/>
      <x v="529"/>
    </i>
    <i>
      <x v="353"/>
      <x v="447"/>
    </i>
    <i>
      <x v="354"/>
      <x v="376"/>
    </i>
    <i>
      <x v="355"/>
      <x v="123"/>
    </i>
    <i>
      <x v="356"/>
      <x v="601"/>
    </i>
    <i>
      <x v="357"/>
      <x v="353"/>
    </i>
    <i>
      <x v="358"/>
      <x v="583"/>
    </i>
    <i>
      <x v="359"/>
      <x v="637"/>
    </i>
    <i>
      <x v="360"/>
      <x v="330"/>
    </i>
    <i>
      <x v="361"/>
      <x v="397"/>
    </i>
    <i>
      <x v="362"/>
      <x v="275"/>
    </i>
    <i>
      <x v="363"/>
      <x v="521"/>
    </i>
    <i>
      <x v="364"/>
      <x v="337"/>
    </i>
    <i>
      <x v="365"/>
      <x v="188"/>
    </i>
    <i>
      <x v="366"/>
      <x v="470"/>
    </i>
    <i>
      <x v="367"/>
      <x v="63"/>
    </i>
    <i>
      <x v="368"/>
      <x v="409"/>
    </i>
    <i>
      <x v="369"/>
      <x v="586"/>
    </i>
    <i>
      <x v="370"/>
      <x v="146"/>
    </i>
    <i>
      <x v="371"/>
      <x v="228"/>
    </i>
    <i>
      <x v="372"/>
      <x v="133"/>
    </i>
    <i>
      <x v="373"/>
      <x v="616"/>
    </i>
    <i>
      <x v="374"/>
      <x v="433"/>
    </i>
    <i>
      <x v="375"/>
      <x v="550"/>
    </i>
    <i>
      <x v="376"/>
      <x v="632"/>
    </i>
    <i>
      <x v="377"/>
      <x v="227"/>
    </i>
    <i>
      <x v="378"/>
      <x v="564"/>
    </i>
    <i>
      <x v="379"/>
      <x v="649"/>
    </i>
    <i>
      <x v="380"/>
      <x v="581"/>
    </i>
    <i>
      <x v="381"/>
      <x v="582"/>
    </i>
    <i>
      <x v="382"/>
      <x v="404"/>
    </i>
    <i>
      <x v="383"/>
      <x v="416"/>
    </i>
    <i>
      <x v="384"/>
      <x v="609"/>
    </i>
    <i>
      <x v="385"/>
      <x v="576"/>
    </i>
    <i>
      <x v="386"/>
      <x v="627"/>
    </i>
    <i>
      <x v="387"/>
      <x v="654"/>
    </i>
    <i>
      <x v="388"/>
      <x v="644"/>
    </i>
    <i>
      <x v="389"/>
      <x v="67"/>
    </i>
    <i>
      <x v="390"/>
      <x v="663"/>
    </i>
    <i>
      <x v="391"/>
      <x v="491"/>
    </i>
    <i>
      <x v="392"/>
      <x v="566"/>
    </i>
    <i>
      <x v="393"/>
      <x v="328"/>
    </i>
    <i>
      <x v="394"/>
      <x v="466"/>
    </i>
    <i>
      <x v="395"/>
      <x v="280"/>
    </i>
    <i>
      <x v="396"/>
      <x v="28"/>
    </i>
    <i>
      <x v="397"/>
      <x v="87"/>
    </i>
    <i>
      <x v="398"/>
      <x v="263"/>
    </i>
    <i>
      <x v="399"/>
      <x v="344"/>
    </i>
    <i>
      <x v="400"/>
      <x v="375"/>
    </i>
    <i>
      <x v="401"/>
      <x v="651"/>
    </i>
    <i>
      <x v="402"/>
      <x v="624"/>
    </i>
    <i>
      <x v="403"/>
      <x v="629"/>
    </i>
    <i>
      <x v="404"/>
      <x v="656"/>
    </i>
    <i>
      <x v="405"/>
      <x v="499"/>
    </i>
    <i>
      <x v="406"/>
      <x v="53"/>
    </i>
    <i>
      <x v="407"/>
      <x v="339"/>
    </i>
    <i>
      <x v="408"/>
      <x v="559"/>
    </i>
    <i>
      <x v="409"/>
      <x v="108"/>
    </i>
    <i>
      <x v="410"/>
      <x v="145"/>
    </i>
    <i>
      <x v="411"/>
      <x v="190"/>
    </i>
    <i>
      <x v="412"/>
      <x v="508"/>
    </i>
    <i>
      <x v="413"/>
      <x v="91"/>
    </i>
    <i>
      <x v="414"/>
      <x v="498"/>
    </i>
    <i>
      <x v="415"/>
      <x v="327"/>
    </i>
    <i>
      <x v="416"/>
      <x v="342"/>
    </i>
    <i>
      <x v="417"/>
      <x v="151"/>
    </i>
    <i>
      <x v="418"/>
      <x v="528"/>
    </i>
    <i>
      <x v="419"/>
      <x v="406"/>
    </i>
    <i>
      <x v="420"/>
      <x v="527"/>
    </i>
    <i>
      <x v="421"/>
      <x v="372"/>
    </i>
    <i>
      <x v="422"/>
      <x v="511"/>
    </i>
    <i>
      <x v="423"/>
      <x v="628"/>
    </i>
    <i>
      <x v="424"/>
      <x v="538"/>
    </i>
    <i>
      <x v="425"/>
      <x v="608"/>
    </i>
    <i>
      <x v="426"/>
      <x v="390"/>
    </i>
    <i>
      <x v="427"/>
      <x v="42"/>
    </i>
    <i>
      <x v="428"/>
      <x v="356"/>
    </i>
    <i>
      <x v="429"/>
      <x v="114"/>
    </i>
    <i>
      <x v="430"/>
      <x v="509"/>
    </i>
    <i>
      <x v="431"/>
      <x v="140"/>
    </i>
    <i>
      <x v="432"/>
      <x v="142"/>
    </i>
    <i>
      <x v="433"/>
      <x v="399"/>
    </i>
    <i>
      <x v="434"/>
      <x v="445"/>
    </i>
    <i>
      <x v="435"/>
      <x v="240"/>
    </i>
    <i>
      <x v="436"/>
      <x v="496"/>
    </i>
    <i>
      <x v="437"/>
      <x v="150"/>
    </i>
    <i>
      <x v="438"/>
      <x v="100"/>
    </i>
    <i>
      <x v="439"/>
      <x v="215"/>
    </i>
    <i>
      <x v="440"/>
      <x v="486"/>
    </i>
    <i>
      <x v="441"/>
      <x v="258"/>
    </i>
    <i>
      <x v="442"/>
      <x v="483"/>
    </i>
    <i>
      <x v="443"/>
      <x v="502"/>
    </i>
    <i>
      <x v="444"/>
      <x v="38"/>
    </i>
    <i>
      <x v="445"/>
      <x v="25"/>
    </i>
    <i>
      <x v="446"/>
      <x v="185"/>
    </i>
    <i>
      <x v="447"/>
      <x v="104"/>
    </i>
    <i>
      <x v="448"/>
      <x v="35"/>
    </i>
    <i>
      <x v="449"/>
      <x v="501"/>
    </i>
    <i>
      <x v="450"/>
      <x v="600"/>
    </i>
    <i>
      <x v="451"/>
      <x v="514"/>
    </i>
    <i>
      <x v="452"/>
      <x v="62"/>
    </i>
    <i>
      <x v="453"/>
      <x v="292"/>
    </i>
    <i>
      <x v="454"/>
      <x v="92"/>
    </i>
    <i>
      <x v="455"/>
      <x v="507"/>
    </i>
    <i>
      <x v="456"/>
      <x v="415"/>
    </i>
    <i>
      <x v="457"/>
      <x v="531"/>
    </i>
    <i>
      <x v="458"/>
      <x v="615"/>
    </i>
    <i>
      <x v="459"/>
      <x v="285"/>
    </i>
    <i>
      <x v="460"/>
      <x v="268"/>
    </i>
    <i>
      <x v="461"/>
      <x v="408"/>
    </i>
    <i>
      <x v="462"/>
      <x v="40"/>
    </i>
    <i>
      <x v="463"/>
      <x v="461"/>
    </i>
    <i>
      <x v="464"/>
      <x v="106"/>
    </i>
    <i>
      <x v="465"/>
      <x v="551"/>
    </i>
    <i>
      <x v="466"/>
      <x v="259"/>
    </i>
    <i>
      <x v="467"/>
      <x v="383"/>
    </i>
    <i>
      <x v="468"/>
      <x v="334"/>
    </i>
    <i>
      <x v="469"/>
      <x v="380"/>
    </i>
    <i>
      <x v="470"/>
      <x v="323"/>
    </i>
    <i>
      <x v="471"/>
      <x v="543"/>
    </i>
    <i>
      <x v="472"/>
      <x v="584"/>
    </i>
    <i>
      <x v="473"/>
      <x v="451"/>
    </i>
    <i>
      <x v="474"/>
      <x v="623"/>
    </i>
    <i>
      <x v="475"/>
      <x v="517"/>
    </i>
    <i>
      <x v="476"/>
      <x v="455"/>
    </i>
    <i>
      <x v="477"/>
      <x v="469"/>
    </i>
    <i>
      <x v="478"/>
      <x v="547"/>
    </i>
    <i>
      <x v="479"/>
      <x v="129"/>
    </i>
    <i>
      <x v="480"/>
      <x v="556"/>
    </i>
    <i>
      <x v="481"/>
      <x v="388"/>
    </i>
    <i>
      <x v="482"/>
      <x v="55"/>
    </i>
    <i>
      <x v="483"/>
      <x v="537"/>
    </i>
    <i>
      <x v="484"/>
      <x v="545"/>
    </i>
    <i>
      <x v="485"/>
      <x v="468"/>
    </i>
    <i>
      <x v="486"/>
      <x v="436"/>
    </i>
    <i>
      <x v="487"/>
      <x v="473"/>
    </i>
    <i>
      <x v="488"/>
      <x v="261"/>
    </i>
    <i>
      <x v="489"/>
      <x v="291"/>
    </i>
    <i>
      <x v="490"/>
      <x v="69"/>
    </i>
    <i>
      <x v="491"/>
      <x v="535"/>
    </i>
    <i>
      <x v="492"/>
      <x v="398"/>
    </i>
    <i>
      <x v="493"/>
      <x v="553"/>
    </i>
    <i>
      <x v="494"/>
      <x v="338"/>
    </i>
    <i>
      <x v="495"/>
      <x v="534"/>
    </i>
    <i>
      <x v="496"/>
      <x v="85"/>
    </i>
    <i>
      <x v="497"/>
      <x v="192"/>
    </i>
    <i>
      <x v="498"/>
      <x v="266"/>
    </i>
    <i>
      <x v="499"/>
      <x v="413"/>
    </i>
    <i>
      <x v="500"/>
      <x v="284"/>
    </i>
    <i>
      <x v="501"/>
      <x v="611"/>
    </i>
    <i>
      <x v="502"/>
      <x v="33"/>
    </i>
    <i>
      <x v="503"/>
      <x v="125"/>
    </i>
    <i>
      <x v="504"/>
      <x v="410"/>
    </i>
    <i>
      <x v="505"/>
      <x v="68"/>
    </i>
    <i>
      <x v="506"/>
      <x v="54"/>
    </i>
    <i>
      <x v="507"/>
      <x v="225"/>
    </i>
    <i>
      <x v="508"/>
      <x v="414"/>
    </i>
    <i>
      <x v="509"/>
      <x v="554"/>
    </i>
    <i>
      <x v="510"/>
      <x v="347"/>
    </i>
    <i>
      <x v="511"/>
      <x v="454"/>
    </i>
    <i>
      <x v="512"/>
      <x v="49"/>
    </i>
    <i>
      <x v="513"/>
      <x v="222"/>
    </i>
    <i>
      <x v="514"/>
      <x v="256"/>
    </i>
    <i>
      <x v="515"/>
      <x v="374"/>
    </i>
    <i>
      <x v="516"/>
      <x v="243"/>
    </i>
    <i>
      <x v="517"/>
      <x v="546"/>
    </i>
    <i>
      <x v="518"/>
      <x v="216"/>
    </i>
    <i>
      <x v="519"/>
      <x v="219"/>
    </i>
    <i>
      <x v="520"/>
      <x v="494"/>
    </i>
    <i>
      <x v="521"/>
      <x v="588"/>
    </i>
    <i>
      <x v="522"/>
      <x v="490"/>
    </i>
    <i>
      <x v="523"/>
      <x v="657"/>
    </i>
    <i>
      <x v="524"/>
      <x v="310"/>
    </i>
    <i>
      <x v="525"/>
      <x v="613"/>
    </i>
    <i>
      <x v="526"/>
      <x v="518"/>
    </i>
    <i>
      <x v="527"/>
      <x v="503"/>
    </i>
    <i>
      <x v="528"/>
      <x v="561"/>
    </i>
    <i>
      <x v="529"/>
      <x v="489"/>
    </i>
    <i>
      <x v="530"/>
      <x v="573"/>
    </i>
    <i>
      <x v="531"/>
      <x v="229"/>
    </i>
    <i>
      <x v="532"/>
      <x v="593"/>
    </i>
    <i>
      <x v="533"/>
      <x v="482"/>
    </i>
    <i>
      <x v="534"/>
      <x v="426"/>
    </i>
    <i>
      <x v="535"/>
      <x v="465"/>
    </i>
    <i>
      <x v="536"/>
      <x v="246"/>
    </i>
    <i>
      <x v="537"/>
      <x v="324"/>
    </i>
    <i>
      <x v="538"/>
      <x v="401"/>
    </i>
    <i>
      <x v="539"/>
      <x v="475"/>
    </i>
    <i>
      <x v="540"/>
      <x v="522"/>
    </i>
    <i>
      <x v="541"/>
      <x v="571"/>
    </i>
    <i>
      <x v="542"/>
      <x v="645"/>
    </i>
    <i>
      <x v="543"/>
      <x v="580"/>
    </i>
    <i>
      <x v="544"/>
      <x v="557"/>
    </i>
    <i>
      <x v="545"/>
      <x v="116"/>
    </i>
    <i>
      <x v="546"/>
      <x v="210"/>
    </i>
    <i>
      <x v="547"/>
      <x v="223"/>
    </i>
    <i>
      <x v="548"/>
      <x v="57"/>
    </i>
    <i>
      <x v="549"/>
      <x v="595"/>
    </i>
    <i>
      <x v="550"/>
      <x v="434"/>
    </i>
    <i>
      <x v="551"/>
      <x v="73"/>
    </i>
    <i>
      <x v="552"/>
      <x v="44"/>
    </i>
    <i>
      <x v="553"/>
      <x v="156"/>
    </i>
    <i>
      <x v="554"/>
      <x v="639"/>
    </i>
    <i>
      <x v="555"/>
      <x v="371"/>
    </i>
    <i>
      <x v="556"/>
      <x v="175"/>
    </i>
    <i>
      <x v="557"/>
      <x v="71"/>
    </i>
    <i>
      <x v="558"/>
      <x v="136"/>
    </i>
    <i>
      <x v="559"/>
      <x v="134"/>
    </i>
    <i>
      <x v="560"/>
      <x v="335"/>
    </i>
    <i>
      <x v="561"/>
      <x v="226"/>
    </i>
    <i>
      <x v="562"/>
      <x v="245"/>
    </i>
    <i>
      <x v="563"/>
      <x v="79"/>
    </i>
    <i>
      <x v="564"/>
      <x v="112"/>
    </i>
    <i>
      <x v="565"/>
      <x v="412"/>
    </i>
    <i>
      <x v="566"/>
      <x v="202"/>
    </i>
    <i>
      <x v="567"/>
      <x v="532"/>
    </i>
    <i>
      <x v="568"/>
      <x v="126"/>
    </i>
    <i>
      <x v="569"/>
      <x v="37"/>
    </i>
    <i>
      <x v="570"/>
      <x v="128"/>
    </i>
    <i>
      <x v="571"/>
      <x v="115"/>
    </i>
    <i>
      <x v="572"/>
      <x v="346"/>
    </i>
    <i>
      <x v="573"/>
      <x v="24"/>
    </i>
    <i>
      <x v="574"/>
      <x v="120"/>
    </i>
    <i>
      <x v="575"/>
      <x v="162"/>
    </i>
    <i>
      <x v="576"/>
      <x v="598"/>
    </i>
    <i>
      <x v="577"/>
      <x v="525"/>
    </i>
    <i>
      <x v="578"/>
      <x v="98"/>
    </i>
    <i>
      <x v="579"/>
      <x v="234"/>
    </i>
    <i>
      <x v="580"/>
      <x v="364"/>
    </i>
    <i>
      <x v="581"/>
      <x v="197"/>
    </i>
    <i>
      <x v="582"/>
      <x v="429"/>
    </i>
    <i>
      <x v="583"/>
      <x v="237"/>
    </i>
    <i>
      <x v="584"/>
      <x v="186"/>
    </i>
    <i>
      <x v="585"/>
      <x v="464"/>
    </i>
    <i>
      <x v="586"/>
      <x v="427"/>
    </i>
    <i>
      <x v="587"/>
      <x v="515"/>
    </i>
    <i>
      <x v="588"/>
      <x v="350"/>
    </i>
    <i>
      <x v="589"/>
      <x v="441"/>
    </i>
    <i>
      <x v="590"/>
      <x v="650"/>
    </i>
    <i>
      <x v="591"/>
      <x v="648"/>
    </i>
    <i>
      <x v="592"/>
      <x v="643"/>
    </i>
    <i>
      <x v="593"/>
      <x v="610"/>
    </i>
    <i>
      <x v="594"/>
      <x v="476"/>
    </i>
    <i>
      <x v="595"/>
      <x v="633"/>
    </i>
    <i>
      <x v="596"/>
      <x v="636"/>
    </i>
    <i>
      <x v="597"/>
      <x v="658"/>
    </i>
    <i>
      <x v="598"/>
      <x v="642"/>
    </i>
    <i>
      <x v="599"/>
      <x v="630"/>
    </i>
    <i>
      <x v="600"/>
      <x v="638"/>
    </i>
    <i>
      <x v="601"/>
      <x v="647"/>
    </i>
    <i>
      <x v="602"/>
      <x v="432"/>
    </i>
    <i>
      <x v="603"/>
      <x v="181"/>
    </i>
    <i>
      <x v="604"/>
      <x v="479"/>
    </i>
    <i>
      <x v="605"/>
      <x v="575"/>
    </i>
    <i>
      <x v="606"/>
      <x v="539"/>
    </i>
    <i>
      <x v="607"/>
      <x v="257"/>
    </i>
    <i>
      <x v="608"/>
      <x v="659"/>
    </i>
    <i>
      <x v="609"/>
      <x v="516"/>
    </i>
    <i>
      <x v="610"/>
      <x v="157"/>
    </i>
    <i>
      <x v="611"/>
      <x v="184"/>
    </i>
    <i>
      <x v="612"/>
      <x v="221"/>
    </i>
    <i>
      <x v="613"/>
      <x v="224"/>
    </i>
    <i>
      <x v="614"/>
      <x v="620"/>
    </i>
    <i>
      <x v="615"/>
      <x v="602"/>
    </i>
    <i>
      <x v="616"/>
      <x v="212"/>
    </i>
    <i>
      <x v="617"/>
      <x v="201"/>
    </i>
    <i>
      <x v="618"/>
      <x v="59"/>
    </i>
    <i>
      <x v="619"/>
      <x v="400"/>
    </i>
    <i>
      <x v="620"/>
      <x v="457"/>
    </i>
    <i>
      <x v="621"/>
      <x v="56"/>
    </i>
    <i>
      <x v="622"/>
      <x v="394"/>
    </i>
    <i>
      <x v="623"/>
      <x v="385"/>
    </i>
    <i>
      <x v="624"/>
      <x v="348"/>
    </i>
    <i>
      <x v="625"/>
      <x v="565"/>
    </i>
    <i>
      <x v="626"/>
      <x v="625"/>
    </i>
    <i>
      <x v="627"/>
      <x v="599"/>
    </i>
    <i>
      <x v="628"/>
      <x v="621"/>
    </i>
    <i>
      <x v="629"/>
      <x v="423"/>
    </i>
    <i>
      <x v="630"/>
      <x v="440"/>
    </i>
    <i>
      <x v="631"/>
      <x v="318"/>
    </i>
    <i>
      <x v="632"/>
      <x v="1"/>
    </i>
    <i>
      <x v="633"/>
      <x v="99"/>
    </i>
    <i>
      <x v="634"/>
      <x v="300"/>
    </i>
    <i>
      <x v="635"/>
      <x v="172"/>
    </i>
    <i>
      <x v="636"/>
      <x v="361"/>
    </i>
    <i>
      <x v="637"/>
      <x v="653"/>
    </i>
    <i>
      <x v="638"/>
      <x v="655"/>
    </i>
    <i>
      <x v="639"/>
      <x v="89"/>
    </i>
    <i>
      <x v="640"/>
      <x v="614"/>
    </i>
    <i>
      <x v="641"/>
      <x v="652"/>
    </i>
    <i>
      <x v="642"/>
      <x v="622"/>
    </i>
    <i>
      <x v="643"/>
      <x v="9"/>
    </i>
    <i>
      <x v="644"/>
      <x v="585"/>
    </i>
    <i>
      <x v="645"/>
      <x v="640"/>
    </i>
    <i>
      <x v="646"/>
      <x v="309"/>
    </i>
    <i>
      <x v="647"/>
      <x v="366"/>
    </i>
    <i>
      <x v="648"/>
      <x v="333"/>
    </i>
    <i>
      <x v="649"/>
      <x v="302"/>
    </i>
    <i>
      <x v="650"/>
      <x v="574"/>
    </i>
    <i>
      <x v="651"/>
      <x v="336"/>
    </i>
    <i>
      <x v="652"/>
      <x v="148"/>
    </i>
    <i>
      <x v="653"/>
      <x v="173"/>
    </i>
    <i>
      <x v="654"/>
      <x v="109"/>
    </i>
    <i>
      <x v="655"/>
      <x v="421"/>
    </i>
    <i>
      <x v="656"/>
      <x v="446"/>
    </i>
    <i>
      <x v="657"/>
      <x v="312"/>
    </i>
    <i>
      <x v="658"/>
      <x v="236"/>
    </i>
    <i>
      <x v="659"/>
      <x v="247"/>
    </i>
    <i>
      <x v="660"/>
      <x v="378"/>
    </i>
    <i>
      <x v="661"/>
      <x v="504"/>
    </i>
    <i>
      <x v="662"/>
      <x v="418"/>
    </i>
    <i>
      <x v="663"/>
      <x v="352"/>
    </i>
    <i>
      <x v="664"/>
      <x v="195"/>
    </i>
    <i>
      <x v="665"/>
      <x v="11"/>
    </i>
    <i t="grand">
      <x/>
    </i>
  </rowItems>
  <colFields count="1">
    <field x="-2"/>
  </colFields>
  <colItems count="10">
    <i>
      <x/>
    </i>
    <i i="1">
      <x v="1"/>
    </i>
    <i i="2">
      <x v="2"/>
    </i>
    <i i="3">
      <x v="3"/>
    </i>
    <i i="4">
      <x v="4"/>
    </i>
    <i i="5">
      <x v="5"/>
    </i>
    <i i="6">
      <x v="6"/>
    </i>
    <i i="7">
      <x v="7"/>
    </i>
    <i i="8">
      <x v="8"/>
    </i>
    <i i="9">
      <x v="9"/>
    </i>
  </colItems>
  <dataFields count="10">
    <dataField name="Sum of area" fld="5" baseField="2" baseItem="180" numFmtId="177"/>
    <dataField name="Count of plot" fld="0" subtotal="count" baseField="0" baseItem="0"/>
    <dataField name="Average of diameter" fld="13" subtotal="average" baseField="1" baseItem="0" numFmtId="167"/>
    <dataField name="StdDevp of diameter" fld="13" subtotal="stdDevp" baseField="1" baseItem="0" numFmtId="172"/>
    <dataField name="Average of height" fld="14" subtotal="average" baseField="1" baseItem="0" numFmtId="167"/>
    <dataField name="StdDevp of height" fld="14" subtotal="stdDevp" baseField="1" baseItem="0" numFmtId="167"/>
    <dataField name="Average of trees" fld="15" subtotal="average" baseField="1" baseItem="0" numFmtId="3"/>
    <dataField name="StdDevp of trees" fld="15" subtotal="stdDevp" baseField="1" baseItem="13" numFmtId="1"/>
    <dataField name="Average of volume" fld="16" subtotal="average" baseField="1" baseItem="0" numFmtId="3"/>
    <dataField name="StdDevp of volume" fld="16" subtotal="stdDevp" baseField="1" baseItem="13" numFmtId="3"/>
  </dataFields>
  <formats count="668">
    <format dxfId="0">
      <pivotArea field="2" type="button" dataOnly="0" labelOnly="1" outline="0" axis="axisRow" fieldPosition="1"/>
    </format>
    <format dxfId="1">
      <pivotArea dataOnly="0" labelOnly="1" outline="0" fieldPosition="0">
        <references count="2">
          <reference field="1" count="1" selected="0">
            <x v="13"/>
          </reference>
          <reference field="2" count="1">
            <x v="660"/>
          </reference>
        </references>
      </pivotArea>
    </format>
    <format dxfId="2">
      <pivotArea dataOnly="0" labelOnly="1" outline="0" fieldPosition="0">
        <references count="2">
          <reference field="1" count="1" selected="0">
            <x v="591"/>
          </reference>
          <reference field="2" count="1">
            <x v="648"/>
          </reference>
        </references>
      </pivotArea>
    </format>
    <format dxfId="3">
      <pivotArea dataOnly="0" labelOnly="1" outline="0" fieldPosition="0">
        <references count="2">
          <reference field="1" count="1" selected="0">
            <x v="601"/>
          </reference>
          <reference field="2" count="1">
            <x v="647"/>
          </reference>
        </references>
      </pivotArea>
    </format>
    <format dxfId="4">
      <pivotArea dataOnly="0" labelOnly="1" outline="0" fieldPosition="0">
        <references count="2">
          <reference field="1" count="1" selected="0">
            <x v="590"/>
          </reference>
          <reference field="2" count="1">
            <x v="650"/>
          </reference>
        </references>
      </pivotArea>
    </format>
    <format dxfId="5">
      <pivotArea dataOnly="0" labelOnly="1" outline="0" fieldPosition="0">
        <references count="2">
          <reference field="1" count="1" selected="0">
            <x v="608"/>
          </reference>
          <reference field="2" count="1">
            <x v="659"/>
          </reference>
        </references>
      </pivotArea>
    </format>
    <format dxfId="6">
      <pivotArea dataOnly="0" labelOnly="1" outline="0" fieldPosition="0">
        <references count="2">
          <reference field="1" count="1" selected="0">
            <x v="597"/>
          </reference>
          <reference field="2" count="1">
            <x v="658"/>
          </reference>
        </references>
      </pivotArea>
    </format>
    <format dxfId="7">
      <pivotArea dataOnly="0" labelOnly="1" outline="0" fieldPosition="0">
        <references count="2">
          <reference field="1" count="1" selected="0">
            <x v="592"/>
          </reference>
          <reference field="2" count="1">
            <x v="643"/>
          </reference>
        </references>
      </pivotArea>
    </format>
    <format dxfId="8">
      <pivotArea dataOnly="0" labelOnly="1" outline="0" fieldPosition="0">
        <references count="2">
          <reference field="1" count="1" selected="0">
            <x v="598"/>
          </reference>
          <reference field="2" count="1">
            <x v="642"/>
          </reference>
        </references>
      </pivotArea>
    </format>
    <format dxfId="9">
      <pivotArea dataOnly="0" labelOnly="1" outline="0" fieldPosition="0">
        <references count="2">
          <reference field="1" count="1" selected="0">
            <x v="596"/>
          </reference>
          <reference field="2" count="1">
            <x v="636"/>
          </reference>
        </references>
      </pivotArea>
    </format>
    <format dxfId="10">
      <pivotArea dataOnly="0" labelOnly="1" outline="0" fieldPosition="0">
        <references count="2">
          <reference field="1" count="1" selected="0">
            <x v="595"/>
          </reference>
          <reference field="2" count="1">
            <x v="633"/>
          </reference>
        </references>
      </pivotArea>
    </format>
    <format dxfId="11">
      <pivotArea dataOnly="0" labelOnly="1" outline="0" fieldPosition="0">
        <references count="2">
          <reference field="1" count="1" selected="0">
            <x v="599"/>
          </reference>
          <reference field="2" count="1">
            <x v="630"/>
          </reference>
        </references>
      </pivotArea>
    </format>
    <format dxfId="12">
      <pivotArea dataOnly="0" labelOnly="1" outline="0" fieldPosition="0">
        <references count="2">
          <reference field="1" count="1" selected="0">
            <x v="600"/>
          </reference>
          <reference field="2" count="1">
            <x v="638"/>
          </reference>
        </references>
      </pivotArea>
    </format>
    <format dxfId="13">
      <pivotArea dataOnly="0" labelOnly="1" outline="0" fieldPosition="0">
        <references count="2">
          <reference field="1" count="1" selected="0">
            <x v="614"/>
          </reference>
          <reference field="2" count="1">
            <x v="620"/>
          </reference>
        </references>
      </pivotArea>
    </format>
    <format dxfId="14">
      <pivotArea dataOnly="0" labelOnly="1" outline="0" fieldPosition="0">
        <references count="2">
          <reference field="1" count="1" selected="0">
            <x v="627"/>
          </reference>
          <reference field="2" count="1">
            <x v="599"/>
          </reference>
        </references>
      </pivotArea>
    </format>
    <format dxfId="15">
      <pivotArea dataOnly="0" labelOnly="1" outline="0" fieldPosition="0">
        <references count="2">
          <reference field="1" count="1" selected="0">
            <x v="385"/>
          </reference>
          <reference field="2" count="1">
            <x v="576"/>
          </reference>
        </references>
      </pivotArea>
    </format>
    <format dxfId="16">
      <pivotArea dataOnly="0" labelOnly="1" outline="0" fieldPosition="0">
        <references count="2">
          <reference field="1" count="1" selected="0">
            <x v="576"/>
          </reference>
          <reference field="2" count="1">
            <x v="598"/>
          </reference>
        </references>
      </pivotArea>
    </format>
    <format dxfId="17">
      <pivotArea dataOnly="0" labelOnly="1" outline="0" fieldPosition="0">
        <references count="2">
          <reference field="1" count="1" selected="0">
            <x v="625"/>
          </reference>
          <reference field="2" count="1">
            <x v="565"/>
          </reference>
        </references>
      </pivotArea>
    </format>
    <format dxfId="18">
      <pivotArea dataOnly="0" labelOnly="1" outline="0" fieldPosition="0">
        <references count="2">
          <reference field="1" count="1" selected="0">
            <x v="379"/>
          </reference>
          <reference field="2" count="1">
            <x v="649"/>
          </reference>
        </references>
      </pivotArea>
    </format>
    <format dxfId="19">
      <pivotArea dataOnly="0" labelOnly="1" outline="0" fieldPosition="0">
        <references count="2">
          <reference field="1" count="1" selected="0">
            <x v="593"/>
          </reference>
          <reference field="2" count="1">
            <x v="610"/>
          </reference>
        </references>
      </pivotArea>
    </format>
    <format dxfId="20">
      <pivotArea dataOnly="0" labelOnly="1" outline="0" fieldPosition="0">
        <references count="2">
          <reference field="1" count="1" selected="0">
            <x v="313"/>
          </reference>
          <reference field="2" count="1">
            <x v="577"/>
          </reference>
        </references>
      </pivotArea>
    </format>
    <format dxfId="21">
      <pivotArea dataOnly="0" labelOnly="1" outline="0" fieldPosition="0">
        <references count="2">
          <reference field="1" count="1" selected="0">
            <x v="347"/>
          </reference>
          <reference field="2" count="1">
            <x v="665"/>
          </reference>
        </references>
      </pivotArea>
    </format>
    <format dxfId="22">
      <pivotArea dataOnly="0" labelOnly="1" outline="0" fieldPosition="0">
        <references count="2">
          <reference field="1" count="1" selected="0">
            <x v="650"/>
          </reference>
          <reference field="2" count="1">
            <x v="574"/>
          </reference>
        </references>
      </pivotArea>
    </format>
    <format dxfId="23">
      <pivotArea dataOnly="0" labelOnly="1" outline="0" fieldPosition="0">
        <references count="2">
          <reference field="1" count="1" selected="0">
            <x v="309"/>
          </reference>
          <reference field="2" count="1">
            <x v="567"/>
          </reference>
        </references>
      </pivotArea>
    </format>
    <format dxfId="24">
      <pivotArea dataOnly="0" labelOnly="1" outline="0" fieldPosition="0">
        <references count="2">
          <reference field="1" count="1" selected="0">
            <x v="346"/>
          </reference>
          <reference field="2" count="1">
            <x v="664"/>
          </reference>
        </references>
      </pivotArea>
    </format>
    <format dxfId="25">
      <pivotArea dataOnly="0" labelOnly="1" outline="0" fieldPosition="0">
        <references count="2">
          <reference field="1" count="1" selected="0">
            <x v="332"/>
          </reference>
          <reference field="2" count="1">
            <x v="555"/>
          </reference>
        </references>
      </pivotArea>
    </format>
    <format dxfId="26">
      <pivotArea dataOnly="0" labelOnly="1" outline="0" fieldPosition="0">
        <references count="2">
          <reference field="1" count="1" selected="0">
            <x v="587"/>
          </reference>
          <reference field="2" count="1">
            <x v="515"/>
          </reference>
        </references>
      </pivotArea>
    </format>
    <format dxfId="27">
      <pivotArea dataOnly="0" labelOnly="1" outline="0" fieldPosition="0">
        <references count="2">
          <reference field="1" count="1" selected="0">
            <x v="317"/>
          </reference>
          <reference field="2" count="1">
            <x v="541"/>
          </reference>
        </references>
      </pivotArea>
    </format>
    <format dxfId="28">
      <pivotArea dataOnly="0" labelOnly="1" outline="0" fieldPosition="0">
        <references count="2">
          <reference field="1" count="1" selected="0">
            <x v="306"/>
          </reference>
          <reference field="2" count="1">
            <x v="542"/>
          </reference>
        </references>
      </pivotArea>
    </format>
    <format dxfId="29">
      <pivotArea dataOnly="0" labelOnly="1" outline="0" fieldPosition="0">
        <references count="2">
          <reference field="1" count="1" selected="0">
            <x v="345"/>
          </reference>
          <reference field="2" count="1">
            <x v="661"/>
          </reference>
        </references>
      </pivotArea>
    </format>
    <format dxfId="30">
      <pivotArea dataOnly="0" labelOnly="1" outline="0" fieldPosition="0">
        <references count="2">
          <reference field="1" count="1" selected="0">
            <x v="390"/>
          </reference>
          <reference field="2" count="1">
            <x v="663"/>
          </reference>
        </references>
      </pivotArea>
    </format>
    <format dxfId="31">
      <pivotArea dataOnly="0" labelOnly="1" outline="0" fieldPosition="0">
        <references count="2">
          <reference field="1" count="1" selected="0">
            <x v="343"/>
          </reference>
          <reference field="2" count="1">
            <x v="662"/>
          </reference>
        </references>
      </pivotArea>
    </format>
    <format dxfId="32">
      <pivotArea dataOnly="0" labelOnly="1" outline="0" fieldPosition="0">
        <references count="2">
          <reference field="1" count="1" selected="0">
            <x v="316"/>
          </reference>
          <reference field="2" count="1">
            <x v="552"/>
          </reference>
        </references>
      </pivotArea>
    </format>
    <format dxfId="33">
      <pivotArea dataOnly="0" labelOnly="1" outline="0" fieldPosition="0">
        <references count="2">
          <reference field="1" count="1" selected="0">
            <x v="557"/>
          </reference>
          <reference field="2" count="1">
            <x v="71"/>
          </reference>
        </references>
      </pivotArea>
    </format>
    <format dxfId="34">
      <pivotArea dataOnly="0" labelOnly="1" outline="0" fieldPosition="0">
        <references count="2">
          <reference field="1" count="1" selected="0">
            <x v="609"/>
          </reference>
          <reference field="2" count="1">
            <x v="516"/>
          </reference>
        </references>
      </pivotArea>
    </format>
    <format dxfId="35">
      <pivotArea dataOnly="0" labelOnly="1" outline="0" fieldPosition="0">
        <references count="2">
          <reference field="1" count="1" selected="0">
            <x v="606"/>
          </reference>
          <reference field="2" count="1">
            <x v="539"/>
          </reference>
        </references>
      </pivotArea>
    </format>
    <format dxfId="36">
      <pivotArea dataOnly="0" labelOnly="1" outline="0" fieldPosition="0">
        <references count="2">
          <reference field="1" count="1" selected="0">
            <x v="656"/>
          </reference>
          <reference field="2" count="1">
            <x v="446"/>
          </reference>
        </references>
      </pivotArea>
    </format>
    <format dxfId="37">
      <pivotArea dataOnly="0" labelOnly="1" outline="0" fieldPosition="0">
        <references count="2">
          <reference field="1" count="1" selected="0">
            <x v="661"/>
          </reference>
          <reference field="2" count="1">
            <x v="504"/>
          </reference>
        </references>
      </pivotArea>
    </format>
    <format dxfId="38">
      <pivotArea dataOnly="0" labelOnly="1" outline="0" fieldPosition="0">
        <references count="2">
          <reference field="1" count="1" selected="0">
            <x v="318"/>
          </reference>
          <reference field="2" count="1">
            <x v="474"/>
          </reference>
        </references>
      </pivotArea>
    </format>
    <format dxfId="39">
      <pivotArea dataOnly="0" labelOnly="1" outline="0" fieldPosition="0">
        <references count="2">
          <reference field="1" count="1" selected="0">
            <x v="577"/>
          </reference>
          <reference field="2" count="1">
            <x v="525"/>
          </reference>
        </references>
      </pivotArea>
    </format>
    <format dxfId="40">
      <pivotArea dataOnly="0" labelOnly="1" outline="0" fieldPosition="0">
        <references count="2">
          <reference field="1" count="1" selected="0">
            <x v="586"/>
          </reference>
          <reference field="2" count="1">
            <x v="427"/>
          </reference>
        </references>
      </pivotArea>
    </format>
    <format dxfId="41">
      <pivotArea dataOnly="0" labelOnly="1" outline="0" fieldPosition="0">
        <references count="2">
          <reference field="1" count="1" selected="0">
            <x v="585"/>
          </reference>
          <reference field="2" count="1">
            <x v="464"/>
          </reference>
        </references>
      </pivotArea>
    </format>
    <format dxfId="42">
      <pivotArea dataOnly="0" labelOnly="1" outline="0" fieldPosition="0">
        <references count="2">
          <reference field="1" count="1" selected="0">
            <x v="376"/>
          </reference>
          <reference field="2" count="1">
            <x v="632"/>
          </reference>
        </references>
      </pivotArea>
    </format>
    <format dxfId="43">
      <pivotArea dataOnly="0" labelOnly="1" outline="0" fieldPosition="0">
        <references count="2">
          <reference field="1" count="1" selected="0">
            <x v="623"/>
          </reference>
          <reference field="2" count="1">
            <x v="385"/>
          </reference>
        </references>
      </pivotArea>
    </format>
    <format dxfId="44">
      <pivotArea dataOnly="0" labelOnly="1" outline="0" fieldPosition="0">
        <references count="2">
          <reference field="1" count="1" selected="0">
            <x v="404"/>
          </reference>
          <reference field="2" count="1">
            <x v="656"/>
          </reference>
        </references>
      </pivotArea>
    </format>
    <format dxfId="45">
      <pivotArea dataOnly="0" labelOnly="1" outline="0" fieldPosition="0">
        <references count="2">
          <reference field="1" count="1" selected="0">
            <x v="580"/>
          </reference>
          <reference field="2" count="1">
            <x v="364"/>
          </reference>
        </references>
      </pivotArea>
    </format>
    <format dxfId="46">
      <pivotArea dataOnly="0" labelOnly="1" outline="0" fieldPosition="0">
        <references count="2">
          <reference field="1" count="1" selected="0">
            <x v="310"/>
          </reference>
          <reference field="2" count="1">
            <x v="463"/>
          </reference>
        </references>
      </pivotArea>
    </format>
    <format dxfId="47">
      <pivotArea dataOnly="0" labelOnly="1" outline="0" fieldPosition="0">
        <references count="2">
          <reference field="1" count="1" selected="0">
            <x v="330"/>
          </reference>
          <reference field="2" count="1">
            <x v="405"/>
          </reference>
        </references>
      </pivotArea>
    </format>
    <format dxfId="48">
      <pivotArea dataOnly="0" labelOnly="1" outline="0" fieldPosition="0">
        <references count="2">
          <reference field="1" count="1" selected="0">
            <x v="649"/>
          </reference>
          <reference field="2" count="1">
            <x v="302"/>
          </reference>
        </references>
      </pivotArea>
    </format>
    <format dxfId="49">
      <pivotArea dataOnly="0" labelOnly="1" outline="0" fieldPosition="0">
        <references count="2">
          <reference field="1" count="1" selected="0">
            <x v="620"/>
          </reference>
          <reference field="2" count="1">
            <x v="457"/>
          </reference>
        </references>
      </pivotArea>
    </format>
    <format dxfId="50">
      <pivotArea dataOnly="0" labelOnly="1" outline="0" fieldPosition="0">
        <references count="2">
          <reference field="1" count="1" selected="0">
            <x v="615"/>
          </reference>
          <reference field="2" count="1">
            <x v="602"/>
          </reference>
        </references>
      </pivotArea>
    </format>
    <format dxfId="51">
      <pivotArea dataOnly="0" labelOnly="1" outline="0" fieldPosition="0">
        <references count="2">
          <reference field="1" count="1" selected="0">
            <x v="523"/>
          </reference>
          <reference field="2" count="1">
            <x v="657"/>
          </reference>
        </references>
      </pivotArea>
    </format>
    <format dxfId="52">
      <pivotArea dataOnly="0" labelOnly="1" outline="0" fieldPosition="0">
        <references count="2">
          <reference field="1" count="1" selected="0">
            <x v="637"/>
          </reference>
          <reference field="2" count="1">
            <x v="653"/>
          </reference>
        </references>
      </pivotArea>
    </format>
    <format dxfId="53">
      <pivotArea dataOnly="0" labelOnly="1" outline="0" fieldPosition="0">
        <references count="2">
          <reference field="1" count="1" selected="0">
            <x v="381"/>
          </reference>
          <reference field="2" count="1">
            <x v="582"/>
          </reference>
        </references>
      </pivotArea>
    </format>
    <format dxfId="54">
      <pivotArea dataOnly="0" labelOnly="1" outline="0" fieldPosition="0">
        <references count="2">
          <reference field="1" count="1" selected="0">
            <x v="594"/>
          </reference>
          <reference field="2" count="1">
            <x v="476"/>
          </reference>
        </references>
      </pivotArea>
    </format>
    <format dxfId="55">
      <pivotArea dataOnly="0" labelOnly="1" outline="0" fieldPosition="0">
        <references count="2">
          <reference field="1" count="1" selected="0">
            <x v="367"/>
          </reference>
          <reference field="2" count="1">
            <x v="63"/>
          </reference>
        </references>
      </pivotArea>
    </format>
    <format dxfId="56">
      <pivotArea dataOnly="0" labelOnly="1" outline="0" fieldPosition="0">
        <references count="2">
          <reference field="1" count="1" selected="0">
            <x v="315"/>
          </reference>
          <reference field="2" count="1">
            <x v="363"/>
          </reference>
        </references>
      </pivotArea>
    </format>
    <format dxfId="57">
      <pivotArea dataOnly="0" labelOnly="1" outline="0" fieldPosition="0">
        <references count="2">
          <reference field="1" count="1" selected="0">
            <x v="308"/>
          </reference>
          <reference field="2" count="1">
            <x v="484"/>
          </reference>
        </references>
      </pivotArea>
    </format>
    <format dxfId="58">
      <pivotArea dataOnly="0" labelOnly="1" outline="0" fieldPosition="0">
        <references count="2">
          <reference field="1" count="1" selected="0">
            <x v="327"/>
          </reference>
          <reference field="2" count="1">
            <x v="442"/>
          </reference>
        </references>
      </pivotArea>
    </format>
    <format dxfId="59">
      <pivotArea dataOnly="0" labelOnly="1" outline="0" fieldPosition="0">
        <references count="2">
          <reference field="1" count="1" selected="0">
            <x v="323"/>
          </reference>
          <reference field="2" count="1">
            <x v="425"/>
          </reference>
        </references>
      </pivotArea>
    </format>
    <format dxfId="60">
      <pivotArea dataOnly="0" labelOnly="1" outline="0" fieldPosition="0">
        <references count="2">
          <reference field="1" count="1" selected="0">
            <x v="380"/>
          </reference>
          <reference field="2" count="1">
            <x v="581"/>
          </reference>
        </references>
      </pivotArea>
    </format>
    <format dxfId="61">
      <pivotArea dataOnly="0" labelOnly="1" outline="0" fieldPosition="0">
        <references count="2">
          <reference field="1" count="1" selected="0">
            <x v="605"/>
          </reference>
          <reference field="2" count="1">
            <x v="575"/>
          </reference>
        </references>
      </pivotArea>
    </format>
    <format dxfId="62">
      <pivotArea dataOnly="0" labelOnly="1" outline="0" fieldPosition="0">
        <references count="2">
          <reference field="1" count="1" selected="0">
            <x v="646"/>
          </reference>
          <reference field="2" count="1">
            <x v="309"/>
          </reference>
        </references>
      </pivotArea>
    </format>
    <format dxfId="63">
      <pivotArea dataOnly="0" labelOnly="1" outline="0" fieldPosition="0">
        <references count="2">
          <reference field="1" count="1" selected="0">
            <x v="374"/>
          </reference>
          <reference field="2" count="1">
            <x v="433"/>
          </reference>
        </references>
      </pivotArea>
    </format>
    <format dxfId="64">
      <pivotArea dataOnly="0" labelOnly="1" outline="0" fieldPosition="0">
        <references count="2">
          <reference field="1" count="1" selected="0">
            <x v="619"/>
          </reference>
          <reference field="2" count="1">
            <x v="400"/>
          </reference>
        </references>
      </pivotArea>
    </format>
    <format dxfId="65">
      <pivotArea dataOnly="0" labelOnly="1" outline="0" fieldPosition="0">
        <references count="2">
          <reference field="1" count="1" selected="0">
            <x v="579"/>
          </reference>
          <reference field="2" count="1">
            <x v="234"/>
          </reference>
        </references>
      </pivotArea>
    </format>
    <format dxfId="66">
      <pivotArea dataOnly="0" labelOnly="1" outline="0" fieldPosition="0">
        <references count="2">
          <reference field="1" count="1" selected="0">
            <x v="638"/>
          </reference>
          <reference field="2" count="1">
            <x v="655"/>
          </reference>
        </references>
      </pivotArea>
    </format>
    <format dxfId="67">
      <pivotArea dataOnly="0" labelOnly="1" outline="0" fieldPosition="0">
        <references count="2">
          <reference field="1" count="1" selected="0">
            <x v="655"/>
          </reference>
          <reference field="2" count="1">
            <x v="421"/>
          </reference>
        </references>
      </pivotArea>
    </format>
    <format dxfId="68">
      <pivotArea dataOnly="0" labelOnly="1" outline="0" fieldPosition="0">
        <references count="2">
          <reference field="1" count="1" selected="0">
            <x v="521"/>
          </reference>
          <reference field="2" count="1">
            <x v="588"/>
          </reference>
        </references>
      </pivotArea>
    </format>
    <format dxfId="69">
      <pivotArea dataOnly="0" labelOnly="1" outline="0" fieldPosition="0">
        <references count="2">
          <reference field="1" count="1" selected="0">
            <x v="581"/>
          </reference>
          <reference field="2" count="1">
            <x v="197"/>
          </reference>
        </references>
      </pivotArea>
    </format>
    <format dxfId="70">
      <pivotArea dataOnly="0" labelOnly="1" outline="0" fieldPosition="0">
        <references count="2">
          <reference field="1" count="1" selected="0">
            <x v="395"/>
          </reference>
          <reference field="2" count="1">
            <x v="280"/>
          </reference>
        </references>
      </pivotArea>
    </format>
    <format dxfId="71">
      <pivotArea dataOnly="0" labelOnly="1" outline="0" fieldPosition="0">
        <references count="2">
          <reference field="1" count="1" selected="0">
            <x v="582"/>
          </reference>
          <reference field="2" count="1">
            <x v="429"/>
          </reference>
        </references>
      </pivotArea>
    </format>
    <format dxfId="72">
      <pivotArea dataOnly="0" labelOnly="1" outline="0" fieldPosition="0">
        <references count="2">
          <reference field="1" count="1" selected="0">
            <x v="401"/>
          </reference>
          <reference field="2" count="1">
            <x v="651"/>
          </reference>
        </references>
      </pivotArea>
    </format>
    <format dxfId="73">
      <pivotArea dataOnly="0" labelOnly="1" outline="0" fieldPosition="0">
        <references count="2">
          <reference field="1" count="1" selected="0">
            <x v="387"/>
          </reference>
          <reference field="2" count="1">
            <x v="654"/>
          </reference>
        </references>
      </pivotArea>
    </format>
    <format dxfId="74">
      <pivotArea dataOnly="0" labelOnly="1" outline="0" fieldPosition="0">
        <references count="2">
          <reference field="1" count="1" selected="0">
            <x v="373"/>
          </reference>
          <reference field="2" count="1">
            <x v="616"/>
          </reference>
        </references>
      </pivotArea>
    </format>
    <format dxfId="75">
      <pivotArea dataOnly="0" labelOnly="1" outline="0" fieldPosition="0">
        <references count="2">
          <reference field="1" count="1" selected="0">
            <x v="378"/>
          </reference>
          <reference field="2" count="1">
            <x v="564"/>
          </reference>
        </references>
      </pivotArea>
    </format>
    <format dxfId="76">
      <pivotArea dataOnly="0" labelOnly="1" outline="0" fieldPosition="0">
        <references count="2">
          <reference field="1" count="1" selected="0">
            <x v="641"/>
          </reference>
          <reference field="2" count="1">
            <x v="652"/>
          </reference>
        </references>
      </pivotArea>
    </format>
    <format dxfId="77">
      <pivotArea dataOnly="0" labelOnly="1" outline="0" fieldPosition="0">
        <references count="2">
          <reference field="1" count="1" selected="0">
            <x v="588"/>
          </reference>
          <reference field="2" count="1">
            <x v="350"/>
          </reference>
        </references>
      </pivotArea>
    </format>
    <format dxfId="78">
      <pivotArea dataOnly="0" labelOnly="1" outline="0" fieldPosition="0">
        <references count="2">
          <reference field="1" count="1" selected="0">
            <x v="647"/>
          </reference>
          <reference field="2" count="1">
            <x v="366"/>
          </reference>
        </references>
      </pivotArea>
    </format>
    <format dxfId="79">
      <pivotArea dataOnly="0" labelOnly="1" outline="0" fieldPosition="0">
        <references count="2">
          <reference field="1" count="1" selected="0">
            <x v="388"/>
          </reference>
          <reference field="2" count="1">
            <x v="644"/>
          </reference>
        </references>
      </pivotArea>
    </format>
    <format dxfId="80">
      <pivotArea dataOnly="0" labelOnly="1" outline="0" fieldPosition="0">
        <references count="2">
          <reference field="1" count="1" selected="0">
            <x v="386"/>
          </reference>
          <reference field="2" count="1">
            <x v="627"/>
          </reference>
        </references>
      </pivotArea>
    </format>
    <format dxfId="81">
      <pivotArea dataOnly="0" labelOnly="1" outline="0" fieldPosition="0">
        <references count="2">
          <reference field="1" count="1" selected="0">
            <x v="349"/>
          </reference>
          <reference field="2" count="1">
            <x v="646"/>
          </reference>
        </references>
      </pivotArea>
    </format>
    <format dxfId="82">
      <pivotArea dataOnly="0" labelOnly="1" outline="0" fieldPosition="0">
        <references count="2">
          <reference field="1" count="1" selected="0">
            <x v="659"/>
          </reference>
          <reference field="2" count="1">
            <x v="247"/>
          </reference>
        </references>
      </pivotArea>
    </format>
    <format dxfId="83">
      <pivotArea dataOnly="0" labelOnly="1" outline="0" fieldPosition="0">
        <references count="2">
          <reference field="1" count="1" selected="0">
            <x v="14"/>
          </reference>
          <reference field="2" count="1">
            <x v="30"/>
          </reference>
        </references>
      </pivotArea>
    </format>
    <format dxfId="84">
      <pivotArea dataOnly="0" labelOnly="1" outline="0" fieldPosition="0">
        <references count="2">
          <reference field="1" count="1" selected="0">
            <x v="320"/>
          </reference>
          <reference field="2" count="1">
            <x v="329"/>
          </reference>
        </references>
      </pivotArea>
    </format>
    <format dxfId="85">
      <pivotArea dataOnly="0" labelOnly="1" outline="0" fieldPosition="0">
        <references count="2">
          <reference field="1" count="1" selected="0">
            <x v="141"/>
          </reference>
          <reference field="2" count="1">
            <x v="524"/>
          </reference>
        </references>
      </pivotArea>
    </format>
    <format dxfId="86">
      <pivotArea dataOnly="0" labelOnly="1" outline="0" fieldPosition="0">
        <references count="2">
          <reference field="1" count="1" selected="0">
            <x v="331"/>
          </reference>
          <reference field="2" count="1">
            <x v="283"/>
          </reference>
        </references>
      </pivotArea>
    </format>
    <format dxfId="87">
      <pivotArea dataOnly="0" labelOnly="1" outline="0" fieldPosition="0">
        <references count="2">
          <reference field="1" count="1" selected="0">
            <x v="326"/>
          </reference>
          <reference field="2" count="1">
            <x v="411"/>
          </reference>
        </references>
      </pivotArea>
    </format>
    <format dxfId="88">
      <pivotArea dataOnly="0" labelOnly="1" outline="0" fieldPosition="0">
        <references count="2">
          <reference field="1" count="1" selected="0">
            <x v="392"/>
          </reference>
          <reference field="2" count="1">
            <x v="566"/>
          </reference>
        </references>
      </pivotArea>
    </format>
    <format dxfId="89">
      <pivotArea dataOnly="0" labelOnly="1" outline="0" fieldPosition="0">
        <references count="2">
          <reference field="1" count="1" selected="0">
            <x v="589"/>
          </reference>
          <reference field="2" count="1">
            <x v="441"/>
          </reference>
        </references>
      </pivotArea>
    </format>
    <format dxfId="90">
      <pivotArea dataOnly="0" labelOnly="1" outline="0" fieldPosition="0">
        <references count="2">
          <reference field="1" count="1" selected="0">
            <x v="651"/>
          </reference>
          <reference field="2" count="1">
            <x v="336"/>
          </reference>
        </references>
      </pivotArea>
    </format>
    <format dxfId="91">
      <pivotArea dataOnly="0" labelOnly="1" outline="0" fieldPosition="0">
        <references count="2">
          <reference field="1" count="1" selected="0">
            <x v="414"/>
          </reference>
          <reference field="2" count="1">
            <x v="498"/>
          </reference>
        </references>
      </pivotArea>
    </format>
    <format dxfId="92">
      <pivotArea dataOnly="0" labelOnly="1" outline="0" fieldPosition="0">
        <references count="2">
          <reference field="1" count="1" selected="0">
            <x v="354"/>
          </reference>
          <reference field="2" count="1">
            <x v="376"/>
          </reference>
        </references>
      </pivotArea>
    </format>
    <format dxfId="93">
      <pivotArea dataOnly="0" labelOnly="1" outline="0" fieldPosition="0">
        <references count="2">
          <reference field="1" count="1" selected="0">
            <x v="436"/>
          </reference>
          <reference field="2" count="1">
            <x v="496"/>
          </reference>
        </references>
      </pivotArea>
    </format>
    <format dxfId="94">
      <pivotArea dataOnly="0" labelOnly="1" outline="0" fieldPosition="0">
        <references count="2">
          <reference field="1" count="1" selected="0">
            <x v="645"/>
          </reference>
          <reference field="2" count="1">
            <x v="640"/>
          </reference>
        </references>
      </pivotArea>
    </format>
    <format dxfId="95">
      <pivotArea dataOnly="0" labelOnly="1" outline="0" fieldPosition="0">
        <references count="2">
          <reference field="1" count="1" selected="0">
            <x v="451"/>
          </reference>
          <reference field="2" count="1">
            <x v="514"/>
          </reference>
        </references>
      </pivotArea>
    </format>
    <format dxfId="96">
      <pivotArea dataOnly="0" labelOnly="1" outline="0" fieldPosition="0">
        <references count="2">
          <reference field="1" count="1" selected="0">
            <x v="554"/>
          </reference>
          <reference field="2" count="1">
            <x v="639"/>
          </reference>
        </references>
      </pivotArea>
    </format>
    <format dxfId="97">
      <pivotArea dataOnly="0" labelOnly="1" outline="0" fieldPosition="0">
        <references count="2">
          <reference field="1" count="1" selected="0">
            <x v="660"/>
          </reference>
          <reference field="2" count="1">
            <x v="378"/>
          </reference>
        </references>
      </pivotArea>
    </format>
    <format dxfId="98">
      <pivotArea dataOnly="0" labelOnly="1" outline="0" fieldPosition="0">
        <references count="2">
          <reference field="1" count="1" selected="0">
            <x v="365"/>
          </reference>
          <reference field="2" count="1">
            <x v="188"/>
          </reference>
        </references>
      </pivotArea>
    </format>
    <format dxfId="99">
      <pivotArea dataOnly="0" labelOnly="1" outline="0" fieldPosition="0">
        <references count="2">
          <reference field="1" count="1" selected="0">
            <x v="658"/>
          </reference>
          <reference field="2" count="1">
            <x v="236"/>
          </reference>
        </references>
      </pivotArea>
    </format>
    <format dxfId="100">
      <pivotArea dataOnly="0" labelOnly="1" outline="0" fieldPosition="0">
        <references count="2">
          <reference field="1" count="1" selected="0">
            <x v="611"/>
          </reference>
          <reference field="2" count="1">
            <x v="184"/>
          </reference>
        </references>
      </pivotArea>
    </format>
    <format dxfId="101">
      <pivotArea dataOnly="0" labelOnly="1" outline="0" fieldPosition="0">
        <references count="2">
          <reference field="1" count="1" selected="0">
            <x v="517"/>
          </reference>
          <reference field="2" count="1">
            <x v="546"/>
          </reference>
        </references>
      </pivotArea>
    </format>
    <format dxfId="102">
      <pivotArea dataOnly="0" labelOnly="1" outline="0" fieldPosition="0">
        <references count="2">
          <reference field="1" count="1" selected="0">
            <x v="624"/>
          </reference>
          <reference field="2" count="1">
            <x v="348"/>
          </reference>
        </references>
      </pivotArea>
    </format>
    <format dxfId="103">
      <pivotArea dataOnly="0" labelOnly="1" outline="0" fieldPosition="0">
        <references count="2">
          <reference field="1" count="1" selected="0">
            <x v="520"/>
          </reference>
          <reference field="2" count="1">
            <x v="494"/>
          </reference>
        </references>
      </pivotArea>
    </format>
    <format dxfId="104">
      <pivotArea dataOnly="0" labelOnly="1" outline="0" fieldPosition="0">
        <references count="2">
          <reference field="1" count="1" selected="0">
            <x v="648"/>
          </reference>
          <reference field="2" count="1">
            <x v="333"/>
          </reference>
        </references>
      </pivotArea>
    </format>
    <format dxfId="105">
      <pivotArea dataOnly="0" labelOnly="1" outline="0" fieldPosition="0">
        <references count="2">
          <reference field="1" count="1" selected="0">
            <x v="375"/>
          </reference>
          <reference field="2" count="1">
            <x v="550"/>
          </reference>
        </references>
      </pivotArea>
    </format>
    <format dxfId="106">
      <pivotArea dataOnly="0" labelOnly="1" outline="0" fieldPosition="0">
        <references count="2">
          <reference field="1" count="1" selected="0">
            <x v="653"/>
          </reference>
          <reference field="2" count="1">
            <x v="173"/>
          </reference>
        </references>
      </pivotArea>
    </format>
    <format dxfId="107">
      <pivotArea dataOnly="0" labelOnly="1" outline="0" fieldPosition="0">
        <references count="2">
          <reference field="1" count="1" selected="0">
            <x v="542"/>
          </reference>
          <reference field="2" count="1">
            <x v="645"/>
          </reference>
        </references>
      </pivotArea>
    </format>
    <format dxfId="108">
      <pivotArea dataOnly="0" labelOnly="1" outline="0" fieldPosition="0">
        <references count="2">
          <reference field="1" count="1" selected="0">
            <x v="657"/>
          </reference>
          <reference field="2" count="1">
            <x v="312"/>
          </reference>
        </references>
      </pivotArea>
    </format>
    <format dxfId="109">
      <pivotArea dataOnly="0" labelOnly="1" outline="0" fieldPosition="0">
        <references count="2">
          <reference field="1" count="1" selected="0">
            <x v="329"/>
          </reference>
          <reference field="2" count="1">
            <x v="205"/>
          </reference>
        </references>
      </pivotArea>
    </format>
    <format dxfId="110">
      <pivotArea dataOnly="0" labelOnly="1" outline="0" fieldPosition="0">
        <references count="2">
          <reference field="1" count="1" selected="0">
            <x v="307"/>
          </reference>
          <reference field="2" count="1">
            <x v="290"/>
          </reference>
        </references>
      </pivotArea>
    </format>
    <format dxfId="111">
      <pivotArea dataOnly="0" labelOnly="1" outline="0" fieldPosition="0">
        <references count="2">
          <reference field="1" count="1" selected="0">
            <x v="325"/>
          </reference>
          <reference field="2" count="1">
            <x v="153"/>
          </reference>
        </references>
      </pivotArea>
    </format>
    <format dxfId="112">
      <pivotArea dataOnly="0" labelOnly="1" outline="0" fieldPosition="0">
        <references count="2">
          <reference field="1" count="1" selected="0">
            <x v="61"/>
          </reference>
          <reference field="2" count="1">
            <x v="27"/>
          </reference>
        </references>
      </pivotArea>
    </format>
    <format dxfId="113">
      <pivotArea dataOnly="0" labelOnly="1" outline="0" fieldPosition="0">
        <references count="2">
          <reference field="1" count="1" selected="0">
            <x v="319"/>
          </reference>
          <reference field="2" count="1">
            <x v="321"/>
          </reference>
        </references>
      </pivotArea>
    </format>
    <format dxfId="114">
      <pivotArea dataOnly="0" labelOnly="1" outline="0" fieldPosition="0">
        <references count="2">
          <reference field="1" count="1" selected="0">
            <x v="146"/>
          </reference>
          <reference field="2" count="1">
            <x v="497"/>
          </reference>
        </references>
      </pivotArea>
    </format>
    <format dxfId="115">
      <pivotArea dataOnly="0" labelOnly="1" outline="0" fieldPosition="0">
        <references count="2">
          <reference field="1" count="1" selected="0">
            <x v="197"/>
          </reference>
          <reference field="2" count="1">
            <x v="485"/>
          </reference>
        </references>
      </pivotArea>
    </format>
    <format dxfId="116">
      <pivotArea dataOnly="0" labelOnly="1" outline="0" fieldPosition="0">
        <references count="2">
          <reference field="1" count="1" selected="0">
            <x v="348"/>
          </reference>
          <reference field="2" count="1">
            <x v="635"/>
          </reference>
        </references>
      </pivotArea>
    </format>
    <format dxfId="117">
      <pivotArea dataOnly="0" labelOnly="1" outline="0" fieldPosition="0">
        <references count="2">
          <reference field="1" count="1" selected="0">
            <x v="566"/>
          </reference>
          <reference field="2" count="1">
            <x v="202"/>
          </reference>
        </references>
      </pivotArea>
    </format>
    <format dxfId="118">
      <pivotArea dataOnly="0" labelOnly="1" outline="0" fieldPosition="0">
        <references count="2">
          <reference field="1" count="1" selected="0">
            <x v="628"/>
          </reference>
          <reference field="2" count="1">
            <x v="621"/>
          </reference>
        </references>
      </pivotArea>
    </format>
    <format dxfId="119">
      <pivotArea dataOnly="0" labelOnly="1" outline="0" fieldPosition="0">
        <references count="2">
          <reference field="1" count="1" selected="0">
            <x v="423"/>
          </reference>
          <reference field="2" count="1">
            <x v="628"/>
          </reference>
        </references>
      </pivotArea>
    </format>
    <format dxfId="120">
      <pivotArea dataOnly="0" labelOnly="1" outline="0" fieldPosition="0">
        <references count="2">
          <reference field="1" count="1" selected="0">
            <x v="578"/>
          </reference>
          <reference field="2" count="1">
            <x v="98"/>
          </reference>
        </references>
      </pivotArea>
    </format>
    <format dxfId="121">
      <pivotArea dataOnly="0" labelOnly="1" outline="0" fieldPosition="0">
        <references count="2">
          <reference field="1" count="1" selected="0">
            <x v="425"/>
          </reference>
          <reference field="2" count="1">
            <x v="608"/>
          </reference>
        </references>
      </pivotArea>
    </format>
    <format dxfId="122">
      <pivotArea dataOnly="0" labelOnly="1" outline="0" fieldPosition="0">
        <references count="2">
          <reference field="1" count="1" selected="0">
            <x v="616"/>
          </reference>
          <reference field="2" count="1">
            <x v="212"/>
          </reference>
        </references>
      </pivotArea>
    </format>
    <format dxfId="123">
      <pivotArea dataOnly="0" labelOnly="1" outline="0" fieldPosition="0">
        <references count="2">
          <reference field="1" count="1" selected="0">
            <x v="403"/>
          </reference>
          <reference field="2" count="1">
            <x v="629"/>
          </reference>
        </references>
      </pivotArea>
    </format>
    <format dxfId="124">
      <pivotArea dataOnly="0" labelOnly="1" outline="0" fieldPosition="0">
        <references count="2">
          <reference field="1" count="1" selected="0">
            <x v="559"/>
          </reference>
          <reference field="2" count="1">
            <x v="134"/>
          </reference>
        </references>
      </pivotArea>
    </format>
    <format dxfId="125">
      <pivotArea dataOnly="0" labelOnly="1" outline="0" fieldPosition="0">
        <references count="2">
          <reference field="1" count="1" selected="0">
            <x v="454"/>
          </reference>
          <reference field="2" count="1">
            <x v="92"/>
          </reference>
        </references>
      </pivotArea>
    </format>
    <format dxfId="126">
      <pivotArea dataOnly="0" labelOnly="1" outline="0" fieldPosition="0">
        <references count="2">
          <reference field="1" count="1" selected="0">
            <x v="569"/>
          </reference>
          <reference field="2" count="1">
            <x v="37"/>
          </reference>
        </references>
      </pivotArea>
    </format>
    <format dxfId="127">
      <pivotArea dataOnly="0" labelOnly="1" outline="0" fieldPosition="0">
        <references count="2">
          <reference field="1" count="1" selected="0">
            <x v="457"/>
          </reference>
          <reference field="2" count="1">
            <x v="531"/>
          </reference>
        </references>
      </pivotArea>
    </format>
    <format dxfId="128">
      <pivotArea dataOnly="0" labelOnly="1" outline="0" fieldPosition="0">
        <references count="2">
          <reference field="1" count="1" selected="0">
            <x v="584"/>
          </reference>
          <reference field="2" count="1">
            <x v="186"/>
          </reference>
        </references>
      </pivotArea>
    </format>
    <format dxfId="129">
      <pivotArea dataOnly="0" labelOnly="1" outline="0" fieldPosition="0">
        <references count="2">
          <reference field="1" count="1" selected="0">
            <x v="458"/>
          </reference>
          <reference field="2" count="1">
            <x v="615"/>
          </reference>
        </references>
      </pivotArea>
    </format>
    <format dxfId="130">
      <pivotArea dataOnly="0" labelOnly="1" outline="0" fieldPosition="0">
        <references count="2">
          <reference field="1" count="1" selected="0">
            <x v="402"/>
          </reference>
          <reference field="2" count="1">
            <x v="624"/>
          </reference>
        </references>
      </pivotArea>
    </format>
    <format dxfId="131">
      <pivotArea dataOnly="0" labelOnly="1" outline="0" fieldPosition="0">
        <references count="2">
          <reference field="1" count="1" selected="0">
            <x v="460"/>
          </reference>
          <reference field="2" count="1">
            <x v="268"/>
          </reference>
        </references>
      </pivotArea>
    </format>
    <format dxfId="132">
      <pivotArea dataOnly="0" labelOnly="1" outline="0" fieldPosition="0">
        <references count="2">
          <reference field="1" count="1" selected="0">
            <x v="622"/>
          </reference>
          <reference field="2" count="1">
            <x v="394"/>
          </reference>
        </references>
      </pivotArea>
    </format>
    <format dxfId="133">
      <pivotArea dataOnly="0" labelOnly="1" outline="0" fieldPosition="0">
        <references count="2">
          <reference field="1" count="1" selected="0">
            <x v="463"/>
          </reference>
          <reference field="2" count="1">
            <x v="461"/>
          </reference>
        </references>
      </pivotArea>
    </format>
    <format dxfId="134">
      <pivotArea dataOnly="0" labelOnly="1" outline="0" fieldPosition="0">
        <references count="2">
          <reference field="1" count="1" selected="0">
            <x v="652"/>
          </reference>
          <reference field="2" count="1">
            <x v="148"/>
          </reference>
        </references>
      </pivotArea>
    </format>
    <format dxfId="135">
      <pivotArea dataOnly="0" labelOnly="1" outline="0" fieldPosition="0">
        <references count="2">
          <reference field="1" count="1" selected="0">
            <x v="465"/>
          </reference>
          <reference field="2" count="1">
            <x v="551"/>
          </reference>
        </references>
      </pivotArea>
    </format>
    <format dxfId="136">
      <pivotArea dataOnly="0" labelOnly="1" outline="0" fieldPosition="0">
        <references count="2">
          <reference field="1" count="1" selected="0">
            <x v="565"/>
          </reference>
          <reference field="2" count="1">
            <x v="412"/>
          </reference>
        </references>
      </pivotArea>
    </format>
    <format dxfId="137">
      <pivotArea dataOnly="0" labelOnly="1" outline="0" fieldPosition="0">
        <references count="2">
          <reference field="1" count="1" selected="0">
            <x v="472"/>
          </reference>
          <reference field="2" count="1">
            <x v="584"/>
          </reference>
        </references>
      </pivotArea>
    </format>
    <format dxfId="138">
      <pivotArea dataOnly="0" labelOnly="1" outline="0" fieldPosition="0">
        <references count="2">
          <reference field="1" count="1" selected="0">
            <x v="567"/>
          </reference>
          <reference field="2" count="1">
            <x v="532"/>
          </reference>
        </references>
      </pivotArea>
    </format>
    <format dxfId="139">
      <pivotArea dataOnly="0" labelOnly="1" outline="0" fieldPosition="0">
        <references count="2">
          <reference field="1" count="1" selected="0">
            <x v="474"/>
          </reference>
          <reference field="2" count="1">
            <x v="623"/>
          </reference>
        </references>
      </pivotArea>
    </format>
    <format dxfId="140">
      <pivotArea dataOnly="0" labelOnly="1" outline="0" fieldPosition="0">
        <references count="2">
          <reference field="1" count="1" selected="0">
            <x v="570"/>
          </reference>
          <reference field="2" count="1">
            <x v="128"/>
          </reference>
        </references>
      </pivotArea>
    </format>
    <format dxfId="141">
      <pivotArea dataOnly="0" labelOnly="1" outline="0" fieldPosition="0">
        <references count="2">
          <reference field="1" count="1" selected="0">
            <x v="405"/>
          </reference>
          <reference field="2" count="1">
            <x v="499"/>
          </reference>
        </references>
      </pivotArea>
    </format>
    <format dxfId="142">
      <pivotArea dataOnly="0" labelOnly="1" outline="0" fieldPosition="0">
        <references count="2">
          <reference field="1" count="1" selected="0">
            <x v="369"/>
          </reference>
          <reference field="2" count="1">
            <x v="586"/>
          </reference>
        </references>
      </pivotArea>
    </format>
    <format dxfId="143">
      <pivotArea dataOnly="0" labelOnly="1" outline="0" fieldPosition="0">
        <references count="2">
          <reference field="1" count="1" selected="0">
            <x v="363"/>
          </reference>
          <reference field="2" count="1">
            <x v="521"/>
          </reference>
        </references>
      </pivotArea>
    </format>
    <format dxfId="144">
      <pivotArea dataOnly="0" labelOnly="1" outline="0" fieldPosition="0">
        <references count="2">
          <reference field="1" count="1" selected="0">
            <x v="344"/>
          </reference>
          <reference field="2" count="1">
            <x v="631"/>
          </reference>
        </references>
      </pivotArea>
    </format>
    <format dxfId="145">
      <pivotArea dataOnly="0" labelOnly="1" outline="0" fieldPosition="0">
        <references count="2">
          <reference field="1" count="1" selected="0">
            <x v="518"/>
          </reference>
          <reference field="2" count="1">
            <x v="216"/>
          </reference>
        </references>
      </pivotArea>
    </format>
    <format dxfId="146">
      <pivotArea dataOnly="0" labelOnly="1" outline="0" fieldPosition="0">
        <references count="2">
          <reference field="1" count="1" selected="0">
            <x v="353"/>
          </reference>
          <reference field="2" count="1">
            <x v="447"/>
          </reference>
        </references>
      </pivotArea>
    </format>
    <format dxfId="147">
      <pivotArea dataOnly="0" labelOnly="1" outline="0" fieldPosition="0">
        <references count="2">
          <reference field="1" count="1" selected="0">
            <x v="368"/>
          </reference>
          <reference field="2" count="1">
            <x v="409"/>
          </reference>
        </references>
      </pivotArea>
    </format>
    <format dxfId="148">
      <pivotArea dataOnly="0" labelOnly="1" outline="0" fieldPosition="0">
        <references count="2">
          <reference field="1" count="1" selected="0">
            <x v="358"/>
          </reference>
          <reference field="2" count="1">
            <x v="583"/>
          </reference>
        </references>
      </pivotArea>
    </format>
    <format dxfId="149">
      <pivotArea dataOnly="0" labelOnly="1" outline="0" fieldPosition="0">
        <references count="2">
          <reference field="1" count="1" selected="0">
            <x v="525"/>
          </reference>
          <reference field="2" count="1">
            <x v="613"/>
          </reference>
        </references>
      </pivotArea>
    </format>
    <format dxfId="150">
      <pivotArea dataOnly="0" labelOnly="1" outline="0" fieldPosition="0">
        <references count="2">
          <reference field="1" count="1" selected="0">
            <x v="617"/>
          </reference>
          <reference field="2" count="1">
            <x v="201"/>
          </reference>
        </references>
      </pivotArea>
    </format>
    <format dxfId="151">
      <pivotArea dataOnly="0" labelOnly="1" outline="0" fieldPosition="0">
        <references count="2">
          <reference field="1" count="1" selected="0">
            <x v="400"/>
          </reference>
          <reference field="2" count="1">
            <x v="375"/>
          </reference>
        </references>
      </pivotArea>
    </format>
    <format dxfId="152">
      <pivotArea dataOnly="0" labelOnly="1" outline="0" fieldPosition="0">
        <references count="2">
          <reference field="1" count="1" selected="0">
            <x v="359"/>
          </reference>
          <reference field="2" count="1">
            <x v="637"/>
          </reference>
        </references>
      </pivotArea>
    </format>
    <format dxfId="153">
      <pivotArea dataOnly="0" labelOnly="1" outline="0" fieldPosition="0">
        <references count="2">
          <reference field="1" count="1" selected="0">
            <x v="544"/>
          </reference>
          <reference field="2" count="1">
            <x v="557"/>
          </reference>
        </references>
      </pivotArea>
    </format>
    <format dxfId="154">
      <pivotArea dataOnly="0" labelOnly="1" outline="0" fieldPosition="0">
        <references count="2">
          <reference field="1" count="1" selected="0">
            <x v="640"/>
          </reference>
          <reference field="2" count="1">
            <x v="614"/>
          </reference>
        </references>
      </pivotArea>
    </format>
    <format dxfId="155">
      <pivotArea dataOnly="0" labelOnly="1" outline="0" fieldPosition="0">
        <references count="2">
          <reference field="1" count="1" selected="0">
            <x v="547"/>
          </reference>
          <reference field="2" count="1">
            <x v="223"/>
          </reference>
        </references>
      </pivotArea>
    </format>
    <format dxfId="156">
      <pivotArea dataOnly="0" labelOnly="1" outline="0" fieldPosition="0">
        <references count="2">
          <reference field="1" count="1" selected="0">
            <x v="341"/>
          </reference>
          <reference field="2" count="1">
            <x v="619"/>
          </reference>
        </references>
      </pivotArea>
    </format>
    <format dxfId="157">
      <pivotArea dataOnly="0" labelOnly="1" outline="0" fieldPosition="0">
        <references count="2">
          <reference field="1" count="1" selected="0">
            <x v="654"/>
          </reference>
          <reference field="2" count="1">
            <x v="109"/>
          </reference>
        </references>
      </pivotArea>
    </format>
    <format dxfId="158">
      <pivotArea dataOnly="0" labelOnly="1" outline="0" fieldPosition="0">
        <references count="2">
          <reference field="1" count="1" selected="0">
            <x v="226"/>
          </reference>
          <reference field="2" count="1">
            <x v="641"/>
          </reference>
        </references>
      </pivotArea>
    </format>
    <format dxfId="159">
      <pivotArea dataOnly="0" labelOnly="1" outline="0" fieldPosition="0">
        <references count="2">
          <reference field="1" count="1" selected="0">
            <x v="16"/>
          </reference>
          <reference field="2" count="1">
            <x v="178"/>
          </reference>
        </references>
      </pivotArea>
    </format>
    <format dxfId="160">
      <pivotArea dataOnly="0" labelOnly="1" outline="0" fieldPosition="0">
        <references count="2">
          <reference field="1" count="1" selected="0">
            <x v="252"/>
          </reference>
          <reference field="2" count="1">
            <x v="579"/>
          </reference>
        </references>
      </pivotArea>
    </format>
    <format dxfId="161">
      <pivotArea dataOnly="0" labelOnly="1" outline="0" fieldPosition="0">
        <references count="2">
          <reference field="1" count="1" selected="0">
            <x v="101"/>
          </reference>
          <reference field="2" count="1">
            <x v="612"/>
          </reference>
        </references>
      </pivotArea>
    </format>
    <format dxfId="162">
      <pivotArea dataOnly="0" labelOnly="1" outline="0" fieldPosition="0">
        <references count="2">
          <reference field="1" count="1" selected="0">
            <x v="220"/>
          </reference>
          <reference field="2" count="1">
            <x v="597"/>
          </reference>
        </references>
      </pivotArea>
    </format>
    <format dxfId="163">
      <pivotArea dataOnly="0" labelOnly="1" outline="0" fieldPosition="0">
        <references count="2">
          <reference field="1" count="1" selected="0">
            <x v="127"/>
          </reference>
          <reference field="2" count="1">
            <x v="179"/>
          </reference>
        </references>
      </pivotArea>
    </format>
    <format dxfId="164">
      <pivotArea dataOnly="0" labelOnly="1" outline="0" fieldPosition="0">
        <references count="2">
          <reference field="1" count="1" selected="0">
            <x v="240"/>
          </reference>
          <reference field="2" count="1">
            <x v="603"/>
          </reference>
        </references>
      </pivotArea>
    </format>
    <format dxfId="165">
      <pivotArea dataOnly="0" labelOnly="1" outline="0" fieldPosition="0">
        <references count="2">
          <reference field="1" count="1" selected="0">
            <x v="32"/>
          </reference>
          <reference field="2" count="1">
            <x v="194"/>
          </reference>
        </references>
      </pivotArea>
    </format>
    <format dxfId="166">
      <pivotArea dataOnly="0" labelOnly="1" outline="0" fieldPosition="0">
        <references count="2">
          <reference field="1" count="1" selected="0">
            <x v="67"/>
          </reference>
          <reference field="2" count="1">
            <x v="248"/>
          </reference>
        </references>
      </pivotArea>
    </format>
    <format dxfId="167">
      <pivotArea dataOnly="0" labelOnly="1" outline="0" fieldPosition="0">
        <references count="2">
          <reference field="1" count="1" selected="0">
            <x v="156"/>
          </reference>
          <reference field="2" count="1">
            <x v="560"/>
          </reference>
        </references>
      </pivotArea>
    </format>
    <format dxfId="168">
      <pivotArea dataOnly="0" labelOnly="1" outline="0" fieldPosition="0">
        <references count="2">
          <reference field="1" count="1" selected="0">
            <x v="17"/>
          </reference>
          <reference field="2" count="1">
            <x v="144"/>
          </reference>
        </references>
      </pivotArea>
    </format>
    <format dxfId="169">
      <pivotArea dataOnly="0" labelOnly="1" outline="0" fieldPosition="0">
        <references count="2">
          <reference field="1" count="1" selected="0">
            <x v="164"/>
          </reference>
          <reference field="2" count="1">
            <x v="354"/>
          </reference>
        </references>
      </pivotArea>
    </format>
    <format dxfId="170">
      <pivotArea dataOnly="0" labelOnly="1" outline="0" fieldPosition="0">
        <references count="2">
          <reference field="1" count="1" selected="0">
            <x v="221"/>
          </reference>
          <reference field="2" count="1">
            <x v="242"/>
          </reference>
        </references>
      </pivotArea>
    </format>
    <format dxfId="171">
      <pivotArea dataOnly="0" labelOnly="1" outline="0" fieldPosition="0">
        <references count="2">
          <reference field="1" count="1" selected="0">
            <x v="64"/>
          </reference>
          <reference field="2" count="1">
            <x v="520"/>
          </reference>
        </references>
      </pivotArea>
    </format>
    <format dxfId="172">
      <pivotArea dataOnly="0" labelOnly="1" outline="0" fieldPosition="0">
        <references count="2">
          <reference field="1" count="1" selected="0">
            <x v="230"/>
          </reference>
          <reference field="2" count="1">
            <x v="549"/>
          </reference>
        </references>
      </pivotArea>
    </format>
    <format dxfId="173">
      <pivotArea dataOnly="0" labelOnly="1" outline="0" fieldPosition="0">
        <references count="2">
          <reference field="1" count="1" selected="0">
            <x v="66"/>
          </reference>
          <reference field="2" count="1">
            <x v="182"/>
          </reference>
        </references>
      </pivotArea>
    </format>
    <format dxfId="174">
      <pivotArea dataOnly="0" labelOnly="1" outline="0" fieldPosition="0">
        <references count="2">
          <reference field="1" count="1" selected="0">
            <x v="247"/>
          </reference>
          <reference field="2" count="1">
            <x v="523"/>
          </reference>
        </references>
      </pivotArea>
    </format>
    <format dxfId="175">
      <pivotArea dataOnly="0" labelOnly="1" outline="0" fieldPosition="0">
        <references count="2">
          <reference field="1" count="1" selected="0">
            <x v="10"/>
          </reference>
          <reference field="2" count="1">
            <x v="500"/>
          </reference>
        </references>
      </pivotArea>
    </format>
    <format dxfId="176">
      <pivotArea dataOnly="0" labelOnly="1" outline="0" fieldPosition="0">
        <references count="2">
          <reference field="1" count="1" selected="0">
            <x v="304"/>
          </reference>
          <reference field="2" count="1">
            <x v="617"/>
          </reference>
        </references>
      </pivotArea>
    </format>
    <format dxfId="177">
      <pivotArea dataOnly="0" labelOnly="1" outline="0" fieldPosition="0">
        <references count="2">
          <reference field="1" count="1" selected="0">
            <x v="322"/>
          </reference>
          <reference field="2" count="1">
            <x v="244"/>
          </reference>
        </references>
      </pivotArea>
    </format>
    <format dxfId="178">
      <pivotArea dataOnly="0" labelOnly="1" outline="0" fieldPosition="0">
        <references count="2">
          <reference field="1" count="1" selected="0">
            <x v="311"/>
          </reference>
          <reference field="2" count="1">
            <x v="379"/>
          </reference>
        </references>
      </pivotArea>
    </format>
    <format dxfId="179">
      <pivotArea dataOnly="0" labelOnly="1" outline="0" fieldPosition="0">
        <references count="2">
          <reference field="1" count="1" selected="0">
            <x v="199"/>
          </reference>
          <reference field="2" count="1">
            <x v="558"/>
          </reference>
        </references>
      </pivotArea>
    </format>
    <format dxfId="180">
      <pivotArea dataOnly="0" labelOnly="1" outline="0" fieldPosition="0">
        <references count="2">
          <reference field="1" count="1" selected="0">
            <x v="98"/>
          </reference>
          <reference field="2" count="1">
            <x v="424"/>
          </reference>
        </references>
      </pivotArea>
    </format>
    <format dxfId="181">
      <pivotArea dataOnly="0" labelOnly="1" outline="0" fieldPosition="0">
        <references count="2">
          <reference field="1" count="1" selected="0">
            <x v="211"/>
          </reference>
          <reference field="2" count="1">
            <x v="254"/>
          </reference>
        </references>
      </pivotArea>
    </format>
    <format dxfId="182">
      <pivotArea dataOnly="0" labelOnly="1" outline="0" fieldPosition="0">
        <references count="2">
          <reference field="1" count="1" selected="0">
            <x v="99"/>
          </reference>
          <reference field="2" count="1">
            <x v="618"/>
          </reference>
        </references>
      </pivotArea>
    </format>
    <format dxfId="183">
      <pivotArea dataOnly="0" labelOnly="1" outline="0" fieldPosition="0">
        <references count="2">
          <reference field="1" count="1" selected="0">
            <x v="214"/>
          </reference>
          <reference field="2" count="1">
            <x v="634"/>
          </reference>
        </references>
      </pivotArea>
    </format>
    <format dxfId="184">
      <pivotArea dataOnly="0" labelOnly="1" outline="0" fieldPosition="0">
        <references count="2">
          <reference field="1" count="1" selected="0">
            <x v="171"/>
          </reference>
          <reference field="2" count="1">
            <x v="373"/>
          </reference>
        </references>
      </pivotArea>
    </format>
    <format dxfId="185">
      <pivotArea dataOnly="0" labelOnly="1" outline="0" fieldPosition="0">
        <references count="2">
          <reference field="1" count="1" selected="0">
            <x v="335"/>
          </reference>
          <reference field="2" count="1">
            <x v="267"/>
          </reference>
        </references>
      </pivotArea>
    </format>
    <format dxfId="186">
      <pivotArea dataOnly="0" labelOnly="1" outline="0" fieldPosition="0">
        <references count="2">
          <reference field="1" count="1" selected="0">
            <x v="443"/>
          </reference>
          <reference field="2" count="1">
            <x v="502"/>
          </reference>
        </references>
      </pivotArea>
    </format>
    <format dxfId="187">
      <pivotArea dataOnly="0" labelOnly="1" outline="0" fieldPosition="0">
        <references count="2">
          <reference field="1" count="1" selected="0">
            <x v="393"/>
          </reference>
          <reference field="2" count="1">
            <x v="328"/>
          </reference>
        </references>
      </pivotArea>
    </format>
    <format dxfId="188">
      <pivotArea dataOnly="0" labelOnly="1" outline="0" fieldPosition="0">
        <references count="2">
          <reference field="1" count="1" selected="0">
            <x v="431"/>
          </reference>
          <reference field="2" count="1">
            <x v="140"/>
          </reference>
        </references>
      </pivotArea>
    </format>
    <format dxfId="189">
      <pivotArea dataOnly="0" labelOnly="1" outline="0" fieldPosition="0">
        <references count="2">
          <reference field="1" count="1" selected="0">
            <x v="575"/>
          </reference>
          <reference field="2" count="1">
            <x v="162"/>
          </reference>
        </references>
      </pivotArea>
    </format>
    <format dxfId="190">
      <pivotArea dataOnly="0" labelOnly="1" outline="0" fieldPosition="0">
        <references count="2">
          <reference field="1" count="1" selected="0">
            <x v="466"/>
          </reference>
          <reference field="2" count="1">
            <x v="259"/>
          </reference>
        </references>
      </pivotArea>
    </format>
    <format dxfId="191">
      <pivotArea dataOnly="0" labelOnly="1" outline="0" fieldPosition="0">
        <references count="2">
          <reference field="1" count="1" selected="0">
            <x v="607"/>
          </reference>
          <reference field="2" count="1">
            <x v="257"/>
          </reference>
        </references>
      </pivotArea>
    </format>
    <format dxfId="192">
      <pivotArea dataOnly="0" labelOnly="1" outline="0" fieldPosition="0">
        <references count="2">
          <reference field="1" count="1" selected="0">
            <x v="467"/>
          </reference>
          <reference field="2" count="1">
            <x v="383"/>
          </reference>
        </references>
      </pivotArea>
    </format>
    <format dxfId="193">
      <pivotArea dataOnly="0" labelOnly="1" outline="0" fieldPosition="0">
        <references count="2">
          <reference field="1" count="1" selected="0">
            <x v="639"/>
          </reference>
          <reference field="2" count="1">
            <x v="89"/>
          </reference>
        </references>
      </pivotArea>
    </format>
    <format dxfId="194">
      <pivotArea dataOnly="0" labelOnly="1" outline="0" fieldPosition="0">
        <references count="2">
          <reference field="1" count="1" selected="0">
            <x v="468"/>
          </reference>
          <reference field="2" count="1">
            <x v="334"/>
          </reference>
        </references>
      </pivotArea>
    </format>
    <format dxfId="195">
      <pivotArea dataOnly="0" labelOnly="1" outline="0" fieldPosition="0">
        <references count="2">
          <reference field="1" count="1" selected="0">
            <x v="446"/>
          </reference>
          <reference field="2" count="1">
            <x v="185"/>
          </reference>
        </references>
      </pivotArea>
    </format>
    <format dxfId="196">
      <pivotArea dataOnly="0" labelOnly="1" outline="0" fieldPosition="0">
        <references count="2">
          <reference field="1" count="1" selected="0">
            <x v="469"/>
          </reference>
          <reference field="2" count="1">
            <x v="380"/>
          </reference>
        </references>
      </pivotArea>
    </format>
    <format dxfId="197">
      <pivotArea dataOnly="0" labelOnly="1" outline="0" fieldPosition="0">
        <references count="2">
          <reference field="1" count="1" selected="0">
            <x v="583"/>
          </reference>
          <reference field="2" count="1">
            <x v="237"/>
          </reference>
        </references>
      </pivotArea>
    </format>
    <format dxfId="198">
      <pivotArea dataOnly="0" labelOnly="1" outline="0" fieldPosition="0">
        <references count="2">
          <reference field="1" count="1" selected="0">
            <x v="470"/>
          </reference>
          <reference field="2" count="1">
            <x v="323"/>
          </reference>
        </references>
      </pivotArea>
    </format>
    <format dxfId="199">
      <pivotArea dataOnly="0" labelOnly="1" outline="0" fieldPosition="0">
        <references count="2">
          <reference field="1" count="1" selected="0">
            <x v="352"/>
          </reference>
          <reference field="2" count="1">
            <x v="529"/>
          </reference>
        </references>
      </pivotArea>
    </format>
    <format dxfId="200">
      <pivotArea dataOnly="0" labelOnly="1" outline="0" fieldPosition="0">
        <references count="2">
          <reference field="1" count="1" selected="0">
            <x v="471"/>
          </reference>
          <reference field="2" count="1">
            <x v="543"/>
          </reference>
        </references>
      </pivotArea>
    </format>
    <format dxfId="201">
      <pivotArea dataOnly="0" labelOnly="1" outline="0" fieldPosition="0">
        <references count="2">
          <reference field="1" count="1" selected="0">
            <x v="340"/>
          </reference>
          <reference field="2" count="1">
            <x v="488"/>
          </reference>
        </references>
      </pivotArea>
    </format>
    <format dxfId="202">
      <pivotArea dataOnly="0" labelOnly="1" outline="0" fieldPosition="0">
        <references count="2">
          <reference field="1" count="1" selected="0">
            <x v="432"/>
          </reference>
          <reference field="2" count="1">
            <x v="142"/>
          </reference>
        </references>
      </pivotArea>
    </format>
    <format dxfId="203">
      <pivotArea dataOnly="0" labelOnly="1" outline="0" fieldPosition="0">
        <references count="2">
          <reference field="1" count="1" selected="0">
            <x v="631"/>
          </reference>
          <reference field="2" count="1">
            <x v="318"/>
          </reference>
        </references>
      </pivotArea>
    </format>
    <format dxfId="204">
      <pivotArea dataOnly="0" labelOnly="1" outline="0" fieldPosition="0">
        <references count="2">
          <reference field="1" count="1" selected="0">
            <x v="473"/>
          </reference>
          <reference field="2" count="1">
            <x v="451"/>
          </reference>
        </references>
      </pivotArea>
    </format>
    <format dxfId="205">
      <pivotArea dataOnly="0" labelOnly="1" outline="0" fieldPosition="0">
        <references count="2">
          <reference field="1" count="1" selected="0">
            <x v="398"/>
          </reference>
          <reference field="2" count="1">
            <x v="263"/>
          </reference>
        </references>
      </pivotArea>
    </format>
    <format dxfId="206">
      <pivotArea dataOnly="0" labelOnly="1" outline="0" fieldPosition="0">
        <references count="2">
          <reference field="1" count="1" selected="0">
            <x v="433"/>
          </reference>
          <reference field="2" count="1">
            <x v="399"/>
          </reference>
        </references>
      </pivotArea>
    </format>
    <format dxfId="207">
      <pivotArea dataOnly="0" labelOnly="1" outline="0" fieldPosition="0">
        <references count="2">
          <reference field="1" count="1" selected="0">
            <x v="563"/>
          </reference>
          <reference field="2" count="1">
            <x v="79"/>
          </reference>
        </references>
      </pivotArea>
    </format>
    <format dxfId="208">
      <pivotArea dataOnly="0" labelOnly="1" outline="0" fieldPosition="0">
        <references count="2">
          <reference field="1" count="1" selected="0">
            <x v="475"/>
          </reference>
          <reference field="2" count="1">
            <x v="517"/>
          </reference>
        </references>
      </pivotArea>
    </format>
    <format dxfId="209">
      <pivotArea dataOnly="0" labelOnly="1" outline="0" fieldPosition="0">
        <references count="2">
          <reference field="1" count="1" selected="0">
            <x v="571"/>
          </reference>
          <reference field="2" count="1">
            <x v="115"/>
          </reference>
        </references>
      </pivotArea>
    </format>
    <format dxfId="210">
      <pivotArea dataOnly="0" labelOnly="1" outline="0" fieldPosition="0">
        <references count="2">
          <reference field="1" count="1" selected="0">
            <x v="476"/>
          </reference>
          <reference field="2" count="1">
            <x v="455"/>
          </reference>
        </references>
      </pivotArea>
    </format>
    <format dxfId="211">
      <pivotArea dataOnly="0" labelOnly="1" outline="0" fieldPosition="0">
        <references count="2">
          <reference field="1" count="1" selected="0">
            <x v="450"/>
          </reference>
          <reference field="2" count="1">
            <x v="600"/>
          </reference>
        </references>
      </pivotArea>
    </format>
    <format dxfId="212">
      <pivotArea dataOnly="0" labelOnly="1" outline="0" fieldPosition="0">
        <references count="2">
          <reference field="1" count="1" selected="0">
            <x v="477"/>
          </reference>
          <reference field="2" count="1">
            <x v="469"/>
          </reference>
        </references>
      </pivotArea>
    </format>
    <format dxfId="213">
      <pivotArea dataOnly="0" labelOnly="1" outline="0" fieldPosition="0">
        <references count="2">
          <reference field="1" count="1" selected="0">
            <x v="334"/>
          </reference>
          <reference field="2" count="1">
            <x v="270"/>
          </reference>
        </references>
      </pivotArea>
    </format>
    <format dxfId="214">
      <pivotArea dataOnly="0" labelOnly="1" outline="0" fieldPosition="0">
        <references count="2">
          <reference field="1" count="1" selected="0">
            <x v="478"/>
          </reference>
          <reference field="2" count="1">
            <x v="547"/>
          </reference>
        </references>
      </pivotArea>
    </format>
    <format dxfId="215">
      <pivotArea dataOnly="0" labelOnly="1" outline="0" fieldPosition="0">
        <references count="2">
          <reference field="1" count="1" selected="0">
            <x v="453"/>
          </reference>
          <reference field="2" count="1">
            <x v="292"/>
          </reference>
        </references>
      </pivotArea>
    </format>
    <format dxfId="216">
      <pivotArea dataOnly="0" labelOnly="1" outline="0" fieldPosition="0">
        <references count="2">
          <reference field="1" count="1" selected="0">
            <x v="479"/>
          </reference>
          <reference field="2" count="1">
            <x v="129"/>
          </reference>
        </references>
      </pivotArea>
    </format>
    <format dxfId="217">
      <pivotArea dataOnly="0" labelOnly="1" outline="0" fieldPosition="0">
        <references count="2">
          <reference field="1" count="1" selected="0">
            <x v="603"/>
          </reference>
          <reference field="2" count="1">
            <x v="181"/>
          </reference>
        </references>
      </pivotArea>
    </format>
    <format dxfId="218">
      <pivotArea dataOnly="0" labelOnly="1" outline="0" fieldPosition="0">
        <references count="2">
          <reference field="1" count="1" selected="0">
            <x v="480"/>
          </reference>
          <reference field="2" count="1">
            <x v="556"/>
          </reference>
        </references>
      </pivotArea>
    </format>
    <format dxfId="219">
      <pivotArea dataOnly="0" labelOnly="1" outline="0" fieldPosition="0">
        <references count="2">
          <reference field="1" count="1" selected="0">
            <x v="415"/>
          </reference>
          <reference field="2" count="1">
            <x v="327"/>
          </reference>
        </references>
      </pivotArea>
    </format>
    <format dxfId="220">
      <pivotArea dataOnly="0" labelOnly="1" outline="0" fieldPosition="0">
        <references count="2">
          <reference field="1" count="1" selected="0">
            <x v="481"/>
          </reference>
          <reference field="2" count="1">
            <x v="388"/>
          </reference>
        </references>
      </pivotArea>
    </format>
    <format dxfId="221">
      <pivotArea dataOnly="0" labelOnly="1" outline="0" fieldPosition="0">
        <references count="2">
          <reference field="1" count="1" selected="0">
            <x v="391"/>
          </reference>
          <reference field="2" count="1">
            <x v="491"/>
          </reference>
        </references>
      </pivotArea>
    </format>
    <format dxfId="222">
      <pivotArea dataOnly="0" labelOnly="1" outline="0" fieldPosition="0">
        <references count="2">
          <reference field="1" count="1" selected="0">
            <x v="482"/>
          </reference>
          <reference field="2" count="1">
            <x v="55"/>
          </reference>
        </references>
      </pivotArea>
    </format>
    <format dxfId="223">
      <pivotArea dataOnly="0" labelOnly="1" outline="0" fieldPosition="0">
        <references count="2">
          <reference field="1" count="1" selected="0">
            <x v="360"/>
          </reference>
          <reference field="2" count="1">
            <x v="330"/>
          </reference>
        </references>
      </pivotArea>
    </format>
    <format dxfId="224">
      <pivotArea dataOnly="0" labelOnly="1" outline="0" fieldPosition="0">
        <references count="2">
          <reference field="1" count="1" selected="0">
            <x v="483"/>
          </reference>
          <reference field="2" count="1">
            <x v="537"/>
          </reference>
        </references>
      </pivotArea>
    </format>
    <format dxfId="225">
      <pivotArea dataOnly="0" labelOnly="1" outline="0" fieldPosition="0">
        <references count="2">
          <reference field="1" count="1" selected="0">
            <x v="635"/>
          </reference>
          <reference field="2" count="1">
            <x v="172"/>
          </reference>
        </references>
      </pivotArea>
    </format>
    <format dxfId="226">
      <pivotArea dataOnly="0" labelOnly="1" outline="0" fieldPosition="0">
        <references count="2">
          <reference field="1" count="1" selected="0">
            <x v="484"/>
          </reference>
          <reference field="2" count="1">
            <x v="545"/>
          </reference>
        </references>
      </pivotArea>
    </format>
    <format dxfId="227">
      <pivotArea dataOnly="0" labelOnly="1" outline="0" fieldPosition="0">
        <references count="2">
          <reference field="1" count="1" selected="0">
            <x v="643"/>
          </reference>
          <reference field="2" count="1">
            <x v="9"/>
          </reference>
        </references>
      </pivotArea>
    </format>
    <format dxfId="228">
      <pivotArea dataOnly="0" labelOnly="1" outline="0" fieldPosition="0">
        <references count="2">
          <reference field="1" count="1" selected="0">
            <x v="485"/>
          </reference>
          <reference field="2" count="1">
            <x v="468"/>
          </reference>
        </references>
      </pivotArea>
    </format>
    <format dxfId="229">
      <pivotArea dataOnly="0" labelOnly="1" outline="0" fieldPosition="0">
        <references count="2">
          <reference field="1" count="1" selected="0">
            <x v="420"/>
          </reference>
          <reference field="2" count="1">
            <x v="527"/>
          </reference>
        </references>
      </pivotArea>
    </format>
    <format dxfId="230">
      <pivotArea dataOnly="0" labelOnly="1" outline="0" fieldPosition="0">
        <references count="2">
          <reference field="1" count="1" selected="0">
            <x v="486"/>
          </reference>
          <reference field="2" count="1">
            <x v="436"/>
          </reference>
        </references>
      </pivotArea>
    </format>
    <format dxfId="231">
      <pivotArea dataOnly="0" labelOnly="1" outline="0" fieldPosition="0">
        <references count="2">
          <reference field="1" count="1" selected="0">
            <x v="561"/>
          </reference>
          <reference field="2" count="1">
            <x v="226"/>
          </reference>
        </references>
      </pivotArea>
    </format>
    <format dxfId="232">
      <pivotArea dataOnly="0" labelOnly="1" outline="0" fieldPosition="0">
        <references count="2">
          <reference field="1" count="1" selected="0">
            <x v="487"/>
          </reference>
          <reference field="2" count="1">
            <x v="473"/>
          </reference>
        </references>
      </pivotArea>
    </format>
    <format dxfId="233">
      <pivotArea dataOnly="0" labelOnly="1" outline="0" fieldPosition="0">
        <references count="2">
          <reference field="1" count="1" selected="0">
            <x v="444"/>
          </reference>
          <reference field="2" count="1">
            <x v="38"/>
          </reference>
        </references>
      </pivotArea>
    </format>
    <format dxfId="234">
      <pivotArea dataOnly="0" labelOnly="1" outline="0" fieldPosition="0">
        <references count="2">
          <reference field="1" count="1" selected="0">
            <x v="488"/>
          </reference>
          <reference field="2" count="1">
            <x v="261"/>
          </reference>
        </references>
      </pivotArea>
    </format>
    <format dxfId="235">
      <pivotArea dataOnly="0" labelOnly="1" outline="0" fieldPosition="0">
        <references count="2">
          <reference field="1" count="1" selected="0">
            <x v="447"/>
          </reference>
          <reference field="2" count="1">
            <x v="104"/>
          </reference>
        </references>
      </pivotArea>
    </format>
    <format dxfId="236">
      <pivotArea dataOnly="0" labelOnly="1" outline="0" fieldPosition="0">
        <references count="2">
          <reference field="1" count="1" selected="0">
            <x v="489"/>
          </reference>
          <reference field="2" count="1">
            <x v="291"/>
          </reference>
        </references>
      </pivotArea>
    </format>
    <format dxfId="237">
      <pivotArea dataOnly="0" labelOnly="1" outline="0" fieldPosition="0">
        <references count="2">
          <reference field="1" count="1" selected="0">
            <x v="573"/>
          </reference>
          <reference field="2" count="1">
            <x v="24"/>
          </reference>
        </references>
      </pivotArea>
    </format>
    <format dxfId="238">
      <pivotArea dataOnly="0" labelOnly="1" outline="0" fieldPosition="0">
        <references count="2">
          <reference field="1" count="1" selected="0">
            <x v="490"/>
          </reference>
          <reference field="2" count="1">
            <x v="69"/>
          </reference>
        </references>
      </pivotArea>
    </format>
    <format dxfId="239">
      <pivotArea dataOnly="0" labelOnly="1" outline="0" fieldPosition="0">
        <references count="2">
          <reference field="1" count="1" selected="0">
            <x v="338"/>
          </reference>
          <reference field="2" count="1">
            <x v="48"/>
          </reference>
        </references>
      </pivotArea>
    </format>
    <format dxfId="240">
      <pivotArea dataOnly="0" labelOnly="1" outline="0" fieldPosition="0">
        <references count="2">
          <reference field="1" count="1" selected="0">
            <x v="491"/>
          </reference>
          <reference field="2" count="1">
            <x v="535"/>
          </reference>
        </references>
      </pivotArea>
    </format>
    <format dxfId="241">
      <pivotArea dataOnly="0" labelOnly="1" outline="0" fieldPosition="0">
        <references count="2">
          <reference field="1" count="1" selected="0">
            <x v="382"/>
          </reference>
          <reference field="2" count="1">
            <x v="404"/>
          </reference>
        </references>
      </pivotArea>
    </format>
    <format dxfId="242">
      <pivotArea dataOnly="0" labelOnly="1" outline="0" fieldPosition="0">
        <references count="2">
          <reference field="1" count="1" selected="0">
            <x v="492"/>
          </reference>
          <reference field="2" count="1">
            <x v="398"/>
          </reference>
        </references>
      </pivotArea>
    </format>
    <format dxfId="243">
      <pivotArea dataOnly="0" labelOnly="1" outline="0" fieldPosition="0">
        <references count="2">
          <reference field="1" count="1" selected="0">
            <x v="384"/>
          </reference>
          <reference field="2" count="1">
            <x v="609"/>
          </reference>
        </references>
      </pivotArea>
    </format>
    <format dxfId="244">
      <pivotArea dataOnly="0" labelOnly="1" outline="0" fieldPosition="0">
        <references count="2">
          <reference field="1" count="1" selected="0">
            <x v="493"/>
          </reference>
          <reference field="2" count="1">
            <x v="553"/>
          </reference>
        </references>
      </pivotArea>
    </format>
    <format dxfId="245">
      <pivotArea dataOnly="0" labelOnly="1" outline="0" fieldPosition="0">
        <references count="2">
          <reference field="1" count="1" selected="0">
            <x v="412"/>
          </reference>
          <reference field="2" count="1">
            <x v="508"/>
          </reference>
        </references>
      </pivotArea>
    </format>
    <format dxfId="246">
      <pivotArea dataOnly="0" labelOnly="1" outline="0" fieldPosition="0">
        <references count="2">
          <reference field="1" count="1" selected="0">
            <x v="494"/>
          </reference>
          <reference field="2" count="1">
            <x v="338"/>
          </reference>
        </references>
      </pivotArea>
    </format>
    <format dxfId="247">
      <pivotArea dataOnly="0" labelOnly="1" outline="0" fieldPosition="0">
        <references count="2">
          <reference field="1" count="1" selected="0">
            <x v="337"/>
          </reference>
          <reference field="2" count="1">
            <x v="15"/>
          </reference>
        </references>
      </pivotArea>
    </format>
    <format dxfId="248">
      <pivotArea dataOnly="0" labelOnly="1" outline="0" fieldPosition="0">
        <references count="2">
          <reference field="1" count="1" selected="0">
            <x v="495"/>
          </reference>
          <reference field="2" count="1">
            <x v="534"/>
          </reference>
        </references>
      </pivotArea>
    </format>
    <format dxfId="249">
      <pivotArea dataOnly="0" labelOnly="1" outline="0" fieldPosition="0">
        <references count="2">
          <reference field="1" count="1" selected="0">
            <x v="350"/>
          </reference>
          <reference field="2" count="1">
            <x v="626"/>
          </reference>
        </references>
      </pivotArea>
    </format>
    <format dxfId="250">
      <pivotArea dataOnly="0" labelOnly="1" outline="0" fieldPosition="0">
        <references count="2">
          <reference field="1" count="1" selected="0">
            <x v="434"/>
          </reference>
          <reference field="2" count="1">
            <x v="445"/>
          </reference>
        </references>
      </pivotArea>
    </format>
    <format dxfId="251">
      <pivotArea dataOnly="0" labelOnly="1" outline="0" fieldPosition="0">
        <references count="2">
          <reference field="1" count="1" selected="0">
            <x v="455"/>
          </reference>
          <reference field="2" count="1">
            <x v="507"/>
          </reference>
        </references>
      </pivotArea>
    </format>
    <format dxfId="252">
      <pivotArea dataOnly="0" labelOnly="1" outline="0" fieldPosition="0">
        <references count="2">
          <reference field="1" count="1" selected="0">
            <x v="662"/>
          </reference>
          <reference field="2" count="1">
            <x v="418"/>
          </reference>
        </references>
      </pivotArea>
    </format>
    <format dxfId="253">
      <pivotArea dataOnly="0" labelOnly="1" outline="0" fieldPosition="0">
        <references count="2">
          <reference field="1" count="1" selected="0">
            <x v="389"/>
          </reference>
          <reference field="2" count="1">
            <x v="67"/>
          </reference>
        </references>
      </pivotArea>
    </format>
    <format dxfId="254">
      <pivotArea dataOnly="0" labelOnly="1" outline="0" fieldPosition="0">
        <references count="2">
          <reference field="1" count="1" selected="0">
            <x v="664"/>
          </reference>
          <reference field="2" count="1">
            <x v="195"/>
          </reference>
        </references>
      </pivotArea>
    </format>
    <format dxfId="255">
      <pivotArea dataOnly="0" labelOnly="1" outline="0" fieldPosition="0">
        <references count="2">
          <reference field="1" count="1" selected="0">
            <x v="357"/>
          </reference>
          <reference field="2" count="1">
            <x v="353"/>
          </reference>
        </references>
      </pivotArea>
    </format>
    <format dxfId="256">
      <pivotArea dataOnly="0" labelOnly="1" outline="0" fieldPosition="0">
        <references count="2">
          <reference field="1" count="1" selected="0">
            <x v="333"/>
          </reference>
          <reference field="2" count="1">
            <x v="255"/>
          </reference>
        </references>
      </pivotArea>
    </format>
    <format dxfId="257">
      <pivotArea dataOnly="0" labelOnly="1" outline="0" fieldPosition="0">
        <references count="2">
          <reference field="1" count="1" selected="0">
            <x v="613"/>
          </reference>
          <reference field="2" count="1">
            <x v="224"/>
          </reference>
        </references>
      </pivotArea>
    </format>
    <format dxfId="258">
      <pivotArea dataOnly="0" labelOnly="1" outline="0" fieldPosition="0">
        <references count="2">
          <reference field="1" count="1" selected="0">
            <x v="500"/>
          </reference>
          <reference field="2" count="1">
            <x v="284"/>
          </reference>
        </references>
      </pivotArea>
    </format>
    <format dxfId="259">
      <pivotArea dataOnly="0" labelOnly="1" outline="0" fieldPosition="0">
        <references count="2">
          <reference field="1" count="1" selected="0">
            <x v="428"/>
          </reference>
          <reference field="2" count="1">
            <x v="356"/>
          </reference>
        </references>
      </pivotArea>
    </format>
    <format dxfId="260">
      <pivotArea dataOnly="0" labelOnly="1" outline="0" fieldPosition="0">
        <references count="2">
          <reference field="1" count="1" selected="0">
            <x v="501"/>
          </reference>
          <reference field="2" count="1">
            <x v="611"/>
          </reference>
        </references>
      </pivotArea>
    </format>
    <format dxfId="261">
      <pivotArea dataOnly="0" labelOnly="1" outline="0" fieldPosition="0">
        <references count="2">
          <reference field="1" count="1" selected="0">
            <x v="621"/>
          </reference>
          <reference field="2" count="1">
            <x v="56"/>
          </reference>
        </references>
      </pivotArea>
    </format>
    <format dxfId="262">
      <pivotArea dataOnly="0" labelOnly="1" outline="0" fieldPosition="0">
        <references count="2">
          <reference field="1" count="1" selected="0">
            <x v="502"/>
          </reference>
          <reference field="2" count="1">
            <x v="33"/>
          </reference>
        </references>
      </pivotArea>
    </format>
    <format dxfId="263">
      <pivotArea dataOnly="0" labelOnly="1" outline="0" fieldPosition="0">
        <references count="2">
          <reference field="1" count="1" selected="0">
            <x v="429"/>
          </reference>
          <reference field="2" count="1">
            <x v="114"/>
          </reference>
        </references>
      </pivotArea>
    </format>
    <format dxfId="264">
      <pivotArea dataOnly="0" labelOnly="1" outline="0" fieldPosition="0">
        <references count="2">
          <reference field="1" count="1" selected="0">
            <x v="503"/>
          </reference>
          <reference field="2" count="1">
            <x v="125"/>
          </reference>
        </references>
      </pivotArea>
    </format>
    <format dxfId="265">
      <pivotArea dataOnly="0" labelOnly="1" outline="0" fieldPosition="0">
        <references count="2">
          <reference field="1" count="1" selected="0">
            <x v="629"/>
          </reference>
          <reference field="2" count="1">
            <x v="423"/>
          </reference>
        </references>
      </pivotArea>
    </format>
    <format dxfId="266">
      <pivotArea dataOnly="0" labelOnly="1" outline="0" fieldPosition="0">
        <references count="2">
          <reference field="1" count="1" selected="0">
            <x v="504"/>
          </reference>
          <reference field="2" count="1">
            <x v="410"/>
          </reference>
        </references>
      </pivotArea>
    </format>
    <format dxfId="267">
      <pivotArea dataOnly="0" labelOnly="1" outline="0" fieldPosition="0">
        <references count="2">
          <reference field="1" count="1" selected="0">
            <x v="633"/>
          </reference>
          <reference field="2" count="1">
            <x v="99"/>
          </reference>
        </references>
      </pivotArea>
    </format>
    <format dxfId="268">
      <pivotArea dataOnly="0" labelOnly="1" outline="0" fieldPosition="0">
        <references count="2">
          <reference field="1" count="1" selected="0">
            <x v="505"/>
          </reference>
          <reference field="2" count="1">
            <x v="68"/>
          </reference>
        </references>
      </pivotArea>
    </format>
    <format dxfId="269">
      <pivotArea dataOnly="0" labelOnly="1" outline="0" fieldPosition="0">
        <references count="2">
          <reference field="1" count="1" selected="0">
            <x v="394"/>
          </reference>
          <reference field="2" count="1">
            <x v="466"/>
          </reference>
        </references>
      </pivotArea>
    </format>
    <format dxfId="270">
      <pivotArea dataOnly="0" labelOnly="1" outline="0" fieldPosition="0">
        <references count="2">
          <reference field="1" count="1" selected="0">
            <x v="506"/>
          </reference>
          <reference field="2" count="1">
            <x v="54"/>
          </reference>
        </references>
      </pivotArea>
    </format>
    <format dxfId="271">
      <pivotArea dataOnly="0" labelOnly="1" outline="0" fieldPosition="0">
        <references count="2">
          <reference field="1" count="1" selected="0">
            <x v="396"/>
          </reference>
          <reference field="2" count="1">
            <x v="28"/>
          </reference>
        </references>
      </pivotArea>
    </format>
    <format dxfId="272">
      <pivotArea dataOnly="0" labelOnly="1" outline="0" fieldPosition="0">
        <references count="2">
          <reference field="1" count="1" selected="0">
            <x v="507"/>
          </reference>
          <reference field="2" count="1">
            <x v="225"/>
          </reference>
        </references>
      </pivotArea>
    </format>
    <format dxfId="273">
      <pivotArea dataOnly="0" labelOnly="1" outline="0" fieldPosition="0">
        <references count="2">
          <reference field="1" count="1" selected="0">
            <x v="418"/>
          </reference>
          <reference field="2" count="1">
            <x v="528"/>
          </reference>
        </references>
      </pivotArea>
    </format>
    <format dxfId="274">
      <pivotArea dataOnly="0" labelOnly="1" outline="0" fieldPosition="0">
        <references count="2">
          <reference field="1" count="1" selected="0">
            <x v="508"/>
          </reference>
          <reference field="2" count="1">
            <x v="414"/>
          </reference>
        </references>
      </pivotArea>
    </format>
    <format dxfId="275">
      <pivotArea dataOnly="0" labelOnly="1" outline="0" fieldPosition="0">
        <references count="2">
          <reference field="1" count="1" selected="0">
            <x v="399"/>
          </reference>
          <reference field="2" count="1">
            <x v="344"/>
          </reference>
        </references>
      </pivotArea>
    </format>
    <format dxfId="276">
      <pivotArea dataOnly="0" labelOnly="1" outline="0" fieldPosition="0">
        <references count="2">
          <reference field="1" count="1" selected="0">
            <x v="509"/>
          </reference>
          <reference field="2" count="1">
            <x v="554"/>
          </reference>
        </references>
      </pivotArea>
    </format>
    <format dxfId="277">
      <pivotArea dataOnly="0" labelOnly="1" outline="0" fieldPosition="0">
        <references count="2">
          <reference field="1" count="1" selected="0">
            <x v="464"/>
          </reference>
          <reference field="2" count="1">
            <x v="106"/>
          </reference>
        </references>
      </pivotArea>
    </format>
    <format dxfId="278">
      <pivotArea dataOnly="0" labelOnly="1" outline="0" fieldPosition="0">
        <references count="2">
          <reference field="1" count="1" selected="0">
            <x v="406"/>
          </reference>
          <reference field="2" count="1">
            <x v="53"/>
          </reference>
        </references>
      </pivotArea>
    </format>
    <format dxfId="279">
      <pivotArea dataOnly="0" labelOnly="1" outline="0" fieldPosition="0">
        <references count="2">
          <reference field="1" count="1" selected="0">
            <x v="560"/>
          </reference>
          <reference field="2" count="1">
            <x v="335"/>
          </reference>
        </references>
      </pivotArea>
    </format>
    <format dxfId="280">
      <pivotArea dataOnly="0" labelOnly="1" outline="0" fieldPosition="0">
        <references count="2">
          <reference field="1" count="1" selected="0">
            <x v="435"/>
          </reference>
          <reference field="2" count="1">
            <x v="240"/>
          </reference>
        </references>
      </pivotArea>
    </format>
    <format dxfId="281">
      <pivotArea dataOnly="0" labelOnly="1" outline="0" fieldPosition="0">
        <references count="2">
          <reference field="1" count="1" selected="0">
            <x v="562"/>
          </reference>
          <reference field="2" count="1">
            <x v="245"/>
          </reference>
        </references>
      </pivotArea>
    </format>
    <format dxfId="282">
      <pivotArea dataOnly="0" labelOnly="1" outline="0" fieldPosition="0">
        <references count="2">
          <reference field="1" count="1" selected="0">
            <x v="512"/>
          </reference>
          <reference field="2" count="1">
            <x v="49"/>
          </reference>
        </references>
      </pivotArea>
    </format>
    <format dxfId="283">
      <pivotArea dataOnly="0" labelOnly="1" outline="0" fieldPosition="0">
        <references count="2">
          <reference field="1" count="1" selected="0">
            <x v="564"/>
          </reference>
          <reference field="2" count="1">
            <x v="112"/>
          </reference>
        </references>
      </pivotArea>
    </format>
    <format dxfId="284">
      <pivotArea dataOnly="0" labelOnly="1" outline="0" fieldPosition="0">
        <references count="2">
          <reference field="1" count="1" selected="0">
            <x v="513"/>
          </reference>
          <reference field="2" count="1">
            <x v="222"/>
          </reference>
        </references>
      </pivotArea>
    </format>
    <format dxfId="285">
      <pivotArea dataOnly="0" labelOnly="1" outline="0" fieldPosition="0">
        <references count="2">
          <reference field="1" count="1" selected="0">
            <x v="445"/>
          </reference>
          <reference field="2" count="1">
            <x v="25"/>
          </reference>
        </references>
      </pivotArea>
    </format>
    <format dxfId="286">
      <pivotArea dataOnly="0" labelOnly="1" outline="0" fieldPosition="0">
        <references count="2">
          <reference field="1" count="1" selected="0">
            <x v="514"/>
          </reference>
          <reference field="2" count="1">
            <x v="256"/>
          </reference>
        </references>
      </pivotArea>
    </format>
    <format dxfId="287">
      <pivotArea dataOnly="0" labelOnly="1" outline="0" fieldPosition="0">
        <references count="2">
          <reference field="1" count="1" selected="0">
            <x v="568"/>
          </reference>
          <reference field="2" count="1">
            <x v="126"/>
          </reference>
        </references>
      </pivotArea>
    </format>
    <format dxfId="288">
      <pivotArea dataOnly="0" labelOnly="1" outline="0" fieldPosition="0">
        <references count="2">
          <reference field="1" count="1" selected="0">
            <x v="515"/>
          </reference>
          <reference field="2" count="1">
            <x v="374"/>
          </reference>
        </references>
      </pivotArea>
    </format>
    <format dxfId="289">
      <pivotArea dataOnly="0" labelOnly="1" outline="0" fieldPosition="0">
        <references count="2">
          <reference field="1" count="1" selected="0">
            <x v="448"/>
          </reference>
          <reference field="2" count="1">
            <x v="35"/>
          </reference>
        </references>
      </pivotArea>
    </format>
    <format dxfId="290">
      <pivotArea dataOnly="0" labelOnly="1" outline="0" fieldPosition="0">
        <references count="2">
          <reference field="1" count="1" selected="0">
            <x v="516"/>
          </reference>
          <reference field="2" count="1">
            <x v="243"/>
          </reference>
        </references>
      </pivotArea>
    </format>
    <format dxfId="291">
      <pivotArea dataOnly="0" labelOnly="1" outline="0" fieldPosition="0">
        <references count="2">
          <reference field="1" count="1" selected="0">
            <x v="572"/>
          </reference>
          <reference field="2" count="1">
            <x v="346"/>
          </reference>
        </references>
      </pivotArea>
    </format>
    <format dxfId="292">
      <pivotArea dataOnly="0" labelOnly="1" outline="0" fieldPosition="0">
        <references count="2">
          <reference field="1" count="1" selected="0">
            <x v="407"/>
          </reference>
          <reference field="2" count="1">
            <x v="339"/>
          </reference>
        </references>
      </pivotArea>
    </format>
    <format dxfId="293">
      <pivotArea dataOnly="0" labelOnly="1" outline="0" fieldPosition="0">
        <references count="2">
          <reference field="1" count="1" selected="0">
            <x v="574"/>
          </reference>
          <reference field="2" count="1">
            <x v="120"/>
          </reference>
        </references>
      </pivotArea>
    </format>
    <format dxfId="294">
      <pivotArea dataOnly="0" labelOnly="1" outline="0" fieldPosition="0">
        <references count="2">
          <reference field="1" count="1" selected="0">
            <x v="424"/>
          </reference>
          <reference field="2" count="1">
            <x v="538"/>
          </reference>
        </references>
      </pivotArea>
    </format>
    <format dxfId="295">
      <pivotArea dataOnly="0" labelOnly="1" outline="0" fieldPosition="0">
        <references count="2">
          <reference field="1" count="1" selected="0">
            <x v="342"/>
          </reference>
          <reference field="2" count="1">
            <x v="568"/>
          </reference>
        </references>
      </pivotArea>
    </format>
    <format dxfId="296">
      <pivotArea dataOnly="0" labelOnly="1" outline="0" fieldPosition="0">
        <references count="2">
          <reference field="1" count="1" selected="0">
            <x v="519"/>
          </reference>
          <reference field="2" count="1">
            <x v="219"/>
          </reference>
        </references>
      </pivotArea>
    </format>
    <format dxfId="297">
      <pivotArea dataOnly="0" labelOnly="1" outline="0" fieldPosition="0">
        <references count="2">
          <reference field="1" count="1" selected="0">
            <x v="449"/>
          </reference>
          <reference field="2" count="1">
            <x v="501"/>
          </reference>
        </references>
      </pivotArea>
    </format>
    <format dxfId="298">
      <pivotArea dataOnly="0" labelOnly="1" outline="0" fieldPosition="0">
        <references count="2">
          <reference field="1" count="1" selected="0">
            <x v="408"/>
          </reference>
          <reference field="2" count="1">
            <x v="559"/>
          </reference>
        </references>
      </pivotArea>
    </format>
    <format dxfId="299">
      <pivotArea dataOnly="0" labelOnly="1" outline="0" fieldPosition="0">
        <references count="2">
          <reference field="1" count="1" selected="0">
            <x v="370"/>
          </reference>
          <reference field="2" count="1">
            <x v="146"/>
          </reference>
        </references>
      </pivotArea>
    </format>
    <format dxfId="300">
      <pivotArea dataOnly="0" labelOnly="1" outline="0" fieldPosition="0">
        <references count="2">
          <reference field="1" count="1" selected="0">
            <x v="377"/>
          </reference>
          <reference field="2" count="1">
            <x v="227"/>
          </reference>
        </references>
      </pivotArea>
    </format>
    <format dxfId="301">
      <pivotArea dataOnly="0" labelOnly="1" outline="0" fieldPosition="0">
        <references count="2">
          <reference field="1" count="1" selected="0">
            <x v="383"/>
          </reference>
          <reference field="2" count="1">
            <x v="416"/>
          </reference>
        </references>
      </pivotArea>
    </format>
    <format dxfId="302">
      <pivotArea dataOnly="0" labelOnly="1" outline="0" fieldPosition="0">
        <references count="2">
          <reference field="1" count="1" selected="0">
            <x v="522"/>
          </reference>
          <reference field="2" count="1">
            <x v="490"/>
          </reference>
        </references>
      </pivotArea>
    </format>
    <format dxfId="303">
      <pivotArea dataOnly="0" labelOnly="1" outline="0" fieldPosition="0">
        <references count="2">
          <reference field="1" count="1" selected="0">
            <x v="364"/>
          </reference>
          <reference field="2" count="1">
            <x v="337"/>
          </reference>
        </references>
      </pivotArea>
    </format>
    <format dxfId="304">
      <pivotArea dataOnly="0" labelOnly="1" outline="0" fieldPosition="0">
        <references count="2">
          <reference field="1" count="1" selected="0">
            <x v="437"/>
          </reference>
          <reference field="2" count="1">
            <x v="150"/>
          </reference>
        </references>
      </pivotArea>
    </format>
    <format dxfId="305">
      <pivotArea dataOnly="0" labelOnly="1" outline="0" fieldPosition="0">
        <references count="2">
          <reference field="1" count="1" selected="0">
            <x v="339"/>
          </reference>
          <reference field="2" count="1">
            <x v="45"/>
          </reference>
        </references>
      </pivotArea>
    </format>
    <format dxfId="306">
      <pivotArea dataOnly="0" labelOnly="1" outline="0" fieldPosition="0">
        <references count="2">
          <reference field="1" count="1" selected="0">
            <x v="524"/>
          </reference>
          <reference field="2" count="1">
            <x v="310"/>
          </reference>
        </references>
      </pivotArea>
    </format>
    <format dxfId="307">
      <pivotArea dataOnly="0" labelOnly="1" outline="0" fieldPosition="0">
        <references count="2">
          <reference field="1" count="1" selected="0">
            <x v="371"/>
          </reference>
          <reference field="2" count="1">
            <x v="228"/>
          </reference>
        </references>
      </pivotArea>
    </format>
    <format dxfId="308">
      <pivotArea dataOnly="0" labelOnly="1" outline="0" fieldPosition="0">
        <references count="2">
          <reference field="1" count="1" selected="0">
            <x v="438"/>
          </reference>
          <reference field="2" count="1">
            <x v="100"/>
          </reference>
        </references>
      </pivotArea>
    </format>
    <format dxfId="309">
      <pivotArea dataOnly="0" labelOnly="1" outline="0" fieldPosition="0">
        <references count="2">
          <reference field="1" count="1" selected="0">
            <x v="452"/>
          </reference>
          <reference field="2" count="1">
            <x v="62"/>
          </reference>
        </references>
      </pivotArea>
    </format>
    <format dxfId="310">
      <pivotArea dataOnly="0" labelOnly="1" outline="0" fieldPosition="0">
        <references count="2">
          <reference field="1" count="1" selected="0">
            <x v="526"/>
          </reference>
          <reference field="2" count="1">
            <x v="518"/>
          </reference>
        </references>
      </pivotArea>
    </format>
    <format dxfId="311">
      <pivotArea dataOnly="0" labelOnly="1" outline="0" fieldPosition="0">
        <references count="2">
          <reference field="1" count="1" selected="0">
            <x v="336"/>
          </reference>
          <reference field="2" count="1">
            <x v="370"/>
          </reference>
        </references>
      </pivotArea>
    </format>
    <format dxfId="312">
      <pivotArea dataOnly="0" labelOnly="1" outline="0" fieldPosition="0">
        <references count="2">
          <reference field="1" count="1" selected="0">
            <x v="527"/>
          </reference>
          <reference field="2" count="1">
            <x v="503"/>
          </reference>
        </references>
      </pivotArea>
    </format>
    <format dxfId="313">
      <pivotArea dataOnly="0" labelOnly="1" outline="0" fieldPosition="0">
        <references count="2">
          <reference field="1" count="1" selected="0">
            <x v="372"/>
          </reference>
          <reference field="2" count="1">
            <x v="133"/>
          </reference>
        </references>
      </pivotArea>
    </format>
    <format dxfId="314">
      <pivotArea dataOnly="0" labelOnly="1" outline="0" fieldPosition="0">
        <references count="2">
          <reference field="1" count="1" selected="0">
            <x v="362"/>
          </reference>
          <reference field="2" count="1">
            <x v="275"/>
          </reference>
        </references>
      </pivotArea>
    </format>
    <format dxfId="315">
      <pivotArea dataOnly="0" labelOnly="1" outline="0" fieldPosition="0">
        <references count="2">
          <reference field="1" count="1" selected="0">
            <x v="413"/>
          </reference>
          <reference field="2" count="1">
            <x v="91"/>
          </reference>
        </references>
      </pivotArea>
    </format>
    <format dxfId="316">
      <pivotArea dataOnly="0" labelOnly="1" outline="0" fieldPosition="0">
        <references count="2">
          <reference field="1" count="1" selected="0">
            <x v="409"/>
          </reference>
          <reference field="2" count="1">
            <x v="108"/>
          </reference>
        </references>
      </pivotArea>
    </format>
    <format dxfId="317">
      <pivotArea dataOnly="0" labelOnly="1" outline="0" fieldPosition="0">
        <references count="2">
          <reference field="1" count="1" selected="0">
            <x v="351"/>
          </reference>
          <reference field="2" count="1">
            <x v="533"/>
          </reference>
        </references>
      </pivotArea>
    </format>
    <format dxfId="318">
      <pivotArea dataOnly="0" labelOnly="1" outline="0" fieldPosition="0">
        <references count="2">
          <reference field="1" count="1" selected="0">
            <x v="530"/>
          </reference>
          <reference field="2" count="1">
            <x v="573"/>
          </reference>
        </references>
      </pivotArea>
    </format>
    <format dxfId="319">
      <pivotArea dataOnly="0" labelOnly="1" outline="0" fieldPosition="0">
        <references count="2">
          <reference field="1" count="1" selected="0">
            <x v="426"/>
          </reference>
          <reference field="2" count="1">
            <x v="390"/>
          </reference>
        </references>
      </pivotArea>
    </format>
    <format dxfId="320">
      <pivotArea dataOnly="0" labelOnly="1" outline="0" fieldPosition="0">
        <references count="2">
          <reference field="1" count="1" selected="0">
            <x v="531"/>
          </reference>
          <reference field="2" count="1">
            <x v="229"/>
          </reference>
        </references>
      </pivotArea>
    </format>
    <format dxfId="321">
      <pivotArea dataOnly="0" labelOnly="1" outline="0" fieldPosition="0">
        <references count="2">
          <reference field="1" count="1" selected="0">
            <x v="602"/>
          </reference>
          <reference field="2" count="1">
            <x v="432"/>
          </reference>
        </references>
      </pivotArea>
    </format>
    <format dxfId="322">
      <pivotArea dataOnly="0" labelOnly="1" outline="0" fieldPosition="0">
        <references count="2">
          <reference field="1" count="1" selected="0">
            <x v="532"/>
          </reference>
          <reference field="2" count="1">
            <x v="593"/>
          </reference>
        </references>
      </pivotArea>
    </format>
    <format dxfId="323">
      <pivotArea dataOnly="0" labelOnly="1" outline="0" fieldPosition="0">
        <references count="2">
          <reference field="1" count="1" selected="0">
            <x v="604"/>
          </reference>
          <reference field="2" count="1">
            <x v="479"/>
          </reference>
        </references>
      </pivotArea>
    </format>
    <format dxfId="324">
      <pivotArea dataOnly="0" labelOnly="1" outline="0" fieldPosition="0">
        <references count="2">
          <reference field="1" count="1" selected="0">
            <x v="533"/>
          </reference>
          <reference field="2" count="1">
            <x v="482"/>
          </reference>
        </references>
      </pivotArea>
    </format>
    <format dxfId="325">
      <pivotArea dataOnly="0" labelOnly="1" outline="0" fieldPosition="0">
        <references count="2">
          <reference field="1" count="1" selected="0">
            <x v="355"/>
          </reference>
          <reference field="2" count="1">
            <x v="123"/>
          </reference>
        </references>
      </pivotArea>
    </format>
    <format dxfId="326">
      <pivotArea dataOnly="0" labelOnly="1" outline="0" fieldPosition="0">
        <references count="2">
          <reference field="1" count="1" selected="0">
            <x v="534"/>
          </reference>
          <reference field="2" count="1">
            <x v="426"/>
          </reference>
        </references>
      </pivotArea>
    </format>
    <format dxfId="327">
      <pivotArea dataOnly="0" labelOnly="1" outline="0" fieldPosition="0">
        <references count="2">
          <reference field="1" count="1" selected="0">
            <x v="356"/>
          </reference>
          <reference field="2" count="1">
            <x v="601"/>
          </reference>
        </references>
      </pivotArea>
    </format>
    <format dxfId="328">
      <pivotArea dataOnly="0" labelOnly="1" outline="0" fieldPosition="0">
        <references count="2">
          <reference field="1" count="1" selected="0">
            <x v="535"/>
          </reference>
          <reference field="2" count="1">
            <x v="465"/>
          </reference>
        </references>
      </pivotArea>
    </format>
    <format dxfId="329">
      <pivotArea dataOnly="0" labelOnly="1" outline="0" fieldPosition="0">
        <references count="2">
          <reference field="1" count="1" selected="0">
            <x v="610"/>
          </reference>
          <reference field="2" count="1">
            <x v="157"/>
          </reference>
        </references>
      </pivotArea>
    </format>
    <format dxfId="330">
      <pivotArea dataOnly="0" labelOnly="1" outline="0" fieldPosition="0">
        <references count="2">
          <reference field="1" count="1" selected="0">
            <x v="536"/>
          </reference>
          <reference field="2" count="1">
            <x v="246"/>
          </reference>
        </references>
      </pivotArea>
    </format>
    <format dxfId="331">
      <pivotArea dataOnly="0" labelOnly="1" outline="0" fieldPosition="0">
        <references count="2">
          <reference field="1" count="1" selected="0">
            <x v="612"/>
          </reference>
          <reference field="2" count="1">
            <x v="221"/>
          </reference>
        </references>
      </pivotArea>
    </format>
    <format dxfId="332">
      <pivotArea dataOnly="0" labelOnly="1" outline="0" fieldPosition="0">
        <references count="2">
          <reference field="1" count="1" selected="0">
            <x v="421"/>
          </reference>
          <reference field="2" count="1">
            <x v="372"/>
          </reference>
        </references>
      </pivotArea>
    </format>
    <format dxfId="333">
      <pivotArea dataOnly="0" labelOnly="1" outline="0" fieldPosition="0">
        <references count="2">
          <reference field="1" count="1" selected="0">
            <x v="456"/>
          </reference>
          <reference field="2" count="1">
            <x v="415"/>
          </reference>
        </references>
      </pivotArea>
    </format>
    <format dxfId="334">
      <pivotArea dataOnly="0" labelOnly="1" outline="0" fieldPosition="0">
        <references count="2">
          <reference field="1" count="1" selected="0">
            <x v="439"/>
          </reference>
          <reference field="2" count="1">
            <x v="215"/>
          </reference>
        </references>
      </pivotArea>
    </format>
    <format dxfId="335">
      <pivotArea dataOnly="0" labelOnly="1" outline="0" fieldPosition="0">
        <references count="2">
          <reference field="1" count="1" selected="0">
            <x v="427"/>
          </reference>
          <reference field="2" count="1">
            <x v="42"/>
          </reference>
        </references>
      </pivotArea>
    </format>
    <format dxfId="336">
      <pivotArea dataOnly="0" labelOnly="1" outline="0" fieldPosition="0">
        <references count="2">
          <reference field="1" count="1" selected="0">
            <x v="539"/>
          </reference>
          <reference field="2" count="1">
            <x v="475"/>
          </reference>
        </references>
      </pivotArea>
    </format>
    <format dxfId="337">
      <pivotArea dataOnly="0" labelOnly="1" outline="0" fieldPosition="0">
        <references count="2">
          <reference field="1" count="1" selected="0">
            <x v="618"/>
          </reference>
          <reference field="2" count="1">
            <x v="59"/>
          </reference>
        </references>
      </pivotArea>
    </format>
    <format dxfId="338">
      <pivotArea dataOnly="0" labelOnly="1" outline="0" fieldPosition="0">
        <references count="2">
          <reference field="1" count="1" selected="0">
            <x v="540"/>
          </reference>
          <reference field="2" count="1">
            <x v="522"/>
          </reference>
        </references>
      </pivotArea>
    </format>
    <format dxfId="339">
      <pivotArea dataOnly="0" labelOnly="1" outline="0" fieldPosition="0">
        <references count="2">
          <reference field="1" count="1" selected="0">
            <x v="416"/>
          </reference>
          <reference field="2" count="1">
            <x v="342"/>
          </reference>
        </references>
      </pivotArea>
    </format>
    <format dxfId="340">
      <pivotArea dataOnly="0" labelOnly="1" outline="0" fieldPosition="0">
        <references count="2">
          <reference field="1" count="1" selected="0">
            <x v="541"/>
          </reference>
          <reference field="2" count="1">
            <x v="571"/>
          </reference>
        </references>
      </pivotArea>
    </format>
    <format dxfId="341">
      <pivotArea dataOnly="0" labelOnly="1" outline="0" fieldPosition="0">
        <references count="2">
          <reference field="1" count="1" selected="0">
            <x v="459"/>
          </reference>
          <reference field="2" count="1">
            <x v="285"/>
          </reference>
        </references>
      </pivotArea>
    </format>
    <format dxfId="342">
      <pivotArea dataOnly="0" labelOnly="1" outline="0" fieldPosition="0">
        <references count="2">
          <reference field="1" count="1" selected="0">
            <x v="410"/>
          </reference>
          <reference field="2" count="1">
            <x v="145"/>
          </reference>
        </references>
      </pivotArea>
    </format>
    <format dxfId="343">
      <pivotArea dataOnly="0" labelOnly="1" outline="0" fieldPosition="0">
        <references count="2">
          <reference field="1" count="1" selected="0">
            <x v="417"/>
          </reference>
          <reference field="2" count="1">
            <x v="151"/>
          </reference>
        </references>
      </pivotArea>
    </format>
    <format dxfId="344">
      <pivotArea dataOnly="0" labelOnly="1" outline="0" fieldPosition="0">
        <references count="2">
          <reference field="1" count="1" selected="0">
            <x v="543"/>
          </reference>
          <reference field="2" count="1">
            <x v="580"/>
          </reference>
        </references>
      </pivotArea>
    </format>
    <format dxfId="345">
      <pivotArea dataOnly="0" labelOnly="1" outline="0" fieldPosition="0">
        <references count="2">
          <reference field="1" count="1" selected="0">
            <x v="626"/>
          </reference>
          <reference field="2" count="1">
            <x v="625"/>
          </reference>
        </references>
      </pivotArea>
    </format>
    <format dxfId="346">
      <pivotArea dataOnly="0" labelOnly="1" outline="0" fieldPosition="0">
        <references count="2">
          <reference field="1" count="1" selected="0">
            <x v="440"/>
          </reference>
          <reference field="2" count="1">
            <x v="486"/>
          </reference>
        </references>
      </pivotArea>
    </format>
    <format dxfId="347">
      <pivotArea dataOnly="0" labelOnly="1" outline="0" fieldPosition="0">
        <references count="2">
          <reference field="1" count="1" selected="0">
            <x v="461"/>
          </reference>
          <reference field="2" count="1">
            <x v="408"/>
          </reference>
        </references>
      </pivotArea>
    </format>
    <format dxfId="348">
      <pivotArea dataOnly="0" labelOnly="1" outline="0" fieldPosition="0">
        <references count="2">
          <reference field="1" count="1" selected="0">
            <x v="545"/>
          </reference>
          <reference field="2" count="1">
            <x v="116"/>
          </reference>
        </references>
      </pivotArea>
    </format>
    <format dxfId="349">
      <pivotArea dataOnly="0" labelOnly="1" outline="0" fieldPosition="0">
        <references count="2">
          <reference field="1" count="1" selected="0">
            <x v="630"/>
          </reference>
          <reference field="2" count="1">
            <x v="440"/>
          </reference>
        </references>
      </pivotArea>
    </format>
    <format dxfId="350">
      <pivotArea dataOnly="0" labelOnly="1" outline="0" fieldPosition="0">
        <references count="2">
          <reference field="1" count="1" selected="0">
            <x v="546"/>
          </reference>
          <reference field="2" count="1">
            <x v="210"/>
          </reference>
        </references>
      </pivotArea>
    </format>
    <format dxfId="351">
      <pivotArea dataOnly="0" labelOnly="1" outline="0" fieldPosition="0">
        <references count="2">
          <reference field="1" count="1" selected="0">
            <x v="632"/>
          </reference>
          <reference field="2" count="1">
            <x v="1"/>
          </reference>
        </references>
      </pivotArea>
    </format>
    <format dxfId="352">
      <pivotArea dataOnly="0" labelOnly="1" outline="0" fieldPosition="0">
        <references count="2">
          <reference field="1" count="1" selected="0">
            <x v="441"/>
          </reference>
          <reference field="2" count="1">
            <x v="258"/>
          </reference>
        </references>
      </pivotArea>
    </format>
    <format dxfId="353">
      <pivotArea dataOnly="0" labelOnly="1" outline="0" fieldPosition="0">
        <references count="2">
          <reference field="1" count="1" selected="0">
            <x v="634"/>
          </reference>
          <reference field="2" count="1">
            <x v="300"/>
          </reference>
        </references>
      </pivotArea>
    </format>
    <format dxfId="354">
      <pivotArea dataOnly="0" labelOnly="1" outline="0" fieldPosition="0">
        <references count="2">
          <reference field="1" count="1" selected="0">
            <x v="548"/>
          </reference>
          <reference field="2" count="1">
            <x v="57"/>
          </reference>
        </references>
      </pivotArea>
    </format>
    <format dxfId="355">
      <pivotArea dataOnly="0" labelOnly="1" outline="0" fieldPosition="0">
        <references count="2">
          <reference field="1" count="1" selected="0">
            <x v="636"/>
          </reference>
          <reference field="2" count="1">
            <x v="361"/>
          </reference>
        </references>
      </pivotArea>
    </format>
    <format dxfId="356">
      <pivotArea dataOnly="0" labelOnly="1" outline="0" fieldPosition="0">
        <references count="2">
          <reference field="1" count="1" selected="0">
            <x v="549"/>
          </reference>
          <reference field="2" count="1">
            <x v="595"/>
          </reference>
        </references>
      </pivotArea>
    </format>
    <format dxfId="357">
      <pivotArea dataOnly="0" labelOnly="1" outline="0" fieldPosition="0">
        <references count="2">
          <reference field="1" count="1" selected="0">
            <x v="366"/>
          </reference>
          <reference field="2" count="1">
            <x v="470"/>
          </reference>
        </references>
      </pivotArea>
    </format>
    <format dxfId="358">
      <pivotArea dataOnly="0" labelOnly="1" outline="0" fieldPosition="0">
        <references count="2">
          <reference field="1" count="1" selected="0">
            <x v="550"/>
          </reference>
          <reference field="2" count="1">
            <x v="434"/>
          </reference>
        </references>
      </pivotArea>
    </format>
    <format dxfId="359">
      <pivotArea dataOnly="0" labelOnly="1" outline="0" fieldPosition="0">
        <references count="2">
          <reference field="1" count="1" selected="0">
            <x v="462"/>
          </reference>
          <reference field="2" count="1">
            <x v="40"/>
          </reference>
        </references>
      </pivotArea>
    </format>
    <format dxfId="360">
      <pivotArea dataOnly="0" labelOnly="1" outline="0" fieldPosition="0">
        <references count="2">
          <reference field="1" count="1" selected="0">
            <x v="551"/>
          </reference>
          <reference field="2" count="1">
            <x v="73"/>
          </reference>
        </references>
      </pivotArea>
    </format>
    <format dxfId="361">
      <pivotArea dataOnly="0" labelOnly="1" outline="0" fieldPosition="0">
        <references count="2">
          <reference field="1" count="1" selected="0">
            <x v="642"/>
          </reference>
          <reference field="2" count="1">
            <x v="622"/>
          </reference>
        </references>
      </pivotArea>
    </format>
    <format dxfId="362">
      <pivotArea dataOnly="0" labelOnly="1" outline="0" fieldPosition="0">
        <references count="2">
          <reference field="1" count="1" selected="0">
            <x v="552"/>
          </reference>
          <reference field="2" count="1">
            <x v="44"/>
          </reference>
        </references>
      </pivotArea>
    </format>
    <format dxfId="363">
      <pivotArea dataOnly="0" labelOnly="1" outline="0" fieldPosition="0">
        <references count="2">
          <reference field="1" count="1" selected="0">
            <x v="644"/>
          </reference>
          <reference field="2" count="1">
            <x v="585"/>
          </reference>
        </references>
      </pivotArea>
    </format>
    <format dxfId="364">
      <pivotArea dataOnly="0" labelOnly="1" outline="0" fieldPosition="0">
        <references count="2">
          <reference field="1" count="1" selected="0">
            <x v="553"/>
          </reference>
          <reference field="2" count="1">
            <x v="156"/>
          </reference>
        </references>
      </pivotArea>
    </format>
    <format dxfId="365">
      <pivotArea dataOnly="0" labelOnly="1" outline="0" fieldPosition="0">
        <references count="2">
          <reference field="1" count="1" selected="0">
            <x v="397"/>
          </reference>
          <reference field="2" count="1">
            <x v="87"/>
          </reference>
        </references>
      </pivotArea>
    </format>
    <format dxfId="366">
      <pivotArea dataOnly="0" labelOnly="1" outline="0" fieldPosition="0">
        <references count="2">
          <reference field="1" count="1" selected="0">
            <x v="411"/>
          </reference>
          <reference field="2" count="1">
            <x v="190"/>
          </reference>
        </references>
      </pivotArea>
    </format>
    <format dxfId="367">
      <pivotArea dataOnly="0" labelOnly="1" outline="0" fieldPosition="0">
        <references count="2">
          <reference field="1" count="1" selected="0">
            <x v="419"/>
          </reference>
          <reference field="2" count="1">
            <x v="406"/>
          </reference>
        </references>
      </pivotArea>
    </format>
    <format dxfId="368">
      <pivotArea dataOnly="0" labelOnly="1" outline="0" fieldPosition="0">
        <references count="2">
          <reference field="1" count="1" selected="0">
            <x v="555"/>
          </reference>
          <reference field="2" count="1">
            <x v="371"/>
          </reference>
        </references>
      </pivotArea>
    </format>
    <format dxfId="369">
      <pivotArea dataOnly="0" labelOnly="1" outline="0" fieldPosition="0">
        <references count="2">
          <reference field="1" count="1" selected="0">
            <x v="361"/>
          </reference>
          <reference field="2" count="1">
            <x v="397"/>
          </reference>
        </references>
      </pivotArea>
    </format>
    <format dxfId="370">
      <pivotArea dataOnly="0" labelOnly="1" outline="0" fieldPosition="0">
        <references count="2">
          <reference field="1" count="1" selected="0">
            <x v="556"/>
          </reference>
          <reference field="2" count="1">
            <x v="175"/>
          </reference>
        </references>
      </pivotArea>
    </format>
    <format dxfId="371">
      <pivotArea dataOnly="0" labelOnly="1" outline="0" fieldPosition="0">
        <references count="2">
          <reference field="1" count="1" selected="0">
            <x v="430"/>
          </reference>
          <reference field="2" count="1">
            <x v="509"/>
          </reference>
        </references>
      </pivotArea>
    </format>
    <format dxfId="372">
      <pivotArea dataOnly="0" labelOnly="1" outline="0" fieldPosition="0">
        <references count="2">
          <reference field="1" count="1" selected="0">
            <x v="442"/>
          </reference>
          <reference field="2" count="1">
            <x v="483"/>
          </reference>
        </references>
      </pivotArea>
    </format>
    <format dxfId="373">
      <pivotArea dataOnly="0" labelOnly="1" outline="0" fieldPosition="0">
        <references count="2">
          <reference field="1" count="1" selected="0">
            <x v="558"/>
          </reference>
          <reference field="2" count="1">
            <x v="136"/>
          </reference>
        </references>
      </pivotArea>
    </format>
    <format dxfId="374">
      <pivotArea dataOnly="0" labelOnly="1" outline="0" fieldPosition="0">
        <references count="2">
          <reference field="1" count="1" selected="0">
            <x v="537"/>
          </reference>
          <reference field="2" count="1">
            <x v="324"/>
          </reference>
        </references>
      </pivotArea>
    </format>
    <format dxfId="375">
      <pivotArea dataOnly="0" labelOnly="1" outline="0" fieldPosition="0">
        <references count="2">
          <reference field="1" count="1" selected="0">
            <x v="422"/>
          </reference>
          <reference field="2" count="1">
            <x v="511"/>
          </reference>
        </references>
      </pivotArea>
    </format>
    <format dxfId="376">
      <pivotArea dataOnly="0" labelOnly="1" outline="0" fieldPosition="0">
        <references count="2">
          <reference field="1" count="1" selected="0">
            <x v="538"/>
          </reference>
          <reference field="2" count="1">
            <x v="401"/>
          </reference>
        </references>
      </pivotArea>
    </format>
    <format dxfId="377">
      <pivotArea dataOnly="0" labelOnly="1" outline="0" fieldPosition="0">
        <references count="2">
          <reference field="1" count="1" selected="0">
            <x v="528"/>
          </reference>
          <reference field="2" count="1">
            <x v="561"/>
          </reference>
        </references>
      </pivotArea>
    </format>
    <format dxfId="378">
      <pivotArea dataOnly="0" labelOnly="1" outline="0" fieldPosition="0">
        <references count="2">
          <reference field="1" count="1" selected="0">
            <x v="529"/>
          </reference>
          <reference field="2" count="1">
            <x v="489"/>
          </reference>
        </references>
      </pivotArea>
    </format>
    <format dxfId="379">
      <pivotArea dataOnly="0" labelOnly="1" outline="0" fieldPosition="0">
        <references count="2">
          <reference field="1" count="1" selected="0">
            <x v="510"/>
          </reference>
          <reference field="2" count="1">
            <x v="347"/>
          </reference>
        </references>
      </pivotArea>
    </format>
    <format dxfId="380">
      <pivotArea dataOnly="0" labelOnly="1" outline="0" fieldPosition="0">
        <references count="2">
          <reference field="1" count="1" selected="0">
            <x v="511"/>
          </reference>
          <reference field="2" count="1">
            <x v="454"/>
          </reference>
        </references>
      </pivotArea>
    </format>
    <format dxfId="381">
      <pivotArea dataOnly="0" labelOnly="1" outline="0" fieldPosition="0">
        <references count="2">
          <reference field="1" count="1" selected="0">
            <x v="496"/>
          </reference>
          <reference field="2" count="1">
            <x v="85"/>
          </reference>
        </references>
      </pivotArea>
    </format>
    <format dxfId="382">
      <pivotArea dataOnly="0" labelOnly="1" outline="0" fieldPosition="0">
        <references count="2">
          <reference field="1" count="1" selected="0">
            <x v="663"/>
          </reference>
          <reference field="2" count="1">
            <x v="352"/>
          </reference>
        </references>
      </pivotArea>
    </format>
    <format dxfId="383">
      <pivotArea dataOnly="0" labelOnly="1" outline="0" fieldPosition="0">
        <references count="2">
          <reference field="1" count="1" selected="0">
            <x v="497"/>
          </reference>
          <reference field="2" count="1">
            <x v="192"/>
          </reference>
        </references>
      </pivotArea>
    </format>
    <format dxfId="384">
      <pivotArea dataOnly="0" labelOnly="1" outline="0" fieldPosition="0">
        <references count="2">
          <reference field="1" count="1" selected="0">
            <x v="665"/>
          </reference>
          <reference field="2" count="1">
            <x v="11"/>
          </reference>
        </references>
      </pivotArea>
    </format>
    <format dxfId="385">
      <pivotArea dataOnly="0" labelOnly="1" outline="0" fieldPosition="0">
        <references count="2">
          <reference field="1" count="1" selected="0">
            <x v="498"/>
          </reference>
          <reference field="2" count="1">
            <x v="266"/>
          </reference>
        </references>
      </pivotArea>
    </format>
    <format dxfId="386">
      <pivotArea dataOnly="0" labelOnly="1" outline="0" fieldPosition="0">
        <references count="2">
          <reference field="1" count="1" selected="0">
            <x v="499"/>
          </reference>
          <reference field="2" count="1">
            <x v="413"/>
          </reference>
        </references>
      </pivotArea>
    </format>
    <format dxfId="387">
      <pivotArea dataOnly="0" labelOnly="1" outline="0" fieldPosition="0">
        <references count="2">
          <reference field="1" count="1" selected="0">
            <x v="15"/>
          </reference>
          <reference field="2" count="1">
            <x v="8"/>
          </reference>
        </references>
      </pivotArea>
    </format>
    <format dxfId="388">
      <pivotArea dataOnly="0" labelOnly="1" outline="0" fieldPosition="0">
        <references count="2">
          <reference field="1" count="1" selected="0">
            <x v="244"/>
          </reference>
          <reference field="2" count="1">
            <x v="110"/>
          </reference>
        </references>
      </pivotArea>
    </format>
    <format dxfId="389">
      <pivotArea dataOnly="0" labelOnly="1" outline="0" fieldPosition="0">
        <references count="2">
          <reference field="1" count="1" selected="0">
            <x v="212"/>
          </reference>
          <reference field="2" count="1">
            <x v="387"/>
          </reference>
        </references>
      </pivotArea>
    </format>
    <format dxfId="390">
      <pivotArea dataOnly="0" labelOnly="1" outline="0" fieldPosition="0">
        <references count="2">
          <reference field="1" count="1" selected="0">
            <x v="54"/>
          </reference>
          <reference field="2" count="1">
            <x v="281"/>
          </reference>
        </references>
      </pivotArea>
    </format>
    <format dxfId="391">
      <pivotArea dataOnly="0" labelOnly="1" outline="0" fieldPosition="0">
        <references count="2">
          <reference field="1" count="1" selected="0">
            <x v="276"/>
          </reference>
          <reference field="2" count="1">
            <x v="64"/>
          </reference>
        </references>
      </pivotArea>
    </format>
    <format dxfId="392">
      <pivotArea dataOnly="0" labelOnly="1" outline="0" fieldPosition="0">
        <references count="2">
          <reference field="1" count="1" selected="0">
            <x v="55"/>
          </reference>
          <reference field="2" count="1">
            <x v="276"/>
          </reference>
        </references>
      </pivotArea>
    </format>
    <format dxfId="393">
      <pivotArea dataOnly="0" labelOnly="1" outline="0" fieldPosition="0">
        <references count="2">
          <reference field="1" count="1" selected="0">
            <x v="196"/>
          </reference>
          <reference field="2" count="1">
            <x v="320"/>
          </reference>
        </references>
      </pivotArea>
    </format>
    <format dxfId="394">
      <pivotArea dataOnly="0" labelOnly="1" outline="0" fieldPosition="0">
        <references count="2">
          <reference field="1" count="1" selected="0">
            <x v="56"/>
          </reference>
          <reference field="2" count="1">
            <x v="207"/>
          </reference>
        </references>
      </pivotArea>
    </format>
    <format dxfId="395">
      <pivotArea dataOnly="0" labelOnly="1" outline="0" fieldPosition="0">
        <references count="2">
          <reference field="1" count="1" selected="0">
            <x v="228"/>
          </reference>
          <reference field="2" count="1">
            <x v="171"/>
          </reference>
        </references>
      </pivotArea>
    </format>
    <format dxfId="396">
      <pivotArea dataOnly="0" labelOnly="1" outline="0" fieldPosition="0">
        <references count="2">
          <reference field="1" count="1" selected="0">
            <x v="57"/>
          </reference>
          <reference field="2" count="1">
            <x v="428"/>
          </reference>
        </references>
      </pivotArea>
    </format>
    <format dxfId="397">
      <pivotArea dataOnly="0" labelOnly="1" outline="0" fieldPosition="0">
        <references count="2">
          <reference field="1" count="1" selected="0">
            <x v="260"/>
          </reference>
          <reference field="2" count="1">
            <x v="274"/>
          </reference>
        </references>
      </pivotArea>
    </format>
    <format dxfId="398">
      <pivotArea dataOnly="0" labelOnly="1" outline="0" fieldPosition="0">
        <references count="2">
          <reference field="1" count="1" selected="0">
            <x v="58"/>
          </reference>
          <reference field="2" count="1">
            <x v="135"/>
          </reference>
        </references>
      </pivotArea>
    </format>
    <format dxfId="399">
      <pivotArea dataOnly="0" labelOnly="1" outline="0" fieldPosition="0">
        <references count="2">
          <reference field="1" count="1" selected="0">
            <x v="292"/>
          </reference>
          <reference field="2" count="1">
            <x v="325"/>
          </reference>
        </references>
      </pivotArea>
    </format>
    <format dxfId="400">
      <pivotArea dataOnly="0" labelOnly="1" outline="0" fieldPosition="0">
        <references count="2">
          <reference field="1" count="1" selected="0">
            <x v="59"/>
          </reference>
          <reference field="2" count="1">
            <x v="111"/>
          </reference>
        </references>
      </pivotArea>
    </format>
    <format dxfId="401">
      <pivotArea dataOnly="0" labelOnly="1" outline="0" fieldPosition="0">
        <references count="2">
          <reference field="1" count="1" selected="0">
            <x v="324"/>
          </reference>
          <reference field="2" count="1">
            <x v="239"/>
          </reference>
        </references>
      </pivotArea>
    </format>
    <format dxfId="402">
      <pivotArea dataOnly="0" labelOnly="1" outline="0" fieldPosition="0">
        <references count="2">
          <reference field="1" count="1" selected="0">
            <x v="60"/>
          </reference>
          <reference field="2" count="1">
            <x v="51"/>
          </reference>
        </references>
      </pivotArea>
    </format>
    <format dxfId="403">
      <pivotArea dataOnly="0" labelOnly="1" outline="0" fieldPosition="0">
        <references count="2">
          <reference field="1" count="1" selected="0">
            <x v="204"/>
          </reference>
          <reference field="2" count="1">
            <x v="299"/>
          </reference>
        </references>
      </pivotArea>
    </format>
    <format dxfId="404">
      <pivotArea dataOnly="0" labelOnly="1" outline="0" fieldPosition="0">
        <references count="2">
          <reference field="1" count="1" selected="0">
            <x v="21"/>
          </reference>
          <reference field="2" count="1">
            <x v="2"/>
          </reference>
        </references>
      </pivotArea>
    </format>
    <format dxfId="405">
      <pivotArea dataOnly="0" labelOnly="1" outline="0" fieldPosition="0">
        <references count="2">
          <reference field="1" count="1" selected="0">
            <x v="39"/>
          </reference>
          <reference field="2" count="1">
            <x v="386"/>
          </reference>
        </references>
      </pivotArea>
    </format>
    <format dxfId="406">
      <pivotArea dataOnly="0" labelOnly="1" outline="0" fieldPosition="0">
        <references count="2">
          <reference field="1" count="1" selected="0">
            <x v="62"/>
          </reference>
          <reference field="2" count="1">
            <x v="4"/>
          </reference>
        </references>
      </pivotArea>
    </format>
    <format dxfId="407">
      <pivotArea dataOnly="0" labelOnly="1" outline="0" fieldPosition="0">
        <references count="2">
          <reference field="1" count="1" selected="0">
            <x v="236"/>
          </reference>
          <reference field="2" count="1">
            <x v="526"/>
          </reference>
        </references>
      </pivotArea>
    </format>
    <format dxfId="408">
      <pivotArea dataOnly="0" labelOnly="1" outline="0" fieldPosition="0">
        <references count="2">
          <reference field="1" count="1" selected="0">
            <x v="63"/>
          </reference>
          <reference field="2" count="1">
            <x v="166"/>
          </reference>
        </references>
      </pivotArea>
    </format>
    <format dxfId="409">
      <pivotArea dataOnly="0" labelOnly="1" outline="0" fieldPosition="0">
        <references count="2">
          <reference field="1" count="1" selected="0">
            <x v="45"/>
          </reference>
          <reference field="2" count="1">
            <x v="17"/>
          </reference>
        </references>
      </pivotArea>
    </format>
    <format dxfId="410">
      <pivotArea dataOnly="0" labelOnly="1" outline="0" fieldPosition="0">
        <references count="2">
          <reference field="1" count="1" selected="0">
            <x v="22"/>
          </reference>
          <reference field="2" count="1">
            <x v="74"/>
          </reference>
        </references>
      </pivotArea>
    </format>
    <format dxfId="411">
      <pivotArea dataOnly="0" labelOnly="1" outline="0" fieldPosition="0">
        <references count="2">
          <reference field="1" count="1" selected="0">
            <x v="268"/>
          </reference>
          <reference field="2" count="1">
            <x v="340"/>
          </reference>
        </references>
      </pivotArea>
    </format>
    <format dxfId="412">
      <pivotArea dataOnly="0" labelOnly="1" outline="0" fieldPosition="0">
        <references count="2">
          <reference field="1" count="1" selected="0">
            <x v="65"/>
          </reference>
          <reference field="2" count="1">
            <x v="332"/>
          </reference>
        </references>
      </pivotArea>
    </format>
    <format dxfId="413">
      <pivotArea dataOnly="0" labelOnly="1" outline="0" fieldPosition="0">
        <references count="2">
          <reference field="1" count="1" selected="0">
            <x v="284"/>
          </reference>
          <reference field="2" count="1">
            <x v="118"/>
          </reference>
        </references>
      </pivotArea>
    </format>
    <format dxfId="414">
      <pivotArea dataOnly="0" labelOnly="1" outline="0" fieldPosition="0">
        <references count="2">
          <reference field="1" count="1" selected="0">
            <x v="23"/>
          </reference>
          <reference field="2" count="1">
            <x v="20"/>
          </reference>
        </references>
      </pivotArea>
    </format>
    <format dxfId="415">
      <pivotArea dataOnly="0" labelOnly="1" outline="0" fieldPosition="0">
        <references count="2">
          <reference field="1" count="1" selected="0">
            <x v="300"/>
          </reference>
          <reference field="2" count="1">
            <x v="6"/>
          </reference>
        </references>
      </pivotArea>
    </format>
    <format dxfId="416">
      <pivotArea dataOnly="0" labelOnly="1" outline="0" fieldPosition="0">
        <references count="2">
          <reference field="1" count="1" selected="0">
            <x v="24"/>
          </reference>
          <reference field="2" count="1">
            <x v="119"/>
          </reference>
        </references>
      </pivotArea>
    </format>
    <format dxfId="417">
      <pivotArea dataOnly="0" labelOnly="1" outline="0" fieldPosition="0">
        <references count="2">
          <reference field="1" count="1" selected="0">
            <x v="7"/>
          </reference>
          <reference field="2" count="1">
            <x v="382"/>
          </reference>
        </references>
      </pivotArea>
    </format>
    <format dxfId="418">
      <pivotArea dataOnly="0" labelOnly="1" outline="0" fieldPosition="0">
        <references count="2">
          <reference field="1" count="1" selected="0">
            <x v="68"/>
          </reference>
          <reference field="2" count="1">
            <x v="308"/>
          </reference>
        </references>
      </pivotArea>
    </format>
    <format dxfId="419">
      <pivotArea dataOnly="0" labelOnly="1" outline="0" fieldPosition="0">
        <references count="2">
          <reference field="1" count="1" selected="0">
            <x v="192"/>
          </reference>
          <reference field="2" count="1">
            <x v="319"/>
          </reference>
        </references>
      </pivotArea>
    </format>
    <format dxfId="420">
      <pivotArea dataOnly="0" labelOnly="1" outline="0" fieldPosition="0">
        <references count="2">
          <reference field="1" count="1" selected="0">
            <x v="69"/>
          </reference>
          <reference field="2" count="1">
            <x v="198"/>
          </reference>
        </references>
      </pivotArea>
    </format>
    <format dxfId="421">
      <pivotArea dataOnly="0" labelOnly="1" outline="0" fieldPosition="0">
        <references count="2">
          <reference field="1" count="1" selected="0">
            <x v="200"/>
          </reference>
          <reference field="2" count="1">
            <x v="544"/>
          </reference>
        </references>
      </pivotArea>
    </format>
    <format dxfId="422">
      <pivotArea dataOnly="0" labelOnly="1" outline="0" fieldPosition="0">
        <references count="2">
          <reference field="1" count="1" selected="0">
            <x v="70"/>
          </reference>
          <reference field="2" count="1">
            <x v="590"/>
          </reference>
        </references>
      </pivotArea>
    </format>
    <format dxfId="423">
      <pivotArea dataOnly="0" labelOnly="1" outline="0" fieldPosition="0">
        <references count="2">
          <reference field="1" count="1" selected="0">
            <x v="208"/>
          </reference>
          <reference field="2" count="1">
            <x v="29"/>
          </reference>
        </references>
      </pivotArea>
    </format>
    <format dxfId="424">
      <pivotArea dataOnly="0" labelOnly="1" outline="0" fieldPosition="0">
        <references count="2">
          <reference field="1" count="1" selected="0">
            <x v="71"/>
          </reference>
          <reference field="2" count="1">
            <x v="572"/>
          </reference>
        </references>
      </pivotArea>
    </format>
    <format dxfId="425">
      <pivotArea dataOnly="0" labelOnly="1" outline="0" fieldPosition="0">
        <references count="2">
          <reference field="1" count="1" selected="0">
            <x v="216"/>
          </reference>
          <reference field="2" count="1">
            <x v="206"/>
          </reference>
        </references>
      </pivotArea>
    </format>
    <format dxfId="426">
      <pivotArea dataOnly="0" labelOnly="1" outline="0" fieldPosition="0">
        <references count="2">
          <reference field="1" count="1" selected="0">
            <x v="72"/>
          </reference>
          <reference field="2" count="1">
            <x v="578"/>
          </reference>
        </references>
      </pivotArea>
    </format>
    <format dxfId="427">
      <pivotArea dataOnly="0" labelOnly="1" outline="0" fieldPosition="0">
        <references count="2">
          <reference field="1" count="1" selected="0">
            <x v="224"/>
          </reference>
          <reference field="2" count="1">
            <x v="143"/>
          </reference>
        </references>
      </pivotArea>
    </format>
    <format dxfId="428">
      <pivotArea dataOnly="0" labelOnly="1" outline="0" fieldPosition="0">
        <references count="2">
          <reference field="1" count="1" selected="0">
            <x v="73"/>
          </reference>
          <reference field="2" count="1">
            <x v="50"/>
          </reference>
        </references>
      </pivotArea>
    </format>
    <format dxfId="429">
      <pivotArea dataOnly="0" labelOnly="1" outline="0" fieldPosition="0">
        <references count="2">
          <reference field="1" count="1" selected="0">
            <x v="232"/>
          </reference>
          <reference field="2" count="1">
            <x v="607"/>
          </reference>
        </references>
      </pivotArea>
    </format>
    <format dxfId="430">
      <pivotArea dataOnly="0" labelOnly="1" outline="0" fieldPosition="0">
        <references count="2">
          <reference field="1" count="1" selected="0">
            <x v="74"/>
          </reference>
          <reference field="2" count="1">
            <x v="492"/>
          </reference>
        </references>
      </pivotArea>
    </format>
    <format dxfId="431">
      <pivotArea dataOnly="0" labelOnly="1" outline="0" fieldPosition="0">
        <references count="2">
          <reference field="1" count="1" selected="0">
            <x v="43"/>
          </reference>
          <reference field="2" count="1">
            <x v="193"/>
          </reference>
        </references>
      </pivotArea>
    </format>
    <format dxfId="432">
      <pivotArea dataOnly="0" labelOnly="1" outline="0" fieldPosition="0">
        <references count="2">
          <reference field="1" count="1" selected="0">
            <x v="75"/>
          </reference>
          <reference field="2" count="1">
            <x v="295"/>
          </reference>
        </references>
      </pivotArea>
    </format>
    <format dxfId="433">
      <pivotArea dataOnly="0" labelOnly="1" outline="0" fieldPosition="0">
        <references count="2">
          <reference field="1" count="1" selected="0">
            <x v="248"/>
          </reference>
          <reference field="2" count="1">
            <x v="306"/>
          </reference>
        </references>
      </pivotArea>
    </format>
    <format dxfId="434">
      <pivotArea dataOnly="0" labelOnly="1" outline="0" fieldPosition="0">
        <references count="2">
          <reference field="1" count="1" selected="0">
            <x v="76"/>
          </reference>
          <reference field="2" count="1">
            <x v="41"/>
          </reference>
        </references>
      </pivotArea>
    </format>
    <format dxfId="435">
      <pivotArea dataOnly="0" labelOnly="1" outline="0" fieldPosition="0">
        <references count="2">
          <reference field="1" count="1" selected="0">
            <x v="256"/>
          </reference>
          <reference field="2" count="1">
            <x v="232"/>
          </reference>
        </references>
      </pivotArea>
    </format>
    <format dxfId="436">
      <pivotArea dataOnly="0" labelOnly="1" outline="0" fieldPosition="0">
        <references count="2">
          <reference field="1" count="1" selected="0">
            <x v="77"/>
          </reference>
          <reference field="2" count="1">
            <x v="349"/>
          </reference>
        </references>
      </pivotArea>
    </format>
    <format dxfId="437">
      <pivotArea dataOnly="0" labelOnly="1" outline="0" fieldPosition="0">
        <references count="2">
          <reference field="1" count="1" selected="0">
            <x v="264"/>
          </reference>
          <reference field="2" count="1">
            <x v="131"/>
          </reference>
        </references>
      </pivotArea>
    </format>
    <format dxfId="438">
      <pivotArea dataOnly="0" labelOnly="1" outline="0" fieldPosition="0">
        <references count="2">
          <reference field="1" count="1" selected="0">
            <x v="78"/>
          </reference>
          <reference field="2" count="1">
            <x v="381"/>
          </reference>
        </references>
      </pivotArea>
    </format>
    <format dxfId="439">
      <pivotArea dataOnly="0" labelOnly="1" outline="0" fieldPosition="0">
        <references count="2">
          <reference field="1" count="1" selected="0">
            <x v="272"/>
          </reference>
          <reference field="2" count="1">
            <x v="88"/>
          </reference>
        </references>
      </pivotArea>
    </format>
    <format dxfId="440">
      <pivotArea dataOnly="0" labelOnly="1" outline="0" fieldPosition="0">
        <references count="2">
          <reference field="1" count="1" selected="0">
            <x v="79"/>
          </reference>
          <reference field="2" count="1">
            <x v="93"/>
          </reference>
        </references>
      </pivotArea>
    </format>
    <format dxfId="441">
      <pivotArea dataOnly="0" labelOnly="1" outline="0" fieldPosition="0">
        <references count="2">
          <reference field="1" count="1" selected="0">
            <x v="280"/>
          </reference>
          <reference field="2" count="1">
            <x v="154"/>
          </reference>
        </references>
      </pivotArea>
    </format>
    <format dxfId="442">
      <pivotArea dataOnly="0" labelOnly="1" outline="0" fieldPosition="0">
        <references count="2">
          <reference field="1" count="1" selected="0">
            <x v="80"/>
          </reference>
          <reference field="2" count="1">
            <x v="459"/>
          </reference>
        </references>
      </pivotArea>
    </format>
    <format dxfId="443">
      <pivotArea dataOnly="0" labelOnly="1" outline="0" fieldPosition="0">
        <references count="2">
          <reference field="1" count="1" selected="0">
            <x v="288"/>
          </reference>
          <reference field="2" count="1">
            <x v="298"/>
          </reference>
        </references>
      </pivotArea>
    </format>
    <format dxfId="444">
      <pivotArea dataOnly="0" labelOnly="1" outline="0" fieldPosition="0">
        <references count="2">
          <reference field="1" count="1" selected="0">
            <x v="81"/>
          </reference>
          <reference field="2" count="1">
            <x v="452"/>
          </reference>
        </references>
      </pivotArea>
    </format>
    <format dxfId="445">
      <pivotArea dataOnly="0" labelOnly="1" outline="0" fieldPosition="0">
        <references count="2">
          <reference field="1" count="1" selected="0">
            <x v="296"/>
          </reference>
          <reference field="2" count="1">
            <x v="480"/>
          </reference>
        </references>
      </pivotArea>
    </format>
    <format dxfId="446">
      <pivotArea dataOnly="0" labelOnly="1" outline="0" fieldPosition="0">
        <references count="2">
          <reference field="1" count="1" selected="0">
            <x v="82"/>
          </reference>
          <reference field="2" count="1">
            <x v="16"/>
          </reference>
        </references>
      </pivotArea>
    </format>
    <format dxfId="447">
      <pivotArea dataOnly="0" labelOnly="1" outline="0" fieldPosition="0">
        <references count="2">
          <reference field="1" count="1" selected="0">
            <x v="46"/>
          </reference>
          <reference field="2" count="1">
            <x v="589"/>
          </reference>
        </references>
      </pivotArea>
    </format>
    <format dxfId="448">
      <pivotArea dataOnly="0" labelOnly="1" outline="0" fieldPosition="0">
        <references count="2">
          <reference field="1" count="1" selected="0">
            <x v="83"/>
          </reference>
          <reference field="2" count="1">
            <x v="65"/>
          </reference>
        </references>
      </pivotArea>
    </format>
    <format dxfId="449">
      <pivotArea dataOnly="0" labelOnly="1" outline="0" fieldPosition="0">
        <references count="2">
          <reference field="1" count="1" selected="0">
            <x v="312"/>
          </reference>
          <reference field="2" count="1">
            <x v="458"/>
          </reference>
        </references>
      </pivotArea>
    </format>
    <format dxfId="450">
      <pivotArea dataOnly="0" labelOnly="1" outline="0" fieldPosition="0">
        <references count="2">
          <reference field="1" count="1" selected="0">
            <x v="84"/>
          </reference>
          <reference field="2" count="1">
            <x v="253"/>
          </reference>
        </references>
      </pivotArea>
    </format>
    <format dxfId="451">
      <pivotArea dataOnly="0" labelOnly="1" outline="0" fieldPosition="0">
        <references count="2">
          <reference field="1" count="1" selected="0">
            <x v="51"/>
          </reference>
          <reference field="2" count="1">
            <x v="250"/>
          </reference>
        </references>
      </pivotArea>
    </format>
    <format dxfId="452">
      <pivotArea dataOnly="0" labelOnly="1" outline="0" fieldPosition="0">
        <references count="2">
          <reference field="1" count="1" selected="0">
            <x v="85"/>
          </reference>
          <reference field="2" count="1">
            <x v="389"/>
          </reference>
        </references>
      </pivotArea>
    </format>
    <format dxfId="453">
      <pivotArea dataOnly="0" labelOnly="1" outline="0" fieldPosition="0">
        <references count="2">
          <reference field="1" count="1" selected="0">
            <x v="190"/>
          </reference>
          <reference field="2" count="1">
            <x v="155"/>
          </reference>
        </references>
      </pivotArea>
    </format>
    <format dxfId="454">
      <pivotArea dataOnly="0" labelOnly="1" outline="0" fieldPosition="0">
        <references count="2">
          <reference field="1" count="1" selected="0">
            <x v="86"/>
          </reference>
          <reference field="2" count="1">
            <x v="21"/>
          </reference>
        </references>
      </pivotArea>
    </format>
    <format dxfId="455">
      <pivotArea dataOnly="0" labelOnly="1" outline="0" fieldPosition="0">
        <references count="2">
          <reference field="1" count="1" selected="0">
            <x v="194"/>
          </reference>
          <reference field="2" count="1">
            <x v="147"/>
          </reference>
        </references>
      </pivotArea>
    </format>
    <format dxfId="456">
      <pivotArea dataOnly="0" labelOnly="1" outline="0" fieldPosition="0">
        <references count="2">
          <reference field="1" count="1" selected="0">
            <x v="87"/>
          </reference>
          <reference field="2" count="1">
            <x v="161"/>
          </reference>
        </references>
      </pivotArea>
    </format>
    <format dxfId="457">
      <pivotArea dataOnly="0" labelOnly="1" outline="0" fieldPosition="0">
        <references count="2">
          <reference field="1" count="1" selected="0">
            <x v="198"/>
          </reference>
          <reference field="2" count="1">
            <x v="548"/>
          </reference>
        </references>
      </pivotArea>
    </format>
    <format dxfId="458">
      <pivotArea dataOnly="0" labelOnly="1" outline="0" fieldPosition="0">
        <references count="2">
          <reference field="1" count="1" selected="0">
            <x v="88"/>
          </reference>
          <reference field="2" count="1">
            <x v="23"/>
          </reference>
        </references>
      </pivotArea>
    </format>
    <format dxfId="459">
      <pivotArea dataOnly="0" labelOnly="1" outline="0" fieldPosition="0">
        <references count="2">
          <reference field="1" count="1" selected="0">
            <x v="202"/>
          </reference>
          <reference field="2" count="1">
            <x v="396"/>
          </reference>
        </references>
      </pivotArea>
    </format>
    <format dxfId="460">
      <pivotArea dataOnly="0" labelOnly="1" outline="0" fieldPosition="0">
        <references count="2">
          <reference field="1" count="1" selected="0">
            <x v="89"/>
          </reference>
          <reference field="2" count="1">
            <x v="472"/>
          </reference>
        </references>
      </pivotArea>
    </format>
    <format dxfId="461">
      <pivotArea dataOnly="0" labelOnly="1" outline="0" fieldPosition="0">
        <references count="2">
          <reference field="1" count="1" selected="0">
            <x v="206"/>
          </reference>
          <reference field="2" count="1">
            <x v="570"/>
          </reference>
        </references>
      </pivotArea>
    </format>
    <format dxfId="462">
      <pivotArea dataOnly="0" labelOnly="1" outline="0" fieldPosition="0">
        <references count="2">
          <reference field="1" count="1" selected="0">
            <x v="90"/>
          </reference>
          <reference field="2" count="1">
            <x v="77"/>
          </reference>
        </references>
      </pivotArea>
    </format>
    <format dxfId="463">
      <pivotArea dataOnly="0" labelOnly="1" outline="0" fieldPosition="0">
        <references count="2">
          <reference field="1" count="1" selected="0">
            <x v="210"/>
          </reference>
          <reference field="2" count="1">
            <x v="127"/>
          </reference>
        </references>
      </pivotArea>
    </format>
    <format dxfId="464">
      <pivotArea dataOnly="0" labelOnly="1" outline="0" fieldPosition="0">
        <references count="2">
          <reference field="1" count="1" selected="0">
            <x v="91"/>
          </reference>
          <reference field="2" count="1">
            <x v="39"/>
          </reference>
        </references>
      </pivotArea>
    </format>
    <format dxfId="465">
      <pivotArea dataOnly="0" labelOnly="1" outline="0" fieldPosition="0">
        <references count="2">
          <reference field="1" count="1" selected="0">
            <x v="38"/>
          </reference>
          <reference field="2" count="1">
            <x v="430"/>
          </reference>
        </references>
      </pivotArea>
    </format>
    <format dxfId="466">
      <pivotArea dataOnly="0" labelOnly="1" outline="0" fieldPosition="0">
        <references count="2">
          <reference field="1" count="1" selected="0">
            <x v="92"/>
          </reference>
          <reference field="2" count="1">
            <x v="169"/>
          </reference>
        </references>
      </pivotArea>
    </format>
    <format dxfId="467">
      <pivotArea dataOnly="0" labelOnly="1" outline="0" fieldPosition="0">
        <references count="2">
          <reference field="1" count="1" selected="0">
            <x v="218"/>
          </reference>
          <reference field="2" count="1">
            <x v="66"/>
          </reference>
        </references>
      </pivotArea>
    </format>
    <format dxfId="468">
      <pivotArea dataOnly="0" labelOnly="1" outline="0" fieldPosition="0">
        <references count="2">
          <reference field="1" count="1" selected="0">
            <x v="93"/>
          </reference>
          <reference field="2" count="1">
            <x v="443"/>
          </reference>
        </references>
      </pivotArea>
    </format>
    <format dxfId="469">
      <pivotArea dataOnly="0" labelOnly="1" outline="0" fieldPosition="0">
        <references count="2">
          <reference field="1" count="1" selected="0">
            <x v="222"/>
          </reference>
          <reference field="2" count="1">
            <x v="122"/>
          </reference>
        </references>
      </pivotArea>
    </format>
    <format dxfId="470">
      <pivotArea dataOnly="0" labelOnly="1" outline="0" fieldPosition="0">
        <references count="2">
          <reference field="1" count="1" selected="0">
            <x v="94"/>
          </reference>
          <reference field="2" count="1">
            <x v="450"/>
          </reference>
        </references>
      </pivotArea>
    </format>
    <format dxfId="471">
      <pivotArea dataOnly="0" labelOnly="1" outline="0" fieldPosition="0">
        <references count="2">
          <reference field="1" count="1" selected="0">
            <x v="41"/>
          </reference>
          <reference field="2" count="1">
            <x v="152"/>
          </reference>
        </references>
      </pivotArea>
    </format>
    <format dxfId="472">
      <pivotArea dataOnly="0" labelOnly="1" outline="0" fieldPosition="0">
        <references count="2">
          <reference field="1" count="1" selected="0">
            <x v="95"/>
          </reference>
          <reference field="2" count="1">
            <x v="322"/>
          </reference>
        </references>
      </pivotArea>
    </format>
    <format dxfId="473">
      <pivotArea dataOnly="0" labelOnly="1" outline="0" fieldPosition="0">
        <references count="2">
          <reference field="1" count="1" selected="0">
            <x v="42"/>
          </reference>
          <reference field="2" count="1">
            <x v="160"/>
          </reference>
        </references>
      </pivotArea>
    </format>
    <format dxfId="474">
      <pivotArea dataOnly="0" labelOnly="1" outline="0" fieldPosition="0">
        <references count="2">
          <reference field="1" count="1" selected="0">
            <x v="96"/>
          </reference>
          <reference field="2" count="1">
            <x v="305"/>
          </reference>
        </references>
      </pivotArea>
    </format>
    <format dxfId="475">
      <pivotArea dataOnly="0" labelOnly="1" outline="0" fieldPosition="0">
        <references count="2">
          <reference field="1" count="1" selected="0">
            <x v="234"/>
          </reference>
          <reference field="2" count="1">
            <x v="495"/>
          </reference>
        </references>
      </pivotArea>
    </format>
    <format dxfId="476">
      <pivotArea dataOnly="0" labelOnly="1" outline="0" fieldPosition="0">
        <references count="2">
          <reference field="1" count="1" selected="0">
            <x v="97"/>
          </reference>
          <reference field="2" count="1">
            <x v="513"/>
          </reference>
        </references>
      </pivotArea>
    </format>
    <format dxfId="477">
      <pivotArea dataOnly="0" labelOnly="1" outline="0" fieldPosition="0">
        <references count="2">
          <reference field="1" count="1" selected="0">
            <x v="238"/>
          </reference>
          <reference field="2" count="1">
            <x v="493"/>
          </reference>
        </references>
      </pivotArea>
    </format>
    <format dxfId="478">
      <pivotArea dataOnly="0" labelOnly="1" outline="0" fieldPosition="0">
        <references count="2">
          <reference field="1" count="1" selected="0">
            <x v="25"/>
          </reference>
          <reference field="2" count="1">
            <x v="97"/>
          </reference>
        </references>
      </pivotArea>
    </format>
    <format dxfId="479">
      <pivotArea dataOnly="0" labelOnly="1" outline="0" fieldPosition="0">
        <references count="2">
          <reference field="1" count="1" selected="0">
            <x v="242"/>
          </reference>
          <reference field="2" count="1">
            <x v="562"/>
          </reference>
        </references>
      </pivotArea>
    </format>
    <format dxfId="480">
      <pivotArea dataOnly="0" labelOnly="1" outline="0" fieldPosition="0">
        <references count="2">
          <reference field="1" count="1" selected="0">
            <x v="26"/>
          </reference>
          <reference field="2" count="1">
            <x v="402"/>
          </reference>
        </references>
      </pivotArea>
    </format>
    <format dxfId="481">
      <pivotArea dataOnly="0" labelOnly="1" outline="0" fieldPosition="0">
        <references count="2">
          <reference field="1" count="1" selected="0">
            <x v="246"/>
          </reference>
          <reference field="2" count="1">
            <x v="530"/>
          </reference>
        </references>
      </pivotArea>
    </format>
    <format dxfId="482">
      <pivotArea dataOnly="0" labelOnly="1" outline="0" fieldPosition="0">
        <references count="2">
          <reference field="1" count="1" selected="0">
            <x v="100"/>
          </reference>
          <reference field="2" count="1">
            <x v="351"/>
          </reference>
        </references>
      </pivotArea>
    </format>
    <format dxfId="483">
      <pivotArea dataOnly="0" labelOnly="1" outline="0" fieldPosition="0">
        <references count="2">
          <reference field="1" count="1" selected="0">
            <x v="250"/>
          </reference>
          <reference field="2" count="1">
            <x v="46"/>
          </reference>
        </references>
      </pivotArea>
    </format>
    <format dxfId="484">
      <pivotArea dataOnly="0" labelOnly="1" outline="0" fieldPosition="0">
        <references count="2">
          <reference field="1" count="1" selected="0">
            <x v="27"/>
          </reference>
          <reference field="2" count="1">
            <x v="265"/>
          </reference>
        </references>
      </pivotArea>
    </format>
    <format dxfId="485">
      <pivotArea dataOnly="0" labelOnly="1" outline="0" fieldPosition="0">
        <references count="2">
          <reference field="1" count="1" selected="0">
            <x v="254"/>
          </reference>
          <reference field="2" count="1">
            <x v="294"/>
          </reference>
        </references>
      </pivotArea>
    </format>
    <format dxfId="486">
      <pivotArea dataOnly="0" labelOnly="1" outline="0" fieldPosition="0">
        <references count="2">
          <reference field="1" count="1" selected="0">
            <x v="102"/>
          </reference>
          <reference field="2" count="1">
            <x v="467"/>
          </reference>
        </references>
      </pivotArea>
    </format>
    <format dxfId="487">
      <pivotArea dataOnly="0" labelOnly="1" outline="0" fieldPosition="0">
        <references count="2">
          <reference field="1" count="1" selected="0">
            <x v="258"/>
          </reference>
          <reference field="2" count="1">
            <x v="82"/>
          </reference>
        </references>
      </pivotArea>
    </format>
    <format dxfId="488">
      <pivotArea dataOnly="0" labelOnly="1" outline="0" fieldPosition="0">
        <references count="2">
          <reference field="1" count="1" selected="0">
            <x v="103"/>
          </reference>
          <reference field="2" count="1">
            <x v="286"/>
          </reference>
        </references>
      </pivotArea>
    </format>
    <format dxfId="489">
      <pivotArea dataOnly="0" labelOnly="1" outline="0" fieldPosition="0">
        <references count="2">
          <reference field="1" count="1" selected="0">
            <x v="262"/>
          </reference>
          <reference field="2" count="1">
            <x v="34"/>
          </reference>
        </references>
      </pivotArea>
    </format>
    <format dxfId="490">
      <pivotArea dataOnly="0" labelOnly="1" outline="0" fieldPosition="0">
        <references count="2">
          <reference field="1" count="1" selected="0">
            <x v="104"/>
          </reference>
          <reference field="2" count="1">
            <x v="355"/>
          </reference>
        </references>
      </pivotArea>
    </format>
    <format dxfId="491">
      <pivotArea dataOnly="0" labelOnly="1" outline="0" fieldPosition="0">
        <references count="2">
          <reference field="1" count="1" selected="0">
            <x v="266"/>
          </reference>
          <reference field="2" count="1">
            <x v="86"/>
          </reference>
        </references>
      </pivotArea>
    </format>
    <format dxfId="492">
      <pivotArea dataOnly="0" labelOnly="1" outline="0" fieldPosition="0">
        <references count="2">
          <reference field="1" count="1" selected="0">
            <x v="105"/>
          </reference>
          <reference field="2" count="1">
            <x v="563"/>
          </reference>
        </references>
      </pivotArea>
    </format>
    <format dxfId="493">
      <pivotArea dataOnly="0" labelOnly="1" outline="0" fieldPosition="0">
        <references count="2">
          <reference field="1" count="1" selected="0">
            <x v="270"/>
          </reference>
          <reference field="2" count="1">
            <x v="78"/>
          </reference>
        </references>
      </pivotArea>
    </format>
    <format dxfId="494">
      <pivotArea dataOnly="0" labelOnly="1" outline="0" fieldPosition="0">
        <references count="2">
          <reference field="1" count="1" selected="0">
            <x v="106"/>
          </reference>
          <reference field="2" count="1">
            <x v="369"/>
          </reference>
        </references>
      </pivotArea>
    </format>
    <format dxfId="495">
      <pivotArea dataOnly="0" labelOnly="1" outline="0" fieldPosition="0">
        <references count="2">
          <reference field="1" count="1" selected="0">
            <x v="274"/>
          </reference>
          <reference field="2" count="1">
            <x v="138"/>
          </reference>
        </references>
      </pivotArea>
    </format>
    <format dxfId="496">
      <pivotArea dataOnly="0" labelOnly="1" outline="0" fieldPosition="0">
        <references count="2">
          <reference field="1" count="1" selected="0">
            <x v="107"/>
          </reference>
          <reference field="2" count="1">
            <x v="314"/>
          </reference>
        </references>
      </pivotArea>
    </format>
    <format dxfId="497">
      <pivotArea dataOnly="0" labelOnly="1" outline="0" fieldPosition="0">
        <references count="2">
          <reference field="1" count="1" selected="0">
            <x v="278"/>
          </reference>
          <reference field="2" count="1">
            <x v="183"/>
          </reference>
        </references>
      </pivotArea>
    </format>
    <format dxfId="498">
      <pivotArea dataOnly="0" labelOnly="1" outline="0" fieldPosition="0">
        <references count="2">
          <reference field="1" count="1" selected="0">
            <x v="108"/>
          </reference>
          <reference field="2" count="1">
            <x v="10"/>
          </reference>
        </references>
      </pivotArea>
    </format>
    <format dxfId="499">
      <pivotArea dataOnly="0" labelOnly="1" outline="0" fieldPosition="0">
        <references count="2">
          <reference field="1" count="1" selected="0">
            <x v="282"/>
          </reference>
          <reference field="2" count="1">
            <x v="52"/>
          </reference>
        </references>
      </pivotArea>
    </format>
    <format dxfId="500">
      <pivotArea dataOnly="0" labelOnly="1" outline="0" fieldPosition="0">
        <references count="2">
          <reference field="1" count="1" selected="0">
            <x v="109"/>
          </reference>
          <reference field="2" count="1">
            <x v="431"/>
          </reference>
        </references>
      </pivotArea>
    </format>
    <format dxfId="501">
      <pivotArea dataOnly="0" labelOnly="1" outline="0" fieldPosition="0">
        <references count="2">
          <reference field="1" count="1" selected="0">
            <x v="286"/>
          </reference>
          <reference field="2" count="1">
            <x v="58"/>
          </reference>
        </references>
      </pivotArea>
    </format>
    <format dxfId="502">
      <pivotArea dataOnly="0" labelOnly="1" outline="0" fieldPosition="0">
        <references count="2">
          <reference field="1" count="1" selected="0">
            <x v="110"/>
          </reference>
          <reference field="2" count="1">
            <x v="471"/>
          </reference>
        </references>
      </pivotArea>
    </format>
    <format dxfId="503">
      <pivotArea dataOnly="0" labelOnly="1" outline="0" fieldPosition="0">
        <references count="2">
          <reference field="1" count="1" selected="0">
            <x v="290"/>
          </reference>
          <reference field="2" count="1">
            <x v="218"/>
          </reference>
        </references>
      </pivotArea>
    </format>
    <format dxfId="504">
      <pivotArea dataOnly="0" labelOnly="1" outline="0" fieldPosition="0">
        <references count="2">
          <reference field="1" count="1" selected="0">
            <x v="111"/>
          </reference>
          <reference field="2" count="1">
            <x v="505"/>
          </reference>
        </references>
      </pivotArea>
    </format>
    <format dxfId="505">
      <pivotArea dataOnly="0" labelOnly="1" outline="0" fieldPosition="0">
        <references count="2">
          <reference field="1" count="1" selected="0">
            <x v="294"/>
          </reference>
          <reference field="2" count="1">
            <x v="241"/>
          </reference>
        </references>
      </pivotArea>
    </format>
    <format dxfId="506">
      <pivotArea dataOnly="0" labelOnly="1" outline="0" fieldPosition="0">
        <references count="2">
          <reference field="1" count="1" selected="0">
            <x v="112"/>
          </reference>
          <reference field="2" count="1">
            <x v="444"/>
          </reference>
        </references>
      </pivotArea>
    </format>
    <format dxfId="507">
      <pivotArea dataOnly="0" labelOnly="1" outline="0" fieldPosition="0">
        <references count="2">
          <reference field="1" count="1" selected="0">
            <x v="298"/>
          </reference>
          <reference field="2" count="1">
            <x v="359"/>
          </reference>
        </references>
      </pivotArea>
    </format>
    <format dxfId="508">
      <pivotArea dataOnly="0" labelOnly="1" outline="0" fieldPosition="0">
        <references count="2">
          <reference field="1" count="1" selected="0">
            <x v="113"/>
          </reference>
          <reference field="2" count="1">
            <x v="5"/>
          </reference>
        </references>
      </pivotArea>
    </format>
    <format dxfId="509">
      <pivotArea dataOnly="0" labelOnly="1" outline="0" fieldPosition="0">
        <references count="2">
          <reference field="1" count="1" selected="0">
            <x v="302"/>
          </reference>
          <reference field="2" count="1">
            <x v="510"/>
          </reference>
        </references>
      </pivotArea>
    </format>
    <format dxfId="510">
      <pivotArea dataOnly="0" labelOnly="1" outline="0" fieldPosition="0">
        <references count="2">
          <reference field="1" count="1" selected="0">
            <x v="114"/>
          </reference>
          <reference field="2" count="1">
            <x v="288"/>
          </reference>
        </references>
      </pivotArea>
    </format>
    <format dxfId="511">
      <pivotArea dataOnly="0" labelOnly="1" outline="0" fieldPosition="0">
        <references count="2">
          <reference field="1" count="1" selected="0">
            <x v="5"/>
          </reference>
          <reference field="2" count="1">
            <x v="384"/>
          </reference>
        </references>
      </pivotArea>
    </format>
    <format dxfId="512">
      <pivotArea dataOnly="0" labelOnly="1" outline="0" fieldPosition="0">
        <references count="2">
          <reference field="1" count="1" selected="0">
            <x v="115"/>
          </reference>
          <reference field="2" count="1">
            <x v="403"/>
          </reference>
        </references>
      </pivotArea>
    </format>
    <format dxfId="513">
      <pivotArea dataOnly="0" labelOnly="1" outline="0" fieldPosition="0">
        <references count="2">
          <reference field="1" count="1" selected="0">
            <x v="6"/>
          </reference>
          <reference field="2" count="1">
            <x v="512"/>
          </reference>
        </references>
      </pivotArea>
    </format>
    <format dxfId="514">
      <pivotArea dataOnly="0" labelOnly="1" outline="0" fieldPosition="0">
        <references count="2">
          <reference field="1" count="1" selected="0">
            <x v="116"/>
          </reference>
          <reference field="2" count="1">
            <x v="81"/>
          </reference>
        </references>
      </pivotArea>
    </format>
    <format dxfId="515">
      <pivotArea dataOnly="0" labelOnly="1" outline="0" fieldPosition="0">
        <references count="2">
          <reference field="1" count="1" selected="0">
            <x v="314"/>
          </reference>
          <reference field="2" count="1">
            <x v="47"/>
          </reference>
        </references>
      </pivotArea>
    </format>
    <format dxfId="516">
      <pivotArea dataOnly="0" labelOnly="1" outline="0" fieldPosition="0">
        <references count="2">
          <reference field="1" count="1" selected="0">
            <x v="117"/>
          </reference>
          <reference field="2" count="1">
            <x v="519"/>
          </reference>
        </references>
      </pivotArea>
    </format>
    <format dxfId="517">
      <pivotArea dataOnly="0" labelOnly="1" outline="0" fieldPosition="0">
        <references count="2">
          <reference field="1" count="1" selected="0">
            <x v="9"/>
          </reference>
          <reference field="2" count="1">
            <x v="506"/>
          </reference>
        </references>
      </pivotArea>
    </format>
    <format dxfId="518">
      <pivotArea dataOnly="0" labelOnly="1" outline="0" fieldPosition="0">
        <references count="2">
          <reference field="1" count="1" selected="0">
            <x v="118"/>
          </reference>
          <reference field="2" count="1">
            <x v="395"/>
          </reference>
        </references>
      </pivotArea>
    </format>
    <format dxfId="519">
      <pivotArea dataOnly="0" labelOnly="1" outline="0" fieldPosition="0">
        <references count="2">
          <reference field="1" count="1" selected="0">
            <x v="52"/>
          </reference>
          <reference field="2" count="1">
            <x v="262"/>
          </reference>
        </references>
      </pivotArea>
    </format>
    <format dxfId="520">
      <pivotArea dataOnly="0" labelOnly="1" outline="0" fieldPosition="0">
        <references count="2">
          <reference field="1" count="1" selected="0">
            <x v="119"/>
          </reference>
          <reference field="2" count="1">
            <x v="316"/>
          </reference>
        </references>
      </pivotArea>
    </format>
    <format dxfId="521">
      <pivotArea dataOnly="0" labelOnly="1" outline="0" fieldPosition="0">
        <references count="2">
          <reference field="1" count="1" selected="0">
            <x v="189"/>
          </reference>
          <reference field="2" count="1">
            <x v="132"/>
          </reference>
        </references>
      </pivotArea>
    </format>
    <format dxfId="522">
      <pivotArea dataOnly="0" labelOnly="1" outline="0" fieldPosition="0">
        <references count="2">
          <reference field="1" count="1" selected="0">
            <x v="120"/>
          </reference>
          <reference field="2" count="1">
            <x v="362"/>
          </reference>
        </references>
      </pivotArea>
    </format>
    <format dxfId="523">
      <pivotArea dataOnly="0" labelOnly="1" outline="0" fieldPosition="0">
        <references count="2">
          <reference field="1" count="1" selected="0">
            <x v="191"/>
          </reference>
          <reference field="2" count="1">
            <x v="167"/>
          </reference>
        </references>
      </pivotArea>
    </format>
    <format dxfId="524">
      <pivotArea dataOnly="0" labelOnly="1" outline="0" fieldPosition="0">
        <references count="2">
          <reference field="1" count="1" selected="0">
            <x v="121"/>
          </reference>
          <reference field="2" count="1">
            <x v="107"/>
          </reference>
        </references>
      </pivotArea>
    </format>
    <format dxfId="525">
      <pivotArea dataOnly="0" labelOnly="1" outline="0" fieldPosition="0">
        <references count="2">
          <reference field="1" count="1" selected="0">
            <x v="193"/>
          </reference>
          <reference field="2" count="1">
            <x v="200"/>
          </reference>
        </references>
      </pivotArea>
    </format>
    <format dxfId="526">
      <pivotArea dataOnly="0" labelOnly="1" outline="0" fieldPosition="0">
        <references count="2">
          <reference field="1" count="1" selected="0">
            <x v="122"/>
          </reference>
          <reference field="2" count="1">
            <x v="331"/>
          </reference>
        </references>
      </pivotArea>
    </format>
    <format dxfId="527">
      <pivotArea dataOnly="0" labelOnly="1" outline="0" fieldPosition="0">
        <references count="2">
          <reference field="1" count="1" selected="0">
            <x v="195"/>
          </reference>
          <reference field="2" count="1">
            <x v="587"/>
          </reference>
        </references>
      </pivotArea>
    </format>
    <format dxfId="528">
      <pivotArea dataOnly="0" labelOnly="1" outline="0" fieldPosition="0">
        <references count="2">
          <reference field="1" count="1" selected="0">
            <x v="123"/>
          </reference>
          <reference field="2" count="1">
            <x v="3"/>
          </reference>
        </references>
      </pivotArea>
    </format>
    <format dxfId="529">
      <pivotArea dataOnly="0" labelOnly="1" outline="0" fieldPosition="0">
        <references count="2">
          <reference field="1" count="1" selected="0">
            <x v="35"/>
          </reference>
          <reference field="2" count="1">
            <x v="130"/>
          </reference>
        </references>
      </pivotArea>
    </format>
    <format dxfId="530">
      <pivotArea dataOnly="0" labelOnly="1" outline="0" fieldPosition="0">
        <references count="2">
          <reference field="1" count="1" selected="0">
            <x v="124"/>
          </reference>
          <reference field="2" count="1">
            <x v="238"/>
          </reference>
        </references>
      </pivotArea>
    </format>
    <format dxfId="531">
      <pivotArea dataOnly="0" labelOnly="1" outline="0" fieldPosition="0">
        <references count="2">
          <reference field="1" count="1" selected="0">
            <x v="36"/>
          </reference>
          <reference field="2" count="1">
            <x v="209"/>
          </reference>
        </references>
      </pivotArea>
    </format>
    <format dxfId="532">
      <pivotArea dataOnly="0" labelOnly="1" outline="0" fieldPosition="0">
        <references count="2">
          <reference field="1" count="1" selected="0">
            <x v="125"/>
          </reference>
          <reference field="2" count="1">
            <x v="449"/>
          </reference>
        </references>
      </pivotArea>
    </format>
    <format dxfId="533">
      <pivotArea dataOnly="0" labelOnly="1" outline="0" fieldPosition="0">
        <references count="2">
          <reference field="1" count="1" selected="0">
            <x v="201"/>
          </reference>
          <reference field="2" count="1">
            <x v="368"/>
          </reference>
        </references>
      </pivotArea>
    </format>
    <format dxfId="534">
      <pivotArea dataOnly="0" labelOnly="1" outline="0" fieldPosition="0">
        <references count="2">
          <reference field="1" count="1" selected="0">
            <x v="126"/>
          </reference>
          <reference field="2" count="1">
            <x v="168"/>
          </reference>
        </references>
      </pivotArea>
    </format>
    <format dxfId="535">
      <pivotArea dataOnly="0" labelOnly="1" outline="0" fieldPosition="0">
        <references count="2">
          <reference field="1" count="1" selected="0">
            <x v="203"/>
          </reference>
          <reference field="2" count="1">
            <x v="481"/>
          </reference>
        </references>
      </pivotArea>
    </format>
    <format dxfId="536">
      <pivotArea dataOnly="0" labelOnly="1" outline="0" fieldPosition="0">
        <references count="2">
          <reference field="1" count="1" selected="0">
            <x v="28"/>
          </reference>
          <reference field="2" count="1">
            <x v="438"/>
          </reference>
        </references>
      </pivotArea>
    </format>
    <format dxfId="537">
      <pivotArea dataOnly="0" labelOnly="1" outline="0" fieldPosition="0">
        <references count="2">
          <reference field="1" count="1" selected="0">
            <x v="205"/>
          </reference>
          <reference field="2" count="1">
            <x v="289"/>
          </reference>
        </references>
      </pivotArea>
    </format>
    <format dxfId="538">
      <pivotArea dataOnly="0" labelOnly="1" outline="0" fieldPosition="0">
        <references count="2">
          <reference field="1" count="1" selected="0">
            <x v="128"/>
          </reference>
          <reference field="2" count="1">
            <x v="437"/>
          </reference>
        </references>
      </pivotArea>
    </format>
    <format dxfId="539">
      <pivotArea dataOnly="0" labelOnly="1" outline="0" fieldPosition="0">
        <references count="2">
          <reference field="1" count="1" selected="0">
            <x v="207"/>
          </reference>
          <reference field="2" count="1">
            <x v="297"/>
          </reference>
        </references>
      </pivotArea>
    </format>
    <format dxfId="540">
      <pivotArea dataOnly="0" labelOnly="1" outline="0" fieldPosition="0">
        <references count="2">
          <reference field="1" count="1" selected="0">
            <x v="129"/>
          </reference>
          <reference field="2" count="1">
            <x v="19"/>
          </reference>
        </references>
      </pivotArea>
    </format>
    <format dxfId="541">
      <pivotArea dataOnly="0" labelOnly="1" outline="0" fieldPosition="0">
        <references count="2">
          <reference field="1" count="1" selected="0">
            <x v="209"/>
          </reference>
          <reference field="2" count="1">
            <x v="604"/>
          </reference>
        </references>
      </pivotArea>
    </format>
    <format dxfId="542">
      <pivotArea dataOnly="0" labelOnly="1" outline="0" fieldPosition="0">
        <references count="2">
          <reference field="1" count="1" selected="0">
            <x v="130"/>
          </reference>
          <reference field="2" count="1">
            <x v="163"/>
          </reference>
        </references>
      </pivotArea>
    </format>
    <format dxfId="543">
      <pivotArea dataOnly="0" labelOnly="1" outline="0" fieldPosition="0">
        <references count="2">
          <reference field="1" count="1" selected="0">
            <x v="37"/>
          </reference>
          <reference field="2" count="1">
            <x v="536"/>
          </reference>
        </references>
      </pivotArea>
    </format>
    <format dxfId="544">
      <pivotArea dataOnly="0" labelOnly="1" outline="0" fieldPosition="0">
        <references count="2">
          <reference field="1" count="1" selected="0">
            <x v="131"/>
          </reference>
          <reference field="2" count="1">
            <x v="211"/>
          </reference>
        </references>
      </pivotArea>
    </format>
    <format dxfId="545">
      <pivotArea dataOnly="0" labelOnly="1" outline="0" fieldPosition="0">
        <references count="2">
          <reference field="1" count="1" selected="0">
            <x v="213"/>
          </reference>
          <reference field="2" count="1">
            <x v="453"/>
          </reference>
        </references>
      </pivotArea>
    </format>
    <format dxfId="546">
      <pivotArea dataOnly="0" labelOnly="1" outline="0" fieldPosition="0">
        <references count="2">
          <reference field="1" count="1" selected="0">
            <x v="132"/>
          </reference>
          <reference field="2" count="1">
            <x v="204"/>
          </reference>
        </references>
      </pivotArea>
    </format>
    <format dxfId="547">
      <pivotArea dataOnly="0" labelOnly="1" outline="0" fieldPosition="0">
        <references count="2">
          <reference field="1" count="1" selected="0">
            <x v="215"/>
          </reference>
          <reference field="2" count="1">
            <x v="606"/>
          </reference>
        </references>
      </pivotArea>
    </format>
    <format dxfId="548">
      <pivotArea dataOnly="0" labelOnly="1" outline="0" fieldPosition="0">
        <references count="2">
          <reference field="1" count="1" selected="0">
            <x v="133"/>
          </reference>
          <reference field="2" count="1">
            <x v="343"/>
          </reference>
        </references>
      </pivotArea>
    </format>
    <format dxfId="549">
      <pivotArea dataOnly="0" labelOnly="1" outline="0" fieldPosition="0">
        <references count="2">
          <reference field="1" count="1" selected="0">
            <x v="217"/>
          </reference>
          <reference field="2" count="1">
            <x v="269"/>
          </reference>
        </references>
      </pivotArea>
    </format>
    <format dxfId="550">
      <pivotArea dataOnly="0" labelOnly="1" outline="0" fieldPosition="0">
        <references count="2">
          <reference field="1" count="1" selected="0">
            <x v="134"/>
          </reference>
          <reference field="2" count="1">
            <x v="315"/>
          </reference>
        </references>
      </pivotArea>
    </format>
    <format dxfId="551">
      <pivotArea dataOnly="0" labelOnly="1" outline="0" fieldPosition="0">
        <references count="2">
          <reference field="1" count="1" selected="0">
            <x v="219"/>
          </reference>
          <reference field="2" count="1">
            <x v="189"/>
          </reference>
        </references>
      </pivotArea>
    </format>
    <format dxfId="552">
      <pivotArea dataOnly="0" labelOnly="1" outline="0" fieldPosition="0">
        <references count="2">
          <reference field="1" count="1" selected="0">
            <x v="135"/>
          </reference>
          <reference field="2" count="1">
            <x v="360"/>
          </reference>
        </references>
      </pivotArea>
    </format>
    <format dxfId="553">
      <pivotArea dataOnly="0" labelOnly="1" outline="0" fieldPosition="0">
        <references count="2">
          <reference field="1" count="1" selected="0">
            <x v="40"/>
          </reference>
          <reference field="2" count="1">
            <x v="213"/>
          </reference>
        </references>
      </pivotArea>
    </format>
    <format dxfId="554">
      <pivotArea dataOnly="0" labelOnly="1" outline="0" fieldPosition="0">
        <references count="2">
          <reference field="1" count="1" selected="0">
            <x v="136"/>
          </reference>
          <reference field="2" count="1">
            <x v="84"/>
          </reference>
        </references>
      </pivotArea>
    </format>
    <format dxfId="555">
      <pivotArea dataOnly="0" labelOnly="1" outline="0" fieldPosition="0">
        <references count="2">
          <reference field="1" count="1" selected="0">
            <x v="223"/>
          </reference>
          <reference field="2" count="1">
            <x v="252"/>
          </reference>
        </references>
      </pivotArea>
    </format>
    <format dxfId="556">
      <pivotArea dataOnly="0" labelOnly="1" outline="0" fieldPosition="0">
        <references count="2">
          <reference field="1" count="1" selected="0">
            <x v="137"/>
          </reference>
          <reference field="2" count="1">
            <x v="165"/>
          </reference>
        </references>
      </pivotArea>
    </format>
    <format dxfId="557">
      <pivotArea dataOnly="0" labelOnly="1" outline="0" fieldPosition="0">
        <references count="2">
          <reference field="1" count="1" selected="0">
            <x v="225"/>
          </reference>
          <reference field="2" count="1">
            <x v="208"/>
          </reference>
        </references>
      </pivotArea>
    </format>
    <format dxfId="558">
      <pivotArea dataOnly="0" labelOnly="1" outline="0" fieldPosition="0">
        <references count="2">
          <reference field="1" count="1" selected="0">
            <x v="138"/>
          </reference>
          <reference field="2" count="1">
            <x v="60"/>
          </reference>
        </references>
      </pivotArea>
    </format>
    <format dxfId="559">
      <pivotArea dataOnly="0" labelOnly="1" outline="0" fieldPosition="0">
        <references count="2">
          <reference field="1" count="1" selected="0">
            <x v="227"/>
          </reference>
          <reference field="2" count="1">
            <x v="540"/>
          </reference>
        </references>
      </pivotArea>
    </format>
    <format dxfId="560">
      <pivotArea dataOnly="0" labelOnly="1" outline="0" fieldPosition="0">
        <references count="2">
          <reference field="1" count="1" selected="0">
            <x v="139"/>
          </reference>
          <reference field="2" count="1">
            <x v="61"/>
          </reference>
        </references>
      </pivotArea>
    </format>
    <format dxfId="561">
      <pivotArea dataOnly="0" labelOnly="1" outline="0" fieldPosition="0">
        <references count="2">
          <reference field="1" count="1" selected="0">
            <x v="229"/>
          </reference>
          <reference field="2" count="1">
            <x v="596"/>
          </reference>
        </references>
      </pivotArea>
    </format>
    <format dxfId="562">
      <pivotArea dataOnly="0" labelOnly="1" outline="0" fieldPosition="0">
        <references count="2">
          <reference field="1" count="1" selected="0">
            <x v="140"/>
          </reference>
          <reference field="2" count="1">
            <x v="13"/>
          </reference>
        </references>
      </pivotArea>
    </format>
    <format dxfId="563">
      <pivotArea dataOnly="0" labelOnly="1" outline="0" fieldPosition="0">
        <references count="2">
          <reference field="1" count="1" selected="0">
            <x v="231"/>
          </reference>
          <reference field="2" count="1">
            <x v="462"/>
          </reference>
        </references>
      </pivotArea>
    </format>
    <format dxfId="564">
      <pivotArea dataOnly="0" labelOnly="1" outline="0" fieldPosition="0">
        <references count="2">
          <reference field="1" count="1" selected="0">
            <x v="12"/>
          </reference>
          <reference field="2" count="1">
            <x v="377"/>
          </reference>
        </references>
      </pivotArea>
    </format>
    <format dxfId="565">
      <pivotArea dataOnly="0" labelOnly="1" outline="0" fieldPosition="0">
        <references count="2">
          <reference field="1" count="1" selected="0">
            <x v="233"/>
          </reference>
          <reference field="2" count="1">
            <x v="435"/>
          </reference>
        </references>
      </pivotArea>
    </format>
    <format dxfId="566">
      <pivotArea dataOnly="0" labelOnly="1" outline="0" fieldPosition="0">
        <references count="2">
          <reference field="1" count="1" selected="0">
            <x v="142"/>
          </reference>
          <reference field="2" count="1">
            <x v="439"/>
          </reference>
        </references>
      </pivotArea>
    </format>
    <format dxfId="567">
      <pivotArea dataOnly="0" labelOnly="1" outline="0" fieldPosition="0">
        <references count="2">
          <reference field="1" count="1" selected="0">
            <x v="235"/>
          </reference>
          <reference field="2" count="1">
            <x v="569"/>
          </reference>
        </references>
      </pivotArea>
    </format>
    <format dxfId="568">
      <pivotArea dataOnly="0" labelOnly="1" outline="0" fieldPosition="0">
        <references count="2">
          <reference field="1" count="1" selected="0">
            <x v="143"/>
          </reference>
          <reference field="2" count="1">
            <x v="105"/>
          </reference>
        </references>
      </pivotArea>
    </format>
    <format dxfId="569">
      <pivotArea dataOnly="0" labelOnly="1" outline="0" fieldPosition="0">
        <references count="2">
          <reference field="1" count="1" selected="0">
            <x v="237"/>
          </reference>
          <reference field="2" count="1">
            <x v="391"/>
          </reference>
        </references>
      </pivotArea>
    </format>
    <format dxfId="570">
      <pivotArea dataOnly="0" labelOnly="1" outline="0" fieldPosition="0">
        <references count="2">
          <reference field="1" count="1" selected="0">
            <x v="144"/>
          </reference>
          <reference field="2" count="1">
            <x v="141"/>
          </reference>
        </references>
      </pivotArea>
    </format>
    <format dxfId="571">
      <pivotArea dataOnly="0" labelOnly="1" outline="0" fieldPosition="0">
        <references count="2">
          <reference field="1" count="1" selected="0">
            <x v="239"/>
          </reference>
          <reference field="2" count="1">
            <x v="478"/>
          </reference>
        </references>
      </pivotArea>
    </format>
    <format dxfId="572">
      <pivotArea dataOnly="0" labelOnly="1" outline="0" fieldPosition="0">
        <references count="2">
          <reference field="1" count="1" selected="0">
            <x v="145"/>
          </reference>
          <reference field="2" count="1">
            <x v="12"/>
          </reference>
        </references>
      </pivotArea>
    </format>
    <format dxfId="573">
      <pivotArea dataOnly="0" labelOnly="1" outline="0" fieldPosition="0">
        <references count="2">
          <reference field="1" count="1" selected="0">
            <x v="241"/>
          </reference>
          <reference field="2" count="1">
            <x v="191"/>
          </reference>
        </references>
      </pivotArea>
    </format>
    <format dxfId="574">
      <pivotArea dataOnly="0" labelOnly="1" outline="0" fieldPosition="0">
        <references count="2">
          <reference field="1" count="1" selected="0">
            <x v="29"/>
          </reference>
          <reference field="2" count="1">
            <x v="419"/>
          </reference>
        </references>
      </pivotArea>
    </format>
    <format dxfId="575">
      <pivotArea dataOnly="0" labelOnly="1" outline="0" fieldPosition="0">
        <references count="2">
          <reference field="1" count="1" selected="0">
            <x v="243"/>
          </reference>
          <reference field="2" count="1">
            <x v="36"/>
          </reference>
        </references>
      </pivotArea>
    </format>
    <format dxfId="576">
      <pivotArea dataOnly="0" labelOnly="1" outline="0" fieldPosition="0">
        <references count="2">
          <reference field="1" count="1" selected="0">
            <x v="147"/>
          </reference>
          <reference field="2" count="1">
            <x v="170"/>
          </reference>
        </references>
      </pivotArea>
    </format>
    <format dxfId="577">
      <pivotArea dataOnly="0" labelOnly="1" outline="0" fieldPosition="0">
        <references count="2">
          <reference field="1" count="1" selected="0">
            <x v="245"/>
          </reference>
          <reference field="2" count="1">
            <x v="273"/>
          </reference>
        </references>
      </pivotArea>
    </format>
    <format dxfId="578">
      <pivotArea dataOnly="0" labelOnly="1" outline="0" fieldPosition="0">
        <references count="2">
          <reference field="1" count="1" selected="0">
            <x v="148"/>
          </reference>
          <reference field="2" count="1">
            <x v="124"/>
          </reference>
        </references>
      </pivotArea>
    </format>
    <format dxfId="579">
      <pivotArea dataOnly="0" labelOnly="1" outline="0" fieldPosition="0">
        <references count="2">
          <reference field="1" count="1" selected="0">
            <x v="44"/>
          </reference>
          <reference field="2" count="1">
            <x v="304"/>
          </reference>
        </references>
      </pivotArea>
    </format>
    <format dxfId="580">
      <pivotArea dataOnly="0" labelOnly="1" outline="0" fieldPosition="0">
        <references count="2">
          <reference field="1" count="1" selected="0">
            <x v="149"/>
          </reference>
          <reference field="2" count="1">
            <x v="72"/>
          </reference>
        </references>
      </pivotArea>
    </format>
    <format dxfId="581">
      <pivotArea dataOnly="0" labelOnly="1" outline="0" fieldPosition="0">
        <references count="2">
          <reference field="1" count="1" selected="0">
            <x v="249"/>
          </reference>
          <reference field="2" count="1">
            <x v="220"/>
          </reference>
        </references>
      </pivotArea>
    </format>
    <format dxfId="582">
      <pivotArea dataOnly="0" labelOnly="1" outline="0" fieldPosition="0">
        <references count="2">
          <reference field="1" count="1" selected="0">
            <x v="150"/>
          </reference>
          <reference field="2" count="1">
            <x v="260"/>
          </reference>
        </references>
      </pivotArea>
    </format>
    <format dxfId="583">
      <pivotArea dataOnly="0" labelOnly="1" outline="0" fieldPosition="0">
        <references count="2">
          <reference field="1" count="1" selected="0">
            <x v="251"/>
          </reference>
          <reference field="2" count="1">
            <x v="117"/>
          </reference>
        </references>
      </pivotArea>
    </format>
    <format dxfId="584">
      <pivotArea dataOnly="0" labelOnly="1" outline="0" fieldPosition="0">
        <references count="2">
          <reference field="1" count="1" selected="0">
            <x v="151"/>
          </reference>
          <reference field="2" count="1">
            <x v="249"/>
          </reference>
        </references>
      </pivotArea>
    </format>
    <format dxfId="585">
      <pivotArea dataOnly="0" labelOnly="1" outline="0" fieldPosition="0">
        <references count="2">
          <reference field="1" count="1" selected="0">
            <x v="253"/>
          </reference>
          <reference field="2" count="1">
            <x v="460"/>
          </reference>
        </references>
      </pivotArea>
    </format>
    <format dxfId="586">
      <pivotArea dataOnly="0" labelOnly="1" outline="0" fieldPosition="0">
        <references count="2">
          <reference field="1" count="1" selected="0">
            <x v="152"/>
          </reference>
          <reference field="2" count="1">
            <x v="70"/>
          </reference>
        </references>
      </pivotArea>
    </format>
    <format dxfId="587">
      <pivotArea dataOnly="0" labelOnly="1" outline="0" fieldPosition="0">
        <references count="2">
          <reference field="1" count="1" selected="0">
            <x v="255"/>
          </reference>
          <reference field="2" count="1">
            <x v="417"/>
          </reference>
        </references>
      </pivotArea>
    </format>
    <format dxfId="588">
      <pivotArea dataOnly="0" labelOnly="1" outline="0" fieldPosition="0">
        <references count="2">
          <reference field="1" count="1" selected="0">
            <x v="153"/>
          </reference>
          <reference field="2" count="1">
            <x v="296"/>
          </reference>
        </references>
      </pivotArea>
    </format>
    <format dxfId="589">
      <pivotArea dataOnly="0" labelOnly="1" outline="0" fieldPosition="0">
        <references count="2">
          <reference field="1" count="1" selected="0">
            <x v="257"/>
          </reference>
          <reference field="2" count="1">
            <x v="137"/>
          </reference>
        </references>
      </pivotArea>
    </format>
    <format dxfId="590">
      <pivotArea dataOnly="0" labelOnly="1" outline="0" fieldPosition="0">
        <references count="2">
          <reference field="1" count="1" selected="0">
            <x v="154"/>
          </reference>
          <reference field="2" count="1">
            <x v="233"/>
          </reference>
        </references>
      </pivotArea>
    </format>
    <format dxfId="591">
      <pivotArea dataOnly="0" labelOnly="1" outline="0" fieldPosition="0">
        <references count="2">
          <reference field="1" count="1" selected="0">
            <x v="259"/>
          </reference>
          <reference field="2" count="1">
            <x v="203"/>
          </reference>
        </references>
      </pivotArea>
    </format>
    <format dxfId="592">
      <pivotArea dataOnly="0" labelOnly="1" outline="0" fieldPosition="0">
        <references count="2">
          <reference field="1" count="1" selected="0">
            <x v="155"/>
          </reference>
          <reference field="2" count="1">
            <x v="357"/>
          </reference>
        </references>
      </pivotArea>
    </format>
    <format dxfId="593">
      <pivotArea dataOnly="0" labelOnly="1" outline="0" fieldPosition="0">
        <references count="2">
          <reference field="1" count="1" selected="0">
            <x v="261"/>
          </reference>
          <reference field="2" count="1">
            <x v="31"/>
          </reference>
        </references>
      </pivotArea>
    </format>
    <format dxfId="594">
      <pivotArea dataOnly="0" labelOnly="1" outline="0" fieldPosition="0">
        <references count="2">
          <reference field="1" count="1" selected="0">
            <x v="30"/>
          </reference>
          <reference field="2" count="1">
            <x v="341"/>
          </reference>
        </references>
      </pivotArea>
    </format>
    <format dxfId="595">
      <pivotArea dataOnly="0" labelOnly="1" outline="0" fieldPosition="0">
        <references count="2">
          <reference field="1" count="1" selected="0">
            <x v="263"/>
          </reference>
          <reference field="2" count="1">
            <x v="43"/>
          </reference>
        </references>
      </pivotArea>
    </format>
    <format dxfId="596">
      <pivotArea dataOnly="0" labelOnly="1" outline="0" fieldPosition="0">
        <references count="2">
          <reference field="1" count="1" selected="0">
            <x v="157"/>
          </reference>
          <reference field="2" count="1">
            <x v="311"/>
          </reference>
        </references>
      </pivotArea>
    </format>
    <format dxfId="597">
      <pivotArea dataOnly="0" labelOnly="1" outline="0" fieldPosition="0">
        <references count="2">
          <reference field="1" count="1" selected="0">
            <x v="265"/>
          </reference>
          <reference field="2" count="1">
            <x v="176"/>
          </reference>
        </references>
      </pivotArea>
    </format>
    <format dxfId="598">
      <pivotArea dataOnly="0" labelOnly="1" outline="0" fieldPosition="0">
        <references count="2">
          <reference field="1" count="1" selected="0">
            <x v="158"/>
          </reference>
          <reference field="2" count="1">
            <x v="217"/>
          </reference>
        </references>
      </pivotArea>
    </format>
    <format dxfId="599">
      <pivotArea dataOnly="0" labelOnly="1" outline="0" fieldPosition="0">
        <references count="2">
          <reference field="1" count="1" selected="0">
            <x v="267"/>
          </reference>
          <reference field="2" count="1">
            <x v="96"/>
          </reference>
        </references>
      </pivotArea>
    </format>
    <format dxfId="600">
      <pivotArea dataOnly="0" labelOnly="1" outline="0" fieldPosition="0">
        <references count="2">
          <reference field="1" count="1" selected="0">
            <x v="159"/>
          </reference>
          <reference field="2" count="1">
            <x v="113"/>
          </reference>
        </references>
      </pivotArea>
    </format>
    <format dxfId="601">
      <pivotArea dataOnly="0" labelOnly="1" outline="0" fieldPosition="0">
        <references count="2">
          <reference field="1" count="1" selected="0">
            <x v="269"/>
          </reference>
          <reference field="2" count="1">
            <x v="139"/>
          </reference>
        </references>
      </pivotArea>
    </format>
    <format dxfId="602">
      <pivotArea dataOnly="0" labelOnly="1" outline="0" fieldPosition="0">
        <references count="2">
          <reference field="1" count="1" selected="0">
            <x v="160"/>
          </reference>
          <reference field="2" count="1">
            <x v="367"/>
          </reference>
        </references>
      </pivotArea>
    </format>
    <format dxfId="603">
      <pivotArea dataOnly="0" labelOnly="1" outline="0" fieldPosition="0">
        <references count="2">
          <reference field="1" count="1" selected="0">
            <x v="271"/>
          </reference>
          <reference field="2" count="1">
            <x v="22"/>
          </reference>
        </references>
      </pivotArea>
    </format>
    <format dxfId="604">
      <pivotArea dataOnly="0" labelOnly="1" outline="0" fieldPosition="0">
        <references count="2">
          <reference field="1" count="1" selected="0">
            <x v="161"/>
          </reference>
          <reference field="2" count="1">
            <x v="271"/>
          </reference>
        </references>
      </pivotArea>
    </format>
    <format dxfId="605">
      <pivotArea dataOnly="0" labelOnly="1" outline="0" fieldPosition="0">
        <references count="2">
          <reference field="1" count="1" selected="0">
            <x v="273"/>
          </reference>
          <reference field="2" count="1">
            <x v="75"/>
          </reference>
        </references>
      </pivotArea>
    </format>
    <format dxfId="606">
      <pivotArea dataOnly="0" labelOnly="1" outline="0" fieldPosition="0">
        <references count="2">
          <reference field="1" count="1" selected="0">
            <x v="162"/>
          </reference>
          <reference field="2" count="1">
            <x v="80"/>
          </reference>
        </references>
      </pivotArea>
    </format>
    <format dxfId="607">
      <pivotArea dataOnly="0" labelOnly="1" outline="0" fieldPosition="0">
        <references count="2">
          <reference field="1" count="1" selected="0">
            <x v="275"/>
          </reference>
          <reference field="2" count="1">
            <x v="102"/>
          </reference>
        </references>
      </pivotArea>
    </format>
    <format dxfId="608">
      <pivotArea dataOnly="0" labelOnly="1" outline="0" fieldPosition="0">
        <references count="2">
          <reference field="1" count="1" selected="0">
            <x v="163"/>
          </reference>
          <reference field="2" count="1">
            <x v="448"/>
          </reference>
        </references>
      </pivotArea>
    </format>
    <format dxfId="609">
      <pivotArea dataOnly="0" labelOnly="1" outline="0" fieldPosition="0">
        <references count="2">
          <reference field="1" count="1" selected="0">
            <x v="277"/>
          </reference>
          <reference field="2" count="1">
            <x v="95"/>
          </reference>
        </references>
      </pivotArea>
    </format>
    <format dxfId="610">
      <pivotArea dataOnly="0" labelOnly="1" outline="0" fieldPosition="0">
        <references count="2">
          <reference field="1" count="1" selected="0">
            <x v="31"/>
          </reference>
          <reference field="2" count="1">
            <x v="477"/>
          </reference>
        </references>
      </pivotArea>
    </format>
    <format dxfId="611">
      <pivotArea dataOnly="0" labelOnly="1" outline="0" fieldPosition="0">
        <references count="2">
          <reference field="1" count="1" selected="0">
            <x v="279"/>
          </reference>
          <reference field="2" count="1">
            <x v="7"/>
          </reference>
        </references>
      </pivotArea>
    </format>
    <format dxfId="612">
      <pivotArea dataOnly="0" labelOnly="1" outline="0" fieldPosition="0">
        <references count="2">
          <reference field="1" count="1" selected="0">
            <x v="1"/>
          </reference>
          <reference field="2" count="1">
            <x v="303"/>
          </reference>
        </references>
      </pivotArea>
    </format>
    <format dxfId="613">
      <pivotArea dataOnly="0" labelOnly="1" outline="0" fieldPosition="0">
        <references count="2">
          <reference field="1" count="1" selected="0">
            <x v="281"/>
          </reference>
          <reference field="2" count="1">
            <x v="230"/>
          </reference>
        </references>
      </pivotArea>
    </format>
    <format dxfId="614">
      <pivotArea dataOnly="0" labelOnly="1" outline="0" fieldPosition="0">
        <references count="2">
          <reference field="1" count="1" selected="0">
            <x v="20"/>
          </reference>
          <reference field="2" count="1">
            <x v="345"/>
          </reference>
        </references>
      </pivotArea>
    </format>
    <format dxfId="615">
      <pivotArea dataOnly="0" labelOnly="1" outline="0" fieldPosition="0">
        <references count="2">
          <reference field="1" count="1" selected="0">
            <x v="283"/>
          </reference>
          <reference field="2" count="1">
            <x v="487"/>
          </reference>
        </references>
      </pivotArea>
    </format>
    <format dxfId="616">
      <pivotArea dataOnly="0" labelOnly="1" outline="0" fieldPosition="0">
        <references count="2">
          <reference field="1" count="1" selected="0">
            <x v="33"/>
          </reference>
          <reference field="2" count="1">
            <x v="393"/>
          </reference>
        </references>
      </pivotArea>
    </format>
    <format dxfId="617">
      <pivotArea dataOnly="0" labelOnly="1" outline="0" fieldPosition="0">
        <references count="2">
          <reference field="1" count="1" selected="0">
            <x v="285"/>
          </reference>
          <reference field="2" count="1">
            <x v="264"/>
          </reference>
        </references>
      </pivotArea>
    </format>
    <format dxfId="618">
      <pivotArea dataOnly="0" labelOnly="1" outline="0" fieldPosition="0">
        <references count="2">
          <reference field="1" count="1" selected="0">
            <x v="11"/>
          </reference>
          <reference field="2" count="1">
            <x v="282"/>
          </reference>
        </references>
      </pivotArea>
    </format>
    <format dxfId="619">
      <pivotArea dataOnly="0" labelOnly="1" outline="0" fieldPosition="0">
        <references count="2">
          <reference field="1" count="1" selected="0">
            <x v="287"/>
          </reference>
          <reference field="2" count="1">
            <x v="301"/>
          </reference>
        </references>
      </pivotArea>
    </format>
    <format dxfId="620">
      <pivotArea dataOnly="0" labelOnly="1" outline="0" fieldPosition="0">
        <references count="2">
          <reference field="1" count="1" selected="0">
            <x v="34"/>
          </reference>
          <reference field="2" count="1">
            <x v="592"/>
          </reference>
        </references>
      </pivotArea>
    </format>
    <format dxfId="621">
      <pivotArea dataOnly="0" labelOnly="1" outline="0" fieldPosition="0">
        <references count="2">
          <reference field="1" count="1" selected="0">
            <x v="289"/>
          </reference>
          <reference field="2" count="1">
            <x v="278"/>
          </reference>
        </references>
      </pivotArea>
    </format>
    <format dxfId="622">
      <pivotArea dataOnly="0" labelOnly="1" outline="0" fieldPosition="0">
        <references count="2">
          <reference field="1" count="1" selected="0">
            <x v="170"/>
          </reference>
          <reference field="2" count="1">
            <x v="251"/>
          </reference>
        </references>
      </pivotArea>
    </format>
    <format dxfId="623">
      <pivotArea dataOnly="0" labelOnly="1" outline="0" fieldPosition="0">
        <references count="2">
          <reference field="1" count="1" selected="0">
            <x v="291"/>
          </reference>
          <reference field="2" count="1">
            <x v="174"/>
          </reference>
        </references>
      </pivotArea>
    </format>
    <format dxfId="624">
      <pivotArea dataOnly="0" labelOnly="1" outline="0" fieldPosition="0">
        <references count="2">
          <reference field="1" count="1" selected="0">
            <x v="19"/>
          </reference>
          <reference field="2" count="1">
            <x v="18"/>
          </reference>
        </references>
      </pivotArea>
    </format>
    <format dxfId="625">
      <pivotArea dataOnly="0" labelOnly="1" outline="0" fieldPosition="0">
        <references count="2">
          <reference field="1" count="1" selected="0">
            <x v="293"/>
          </reference>
          <reference field="2" count="1">
            <x v="94"/>
          </reference>
        </references>
      </pivotArea>
    </format>
    <format dxfId="626">
      <pivotArea dataOnly="0" labelOnly="1" outline="0" fieldPosition="0">
        <references count="2">
          <reference field="1" count="1" selected="0">
            <x v="172"/>
          </reference>
          <reference field="2" count="1">
            <x v="456"/>
          </reference>
        </references>
      </pivotArea>
    </format>
    <format dxfId="627">
      <pivotArea dataOnly="0" labelOnly="1" outline="0" fieldPosition="0">
        <references count="2">
          <reference field="1" count="1" selected="0">
            <x v="295"/>
          </reference>
          <reference field="2" count="1">
            <x v="159"/>
          </reference>
        </references>
      </pivotArea>
    </format>
    <format dxfId="628">
      <pivotArea dataOnly="0" labelOnly="1" outline="0" fieldPosition="0">
        <references count="2">
          <reference field="1" count="1" selected="0">
            <x v="173"/>
          </reference>
          <reference field="2" count="1">
            <x v="277"/>
          </reference>
        </references>
      </pivotArea>
    </format>
    <format dxfId="629">
      <pivotArea dataOnly="0" labelOnly="1" outline="0" fieldPosition="0">
        <references count="2">
          <reference field="1" count="1" selected="0">
            <x v="297"/>
          </reference>
          <reference field="2" count="1">
            <x v="101"/>
          </reference>
        </references>
      </pivotArea>
    </format>
    <format dxfId="630">
      <pivotArea dataOnly="0" labelOnly="1" outline="0" fieldPosition="0">
        <references count="2">
          <reference field="1" count="1" selected="0">
            <x v="174"/>
          </reference>
          <reference field="2" count="1">
            <x v="422"/>
          </reference>
        </references>
      </pivotArea>
    </format>
    <format dxfId="631">
      <pivotArea dataOnly="0" labelOnly="1" outline="0" fieldPosition="0">
        <references count="2">
          <reference field="1" count="1" selected="0">
            <x v="299"/>
          </reference>
          <reference field="2" count="1">
            <x v="90"/>
          </reference>
        </references>
      </pivotArea>
    </format>
    <format dxfId="632">
      <pivotArea dataOnly="0" labelOnly="1" outline="0" fieldPosition="0">
        <references count="2">
          <reference field="1" count="1" selected="0">
            <x v="175"/>
          </reference>
          <reference field="2" count="1">
            <x v="307"/>
          </reference>
        </references>
      </pivotArea>
    </format>
    <format dxfId="633">
      <pivotArea dataOnly="0" labelOnly="1" outline="0" fieldPosition="0">
        <references count="2">
          <reference field="1" count="1" selected="0">
            <x v="301"/>
          </reference>
          <reference field="2" count="1">
            <x v="591"/>
          </reference>
        </references>
      </pivotArea>
    </format>
    <format dxfId="634">
      <pivotArea dataOnly="0" labelOnly="1" outline="0" fieldPosition="0">
        <references count="2">
          <reference field="1" count="1" selected="0">
            <x v="176"/>
          </reference>
          <reference field="2" count="1">
            <x v="14"/>
          </reference>
        </references>
      </pivotArea>
    </format>
    <format dxfId="635">
      <pivotArea dataOnly="0" labelOnly="1" outline="0" fieldPosition="0">
        <references count="2">
          <reference field="1" count="1" selected="0">
            <x v="303"/>
          </reference>
          <reference field="2" count="1">
            <x v="605"/>
          </reference>
        </references>
      </pivotArea>
    </format>
    <format dxfId="636">
      <pivotArea dataOnly="0" labelOnly="1" outline="0" fieldPosition="0">
        <references count="2">
          <reference field="1" count="1" selected="0">
            <x v="177"/>
          </reference>
          <reference field="2" count="1">
            <x v="317"/>
          </reference>
        </references>
      </pivotArea>
    </format>
    <format dxfId="637">
      <pivotArea dataOnly="0" labelOnly="1" outline="0" fieldPosition="0">
        <references count="2">
          <reference field="1" count="1" selected="0">
            <x v="305"/>
          </reference>
          <reference field="2" count="1">
            <x v="420"/>
          </reference>
        </references>
      </pivotArea>
    </format>
    <format dxfId="638">
      <pivotArea dataOnly="0" labelOnly="1" outline="0" fieldPosition="0">
        <references count="2">
          <reference field="1" count="1" selected="0">
            <x v="178"/>
          </reference>
          <reference field="2" count="1">
            <x v="187"/>
          </reference>
        </references>
      </pivotArea>
    </format>
    <format dxfId="639">
      <pivotArea dataOnly="0" labelOnly="1" outline="0" fieldPosition="0">
        <references count="2">
          <reference field="1" count="1" selected="0">
            <x v="47"/>
          </reference>
          <reference field="2" count="1">
            <x v="326"/>
          </reference>
        </references>
      </pivotArea>
    </format>
    <format dxfId="640">
      <pivotArea dataOnly="0" labelOnly="1" outline="0" fieldPosition="0">
        <references count="2">
          <reference field="1" count="1" selected="0">
            <x v="179"/>
          </reference>
          <reference field="2" count="1">
            <x v="76"/>
          </reference>
        </references>
      </pivotArea>
    </format>
    <format dxfId="641">
      <pivotArea dataOnly="0" labelOnly="1" outline="0" fieldPosition="0">
        <references count="2">
          <reference field="1" count="1" selected="0">
            <x v="2"/>
          </reference>
          <reference field="2" count="1">
            <x v="407"/>
          </reference>
        </references>
      </pivotArea>
    </format>
    <format dxfId="642">
      <pivotArea dataOnly="0" labelOnly="1" outline="0" fieldPosition="0">
        <references count="2">
          <reference field="1" count="1" selected="0">
            <x v="180"/>
          </reference>
          <reference field="2" count="1">
            <x v="32"/>
          </reference>
        </references>
      </pivotArea>
    </format>
    <format dxfId="643">
      <pivotArea dataOnly="0" labelOnly="1" outline="0" fieldPosition="0">
        <references count="2">
          <reference field="1" count="1" selected="0">
            <x v="48"/>
          </reference>
          <reference field="2" count="1">
            <x v="313"/>
          </reference>
        </references>
      </pivotArea>
    </format>
    <format dxfId="644">
      <pivotArea dataOnly="0" labelOnly="1" outline="0" fieldPosition="0">
        <references count="2">
          <reference field="1" count="1" selected="0">
            <x v="181"/>
          </reference>
          <reference field="2" count="1">
            <x v="196"/>
          </reference>
        </references>
      </pivotArea>
    </format>
    <format dxfId="645">
      <pivotArea dataOnly="0" labelOnly="1" outline="0" fieldPosition="0">
        <references count="2">
          <reference field="1" count="1" selected="0">
            <x v="3"/>
          </reference>
          <reference field="2" count="1">
            <x v="594"/>
          </reference>
        </references>
      </pivotArea>
    </format>
    <format dxfId="646">
      <pivotArea dataOnly="0" labelOnly="1" outline="0" fieldPosition="0">
        <references count="2">
          <reference field="1" count="1" selected="0">
            <x v="182"/>
          </reference>
          <reference field="2" count="1">
            <x v="164"/>
          </reference>
        </references>
      </pivotArea>
    </format>
    <format dxfId="647">
      <pivotArea dataOnly="0" labelOnly="1" outline="0" fieldPosition="0">
        <references count="2">
          <reference field="1" count="1" selected="0">
            <x v="49"/>
          </reference>
          <reference field="2" count="1">
            <x v="26"/>
          </reference>
        </references>
      </pivotArea>
    </format>
    <format dxfId="648">
      <pivotArea dataOnly="0" labelOnly="1" outline="0" fieldPosition="0">
        <references count="2">
          <reference field="1" count="1" selected="0">
            <x v="183"/>
          </reference>
          <reference field="2" count="1">
            <x v="365"/>
          </reference>
        </references>
      </pivotArea>
    </format>
    <format dxfId="649">
      <pivotArea dataOnly="0" labelOnly="1" outline="0" fieldPosition="0">
        <references count="2">
          <reference field="1" count="1" selected="0">
            <x v="8"/>
          </reference>
          <reference field="2" count="1">
            <x v="149"/>
          </reference>
        </references>
      </pivotArea>
    </format>
    <format dxfId="650">
      <pivotArea dataOnly="0" labelOnly="1" outline="0" fieldPosition="0">
        <references count="2">
          <reference field="1" count="1" selected="0">
            <x v="184"/>
          </reference>
          <reference field="2" count="1">
            <x v="199"/>
          </reference>
        </references>
      </pivotArea>
    </format>
    <format dxfId="651">
      <pivotArea dataOnly="0" labelOnly="1" outline="0" fieldPosition="0">
        <references count="2">
          <reference field="1" count="1" selected="0">
            <x v="50"/>
          </reference>
          <reference field="2" count="1">
            <x v="214"/>
          </reference>
        </references>
      </pivotArea>
    </format>
    <format dxfId="652">
      <pivotArea dataOnly="0" labelOnly="1" outline="0" fieldPosition="0">
        <references count="2">
          <reference field="1" count="1" selected="0">
            <x v="185"/>
          </reference>
          <reference field="2" count="1">
            <x v="392"/>
          </reference>
        </references>
      </pivotArea>
    </format>
    <format dxfId="653">
      <pivotArea dataOnly="0" labelOnly="1" outline="0" fieldPosition="0">
        <references count="2">
          <reference field="1" count="1" selected="0">
            <x v="321"/>
          </reference>
          <reference field="2" count="1">
            <x v="158"/>
          </reference>
        </references>
      </pivotArea>
    </format>
    <format dxfId="654">
      <pivotArea dataOnly="0" labelOnly="1" outline="0" fieldPosition="0">
        <references count="2">
          <reference field="1" count="1" selected="0">
            <x v="186"/>
          </reference>
          <reference field="2" count="1">
            <x v="279"/>
          </reference>
        </references>
      </pivotArea>
    </format>
    <format dxfId="655">
      <pivotArea dataOnly="0" labelOnly="1" outline="0" fieldPosition="0">
        <references count="2">
          <reference field="1" count="1" selected="0">
            <x v="18"/>
          </reference>
          <reference field="2" count="1">
            <x v="103"/>
          </reference>
        </references>
      </pivotArea>
    </format>
    <format dxfId="656">
      <pivotArea dataOnly="0" labelOnly="1" outline="0" fieldPosition="0">
        <references count="2">
          <reference field="1" count="1" selected="0">
            <x v="187"/>
          </reference>
          <reference field="2" count="1">
            <x v="0"/>
          </reference>
        </references>
      </pivotArea>
    </format>
    <format dxfId="657">
      <pivotArea dataOnly="0" labelOnly="1" outline="0" fieldPosition="0">
        <references count="2">
          <reference field="1" count="1" selected="0">
            <x v="53"/>
          </reference>
          <reference field="2" count="1">
            <x v="83"/>
          </reference>
        </references>
      </pivotArea>
    </format>
    <format dxfId="658">
      <pivotArea dataOnly="0" labelOnly="1" outline="0" fieldPosition="0">
        <references count="2">
          <reference field="1" count="1" selected="0">
            <x v="188"/>
          </reference>
          <reference field="2" count="1">
            <x v="272"/>
          </reference>
        </references>
      </pivotArea>
    </format>
    <format dxfId="659">
      <pivotArea dataOnly="0" labelOnly="1" outline="0" fieldPosition="0">
        <references count="2">
          <reference field="1" count="1" selected="0">
            <x v="4"/>
          </reference>
          <reference field="2" count="1">
            <x v="358"/>
          </reference>
        </references>
      </pivotArea>
    </format>
    <format dxfId="660">
      <pivotArea dataOnly="0" labelOnly="1" outline="0" fieldPosition="0">
        <references count="2">
          <reference field="1" count="1" selected="0">
            <x v="328"/>
          </reference>
          <reference field="2" count="1">
            <x v="121"/>
          </reference>
        </references>
      </pivotArea>
    </format>
    <format dxfId="661">
      <pivotArea dataOnly="0" labelOnly="1" outline="0" fieldPosition="0">
        <references count="2">
          <reference field="1" count="1" selected="0">
            <x v="168"/>
          </reference>
          <reference field="2" count="1">
            <x v="231"/>
          </reference>
        </references>
      </pivotArea>
    </format>
    <format dxfId="662">
      <pivotArea dataOnly="0" labelOnly="1" outline="0" fieldPosition="0">
        <references count="2">
          <reference field="1" count="1" selected="0">
            <x v="169"/>
          </reference>
          <reference field="2" count="1">
            <x v="293"/>
          </reference>
        </references>
      </pivotArea>
    </format>
    <format dxfId="663">
      <pivotArea dataOnly="0" labelOnly="1" outline="0" fieldPosition="0">
        <references count="2">
          <reference field="1" count="1" selected="0">
            <x v="0"/>
          </reference>
          <reference field="2" count="1">
            <x v="180"/>
          </reference>
        </references>
      </pivotArea>
    </format>
    <format dxfId="664">
      <pivotArea dataOnly="0" labelOnly="1" outline="0" fieldPosition="0">
        <references count="2">
          <reference field="1" count="1" selected="0">
            <x v="167"/>
          </reference>
          <reference field="2" count="1">
            <x v="177"/>
          </reference>
        </references>
      </pivotArea>
    </format>
    <format dxfId="665">
      <pivotArea dataOnly="0" labelOnly="1" outline="0" fieldPosition="0">
        <references count="2">
          <reference field="1" count="1" selected="0">
            <x v="165"/>
          </reference>
          <reference field="2" count="1">
            <x v="287"/>
          </reference>
        </references>
      </pivotArea>
    </format>
    <format dxfId="666">
      <pivotArea dataOnly="0" labelOnly="1" outline="0" fieldPosition="0">
        <references count="2">
          <reference field="1" count="1" selected="0">
            <x v="166"/>
          </reference>
          <reference field="2" count="1">
            <x v="235"/>
          </reference>
        </references>
      </pivotArea>
    </format>
    <format dxfId="667">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6" dT="2025-02-07T14:51:59.39" personId="{8BE97F98-C5E6-436F-A039-DF4CF0B6CAAC}" id="{D85D6053-A0C6-4AC4-9D48-9A2C180D003E}">
    <text>Values sourced from column AV, Carbon Stock tab, excel file Updated LTA v3 07022025</text>
  </threadedComment>
</ThreadedComments>
</file>

<file path=xl/threadedComments/threadedComment2.xml><?xml version="1.0" encoding="utf-8"?>
<ThreadedComments xmlns="http://schemas.microsoft.com/office/spreadsheetml/2018/threadedcomments" xmlns:x="http://schemas.openxmlformats.org/spreadsheetml/2006/main">
  <threadedComment ref="D9" dT="2025-03-11T05:40:49.34" personId="{8BE97F98-C5E6-436F-A039-DF4CF0B6CAAC}" id="{D8809B14-E0A0-4E3F-B064-E3D4962ADD35}">
    <text>2020 baseline emissions were not included in previous verification as trees were too young to be inventoried. This is the first time 2020 areas are claiming Ers and therefore baseline emissions from the 2020 areas are deducted now.</text>
  </threadedComment>
</ThreadedComments>
</file>

<file path=xl/threadedComments/threadedComment3.xml><?xml version="1.0" encoding="utf-8"?>
<ThreadedComments xmlns="http://schemas.microsoft.com/office/spreadsheetml/2018/threadedcomments" xmlns:x="http://schemas.openxmlformats.org/spreadsheetml/2006/main">
  <threadedComment ref="B33" dT="2025-03-11T05:43:48.02" personId="{8BE97F98-C5E6-436F-A039-DF4CF0B6CAAC}" id="{77BB41B4-444F-49BD-A866-4D35ECF9EB80}">
    <text xml:space="preserve">2020 baseline emissions were not included in previous verification as trees were too young to be inventoried. This is the first time 2020 areas are claiming Ers and therefore baseline emissions from the 2020 areas are deducted now.
</text>
  </threadedComment>
  <threadedComment ref="B39" dT="2025-03-11T06:11:09.46" personId="{8BE97F98-C5E6-436F-A039-DF4CF0B6CAAC}" id="{D339EB4E-3CEB-4D1E-96A0-A7B49F5AD963}">
    <text>2020 baseline emissions were not included in previous verification as trees were too young to be inventoried. This is the first time 2020 areas are claiming Ers and therefore baseline emissions from the 2020 areas are deducted now.</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T13"/>
  <sheetViews>
    <sheetView showGridLines="0" zoomScaleNormal="100" workbookViewId="0">
      <selection activeCell="S11" sqref="S11"/>
    </sheetView>
  </sheetViews>
  <sheetFormatPr defaultRowHeight="14.45"/>
  <cols>
    <col min="17" max="17" width="12.85546875" customWidth="1"/>
  </cols>
  <sheetData>
    <row r="2" spans="2:20" ht="26.1">
      <c r="B2" s="113" t="s">
        <v>0</v>
      </c>
      <c r="C2" s="113"/>
      <c r="D2" s="113"/>
      <c r="E2" s="113"/>
      <c r="O2" s="142" t="s">
        <v>1</v>
      </c>
      <c r="P2" s="142"/>
      <c r="Q2" s="142"/>
      <c r="R2" s="142" t="s">
        <v>2</v>
      </c>
      <c r="S2" s="142"/>
      <c r="T2" s="142"/>
    </row>
    <row r="4" spans="2:20" ht="26.1">
      <c r="B4" s="113" t="s">
        <v>3</v>
      </c>
      <c r="C4" s="113"/>
      <c r="D4" s="113"/>
      <c r="E4" s="113"/>
      <c r="F4" s="113"/>
      <c r="G4" s="113"/>
      <c r="H4" s="113"/>
      <c r="I4" s="113"/>
      <c r="J4" s="113"/>
      <c r="K4" s="113"/>
      <c r="L4" s="113"/>
      <c r="M4" s="113"/>
    </row>
    <row r="5" spans="2:20" ht="26.1">
      <c r="B5" s="113" t="s">
        <v>4</v>
      </c>
      <c r="C5" s="113"/>
      <c r="D5" s="113"/>
      <c r="E5" s="113"/>
      <c r="F5" s="113"/>
      <c r="G5" s="113"/>
      <c r="H5" s="113"/>
      <c r="I5" s="113"/>
      <c r="J5" s="113"/>
      <c r="K5" s="113"/>
      <c r="L5" s="113"/>
      <c r="M5" s="113"/>
    </row>
    <row r="6" spans="2:20" ht="26.1">
      <c r="B6" s="113" t="s">
        <v>5</v>
      </c>
      <c r="C6" s="113"/>
      <c r="D6" s="113"/>
      <c r="E6" s="113"/>
      <c r="F6" s="113"/>
      <c r="G6" s="113"/>
      <c r="H6" s="113"/>
      <c r="I6" s="113"/>
      <c r="J6" s="113"/>
      <c r="K6" s="113"/>
      <c r="L6" s="113"/>
      <c r="M6" s="113"/>
    </row>
    <row r="7" spans="2:20" ht="26.1">
      <c r="B7" s="113" t="s">
        <v>6</v>
      </c>
      <c r="C7" s="113"/>
      <c r="D7" s="113"/>
      <c r="E7" s="113"/>
      <c r="F7" s="113"/>
      <c r="G7" s="113"/>
      <c r="H7" s="113"/>
      <c r="I7" s="113"/>
      <c r="J7" s="113"/>
      <c r="K7" s="113"/>
      <c r="L7" s="113"/>
      <c r="M7" s="113"/>
    </row>
    <row r="8" spans="2:20" ht="26.1">
      <c r="B8" s="113" t="s">
        <v>7</v>
      </c>
      <c r="C8" s="113"/>
      <c r="D8" s="113"/>
      <c r="E8" s="113"/>
      <c r="F8" s="113"/>
      <c r="G8" s="113"/>
      <c r="H8" s="113"/>
      <c r="I8" s="113"/>
      <c r="J8" s="113"/>
      <c r="K8" s="113"/>
      <c r="L8" s="113"/>
      <c r="M8" s="113"/>
    </row>
    <row r="9" spans="2:20" ht="26.1">
      <c r="B9" s="113" t="s">
        <v>8</v>
      </c>
      <c r="C9" s="113"/>
      <c r="D9" s="113"/>
      <c r="E9" s="113"/>
      <c r="F9" s="113"/>
      <c r="G9" s="113"/>
      <c r="H9" s="113"/>
      <c r="I9" s="113"/>
      <c r="J9" s="113"/>
      <c r="K9" s="113"/>
      <c r="L9" s="113"/>
      <c r="M9" s="113"/>
    </row>
    <row r="10" spans="2:20" ht="26.1">
      <c r="B10" s="113" t="s">
        <v>9</v>
      </c>
      <c r="C10" s="113"/>
      <c r="D10" s="113"/>
      <c r="E10" s="113"/>
      <c r="F10" s="113"/>
      <c r="G10" s="113"/>
      <c r="H10" s="113"/>
      <c r="I10" s="113"/>
      <c r="J10" s="113"/>
      <c r="K10" s="113"/>
      <c r="L10" s="113"/>
      <c r="M10" s="113"/>
    </row>
    <row r="11" spans="2:20" ht="26.1">
      <c r="B11" s="113" t="s">
        <v>10</v>
      </c>
      <c r="C11" s="113"/>
      <c r="D11" s="113"/>
      <c r="E11" s="113"/>
      <c r="F11" s="113"/>
      <c r="G11" s="113"/>
      <c r="H11" s="113"/>
      <c r="I11" s="113"/>
      <c r="J11" s="113"/>
      <c r="K11" s="113"/>
      <c r="L11" s="113"/>
      <c r="M11" s="113"/>
    </row>
    <row r="12" spans="2:20" ht="26.1">
      <c r="B12" s="113" t="s">
        <v>11</v>
      </c>
      <c r="C12" s="113"/>
      <c r="D12" s="113"/>
      <c r="E12" s="113"/>
      <c r="F12" s="113"/>
      <c r="G12" s="113"/>
      <c r="H12" s="113"/>
      <c r="I12" s="113"/>
      <c r="J12" s="113"/>
      <c r="K12" s="113"/>
      <c r="L12" s="113"/>
      <c r="M12" s="113"/>
    </row>
    <row r="13" spans="2:20" ht="26.1">
      <c r="B13" s="113" t="s">
        <v>12</v>
      </c>
      <c r="C13" s="113"/>
      <c r="D13" s="113"/>
      <c r="E13" s="113"/>
      <c r="F13" s="113"/>
      <c r="G13" s="113"/>
      <c r="H13" s="113"/>
      <c r="I13" s="113"/>
      <c r="J13" s="113"/>
      <c r="K13" s="113"/>
      <c r="L13" s="113"/>
      <c r="M13" s="113"/>
    </row>
  </sheetData>
  <mergeCells count="2">
    <mergeCell ref="O2:Q2"/>
    <mergeCell ref="R2:T2"/>
  </mergeCell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M670"/>
  <sheetViews>
    <sheetView workbookViewId="0">
      <selection activeCell="A3" sqref="A3:M670"/>
    </sheetView>
  </sheetViews>
  <sheetFormatPr defaultRowHeight="14.45"/>
  <cols>
    <col min="1" max="1" width="21.140625" bestFit="1" customWidth="1"/>
    <col min="2" max="2" width="12" style="14" bestFit="1" customWidth="1"/>
    <col min="3" max="3" width="11.140625" bestFit="1" customWidth="1"/>
    <col min="4" max="4" width="12.140625" bestFit="1" customWidth="1"/>
    <col min="5" max="5" width="18.42578125" bestFit="1" customWidth="1"/>
    <col min="6" max="6" width="18.5703125" bestFit="1" customWidth="1"/>
    <col min="7" max="7" width="16" bestFit="1" customWidth="1"/>
    <col min="8" max="8" width="16.140625" bestFit="1" customWidth="1"/>
    <col min="9" max="9" width="14.85546875" bestFit="1" customWidth="1"/>
    <col min="10" max="10" width="15" bestFit="1" customWidth="1"/>
    <col min="11" max="11" width="17" bestFit="1" customWidth="1"/>
    <col min="12" max="12" width="17.42578125" bestFit="1" customWidth="1"/>
    <col min="13" max="13" width="8.85546875" style="134" bestFit="1" customWidth="1"/>
  </cols>
  <sheetData>
    <row r="3" spans="1:13">
      <c r="A3" t="s">
        <v>20</v>
      </c>
      <c r="B3" s="14" t="s">
        <v>2884</v>
      </c>
      <c r="C3" t="s">
        <v>2885</v>
      </c>
      <c r="D3" t="s">
        <v>2886</v>
      </c>
      <c r="E3" t="s">
        <v>2887</v>
      </c>
      <c r="F3" t="s">
        <v>2888</v>
      </c>
      <c r="G3" t="s">
        <v>2889</v>
      </c>
      <c r="H3" t="s">
        <v>2890</v>
      </c>
      <c r="I3" t="s">
        <v>2891</v>
      </c>
      <c r="J3" t="s">
        <v>2892</v>
      </c>
      <c r="K3" t="s">
        <v>2893</v>
      </c>
      <c r="L3" t="s">
        <v>2894</v>
      </c>
      <c r="M3" s="132" t="s">
        <v>2895</v>
      </c>
    </row>
    <row r="4" spans="1:13">
      <c r="A4" t="s">
        <v>748</v>
      </c>
      <c r="B4" s="14">
        <v>0.72358317046234666</v>
      </c>
      <c r="C4" s="133">
        <v>2.0002740703401811E-2</v>
      </c>
      <c r="D4">
        <v>1</v>
      </c>
      <c r="E4" s="15">
        <v>19.535581597973682</v>
      </c>
      <c r="F4" s="115">
        <v>0</v>
      </c>
      <c r="G4" s="15">
        <v>22.550556827895321</v>
      </c>
      <c r="H4" s="15">
        <v>0</v>
      </c>
      <c r="I4" s="116">
        <v>1100</v>
      </c>
      <c r="J4" s="10">
        <v>0</v>
      </c>
      <c r="K4" s="116">
        <v>325.37398336809707</v>
      </c>
      <c r="L4" s="116">
        <v>0</v>
      </c>
      <c r="M4" s="134">
        <f>$C4/$B4</f>
        <v>2.7644010419176409E-2</v>
      </c>
    </row>
    <row r="5" spans="1:13">
      <c r="A5" t="s">
        <v>751</v>
      </c>
      <c r="B5" s="14">
        <v>1.153518264179838</v>
      </c>
      <c r="C5" s="133">
        <v>4.9947516111761188E-2</v>
      </c>
      <c r="D5">
        <v>1</v>
      </c>
      <c r="E5" s="15">
        <v>22.80128387867315</v>
      </c>
      <c r="F5" s="115">
        <v>0</v>
      </c>
      <c r="G5" s="15">
        <v>23.735980047525491</v>
      </c>
      <c r="H5" s="15">
        <v>0</v>
      </c>
      <c r="I5" s="116">
        <v>681</v>
      </c>
      <c r="J5" s="10">
        <v>0</v>
      </c>
      <c r="K5" s="116">
        <v>196.22487500888889</v>
      </c>
      <c r="L5" s="116">
        <v>0</v>
      </c>
      <c r="M5" s="134">
        <f t="shared" ref="M5:M68" si="0">$C5/$B5</f>
        <v>4.3300151946249699E-2</v>
      </c>
    </row>
    <row r="6" spans="1:13">
      <c r="A6" t="s">
        <v>745</v>
      </c>
      <c r="B6" s="14">
        <v>1.931553404870723</v>
      </c>
      <c r="C6" s="133">
        <v>2.0002740703401811E-2</v>
      </c>
      <c r="D6">
        <v>1</v>
      </c>
      <c r="E6" s="15">
        <v>19.587477148603419</v>
      </c>
      <c r="F6" s="115">
        <v>0</v>
      </c>
      <c r="G6" s="15">
        <v>24.188895243318701</v>
      </c>
      <c r="H6" s="15">
        <v>0</v>
      </c>
      <c r="I6" s="116">
        <v>1100</v>
      </c>
      <c r="J6" s="10">
        <v>0</v>
      </c>
      <c r="K6" s="116">
        <v>303.51985420022271</v>
      </c>
      <c r="L6" s="116">
        <v>0</v>
      </c>
      <c r="M6" s="134">
        <f t="shared" si="0"/>
        <v>1.035577926707161E-2</v>
      </c>
    </row>
    <row r="7" spans="1:13">
      <c r="A7" t="s">
        <v>753</v>
      </c>
      <c r="B7" s="14">
        <v>5.9813640184624166</v>
      </c>
      <c r="C7" s="133">
        <v>4.9947516111761188E-2</v>
      </c>
      <c r="D7">
        <v>1</v>
      </c>
      <c r="E7" s="15">
        <v>17.402136935906238</v>
      </c>
      <c r="F7" s="115">
        <v>0</v>
      </c>
      <c r="G7" s="15">
        <v>18.125684461416348</v>
      </c>
      <c r="H7" s="15">
        <v>0</v>
      </c>
      <c r="I7" s="116">
        <v>781</v>
      </c>
      <c r="J7" s="10">
        <v>0</v>
      </c>
      <c r="K7" s="116">
        <v>143.31838032475079</v>
      </c>
      <c r="L7" s="116">
        <v>0</v>
      </c>
      <c r="M7" s="134">
        <f t="shared" si="0"/>
        <v>8.3505227164891414E-3</v>
      </c>
    </row>
    <row r="8" spans="1:13">
      <c r="A8" t="s">
        <v>742</v>
      </c>
      <c r="B8" s="14">
        <v>1.4558491787529679</v>
      </c>
      <c r="C8" s="133">
        <v>4.9947516111761188E-2</v>
      </c>
      <c r="D8">
        <v>1</v>
      </c>
      <c r="E8" s="15">
        <v>18.023712828821029</v>
      </c>
      <c r="F8" s="115">
        <v>0</v>
      </c>
      <c r="G8" s="15">
        <v>22.212300628688521</v>
      </c>
      <c r="H8" s="15">
        <v>0</v>
      </c>
      <c r="I8" s="116">
        <v>821</v>
      </c>
      <c r="J8" s="10">
        <v>0</v>
      </c>
      <c r="K8" s="116">
        <v>191.2292210241969</v>
      </c>
      <c r="L8" s="116">
        <v>0</v>
      </c>
      <c r="M8" s="134">
        <f t="shared" si="0"/>
        <v>3.430816656059426E-2</v>
      </c>
    </row>
    <row r="9" spans="1:13">
      <c r="A9" t="s">
        <v>739</v>
      </c>
      <c r="B9" s="14">
        <v>1.6935410764835941</v>
      </c>
      <c r="C9" s="133">
        <v>4.9947516111761188E-2</v>
      </c>
      <c r="D9">
        <v>1</v>
      </c>
      <c r="E9" s="15">
        <v>17.301143916467211</v>
      </c>
      <c r="F9" s="115">
        <v>0</v>
      </c>
      <c r="G9" s="15">
        <v>18.89069327476032</v>
      </c>
      <c r="H9" s="15">
        <v>0</v>
      </c>
      <c r="I9" s="116">
        <v>781</v>
      </c>
      <c r="J9" s="10">
        <v>0</v>
      </c>
      <c r="K9" s="116">
        <v>146.55590201835551</v>
      </c>
      <c r="L9" s="116">
        <v>0</v>
      </c>
      <c r="M9" s="134">
        <f t="shared" si="0"/>
        <v>2.9492946350891211E-2</v>
      </c>
    </row>
    <row r="10" spans="1:13">
      <c r="A10" t="s">
        <v>260</v>
      </c>
      <c r="B10" s="14">
        <v>3.176954055699527</v>
      </c>
      <c r="C10" s="133">
        <v>4.9921574346773467E-2</v>
      </c>
      <c r="D10">
        <v>1</v>
      </c>
      <c r="E10" s="15">
        <v>18.75327994598441</v>
      </c>
      <c r="F10" s="115">
        <v>0</v>
      </c>
      <c r="G10" s="15">
        <v>22.11805445431709</v>
      </c>
      <c r="H10" s="15">
        <v>0</v>
      </c>
      <c r="I10" s="116">
        <v>561</v>
      </c>
      <c r="J10" s="10">
        <v>0</v>
      </c>
      <c r="K10" s="116">
        <v>135.76951860933269</v>
      </c>
      <c r="L10" s="116">
        <v>0</v>
      </c>
      <c r="M10" s="134">
        <f t="shared" si="0"/>
        <v>1.571365952151969E-2</v>
      </c>
    </row>
    <row r="11" spans="1:13">
      <c r="A11" t="s">
        <v>1641</v>
      </c>
      <c r="B11" s="14">
        <v>1.6788794325256819</v>
      </c>
      <c r="C11" s="133">
        <v>4.9940212404037301E-2</v>
      </c>
      <c r="D11">
        <v>1</v>
      </c>
      <c r="E11" s="15">
        <v>15.94746006823757</v>
      </c>
      <c r="F11" s="115">
        <v>0</v>
      </c>
      <c r="G11" s="15">
        <v>20.015811341131329</v>
      </c>
      <c r="H11" s="15">
        <v>0</v>
      </c>
      <c r="I11" s="116">
        <v>1001</v>
      </c>
      <c r="J11" s="10">
        <v>0</v>
      </c>
      <c r="K11" s="116">
        <v>141.93151044575501</v>
      </c>
      <c r="L11" s="116">
        <v>0</v>
      </c>
      <c r="M11" s="134">
        <f t="shared" si="0"/>
        <v>2.9746157726709396E-2</v>
      </c>
    </row>
    <row r="12" spans="1:13">
      <c r="A12" t="s">
        <v>1643</v>
      </c>
      <c r="B12" s="14">
        <v>0.63585896275471787</v>
      </c>
      <c r="C12" s="133">
        <v>4.9954820175474847E-2</v>
      </c>
      <c r="D12">
        <v>1</v>
      </c>
      <c r="E12" s="15">
        <v>22.725428571529228</v>
      </c>
      <c r="F12" s="115">
        <v>0</v>
      </c>
      <c r="G12" s="15">
        <v>25.60443998401395</v>
      </c>
      <c r="H12" s="15">
        <v>0</v>
      </c>
      <c r="I12" s="116">
        <v>601</v>
      </c>
      <c r="J12" s="10">
        <v>0</v>
      </c>
      <c r="K12" s="116">
        <v>259.60047341059152</v>
      </c>
      <c r="L12" s="116">
        <v>0</v>
      </c>
      <c r="M12" s="134">
        <f t="shared" si="0"/>
        <v>7.8562736552547238E-2</v>
      </c>
    </row>
    <row r="13" spans="1:13">
      <c r="A13" t="s">
        <v>723</v>
      </c>
      <c r="B13" s="14">
        <v>3.0491631246101649</v>
      </c>
      <c r="C13" s="133">
        <v>4.5983934574734063E-2</v>
      </c>
      <c r="D13">
        <v>1</v>
      </c>
      <c r="E13" s="15">
        <v>15.38355363086335</v>
      </c>
      <c r="F13" s="115">
        <v>0</v>
      </c>
      <c r="G13" s="15">
        <v>21.657145527127259</v>
      </c>
      <c r="H13" s="15">
        <v>0</v>
      </c>
      <c r="I13" s="116">
        <v>870</v>
      </c>
      <c r="J13" s="10">
        <v>0</v>
      </c>
      <c r="K13" s="116">
        <v>142.2232317210109</v>
      </c>
      <c r="L13" s="116">
        <v>0</v>
      </c>
      <c r="M13" s="134">
        <f t="shared" si="0"/>
        <v>1.5080837821890262E-2</v>
      </c>
    </row>
    <row r="14" spans="1:13">
      <c r="A14" t="s">
        <v>725</v>
      </c>
      <c r="B14" s="14">
        <v>2.9023884576664112</v>
      </c>
      <c r="C14" s="133">
        <v>9.7279677158389588E-2</v>
      </c>
      <c r="D14">
        <v>2</v>
      </c>
      <c r="E14" s="15">
        <v>21.189352683291425</v>
      </c>
      <c r="F14" s="115">
        <v>7.4880005138711861E-2</v>
      </c>
      <c r="G14" s="15">
        <v>22.880976451190691</v>
      </c>
      <c r="H14" s="15">
        <v>0.21861547630719219</v>
      </c>
      <c r="I14" s="116">
        <v>257</v>
      </c>
      <c r="J14" s="10">
        <v>32</v>
      </c>
      <c r="K14" s="116">
        <v>81.443799496182066</v>
      </c>
      <c r="L14" s="116">
        <v>8.9709313001509408</v>
      </c>
      <c r="M14" s="134">
        <f t="shared" si="0"/>
        <v>3.3517111364412169E-2</v>
      </c>
    </row>
    <row r="15" spans="1:13">
      <c r="A15" t="s">
        <v>728</v>
      </c>
      <c r="B15" s="14">
        <v>1.062552834863375</v>
      </c>
      <c r="C15" s="133">
        <v>4.7823014703861431E-2</v>
      </c>
      <c r="D15">
        <v>1</v>
      </c>
      <c r="E15" s="15">
        <v>19.5182179911898</v>
      </c>
      <c r="F15" s="115">
        <v>0</v>
      </c>
      <c r="G15" s="15">
        <v>17.502998202930531</v>
      </c>
      <c r="H15" s="15">
        <v>0</v>
      </c>
      <c r="I15" s="116">
        <v>857</v>
      </c>
      <c r="J15" s="10">
        <v>0</v>
      </c>
      <c r="K15" s="116">
        <v>173.4687028808348</v>
      </c>
      <c r="L15" s="116">
        <v>0</v>
      </c>
      <c r="M15" s="134">
        <f t="shared" si="0"/>
        <v>4.5007658099195227E-2</v>
      </c>
    </row>
    <row r="16" spans="1:13">
      <c r="A16" t="s">
        <v>730</v>
      </c>
      <c r="B16" s="14">
        <v>1.5776432766551349</v>
      </c>
      <c r="C16" s="133">
        <v>4.9582766596283641E-2</v>
      </c>
      <c r="D16">
        <v>1</v>
      </c>
      <c r="E16" s="15">
        <v>19.032565278851578</v>
      </c>
      <c r="F16" s="115">
        <v>0</v>
      </c>
      <c r="G16" s="15">
        <v>20.744334258460668</v>
      </c>
      <c r="H16" s="15">
        <v>0</v>
      </c>
      <c r="I16" s="116">
        <v>726</v>
      </c>
      <c r="J16" s="10">
        <v>0</v>
      </c>
      <c r="K16" s="116">
        <v>175.06745916716281</v>
      </c>
      <c r="L16" s="116">
        <v>0</v>
      </c>
      <c r="M16" s="134">
        <f t="shared" si="0"/>
        <v>3.1428376319269917E-2</v>
      </c>
    </row>
    <row r="17" spans="1:13">
      <c r="A17" t="s">
        <v>680</v>
      </c>
      <c r="B17" s="14">
        <v>32.945266093638793</v>
      </c>
      <c r="C17" s="133">
        <v>3.5226183163523523</v>
      </c>
      <c r="D17">
        <v>74</v>
      </c>
      <c r="E17" s="15">
        <v>21.637891568620734</v>
      </c>
      <c r="F17" s="115">
        <v>2.0089746893223985</v>
      </c>
      <c r="G17" s="15">
        <v>21.23857278097304</v>
      </c>
      <c r="H17" s="15">
        <v>2.9340455284337845</v>
      </c>
      <c r="I17" s="116">
        <v>567.6351351351351</v>
      </c>
      <c r="J17" s="10">
        <v>176.74921723320108</v>
      </c>
      <c r="K17" s="116">
        <v>167.68843210415275</v>
      </c>
      <c r="L17" s="116">
        <v>50.435651379748137</v>
      </c>
      <c r="M17" s="134">
        <f t="shared" si="0"/>
        <v>0.10692335300434905</v>
      </c>
    </row>
    <row r="18" spans="1:13">
      <c r="A18" t="s">
        <v>683</v>
      </c>
      <c r="B18" s="14">
        <v>0.27960413660356748</v>
      </c>
      <c r="C18" s="133">
        <v>0.18290320229629722</v>
      </c>
      <c r="D18">
        <v>4</v>
      </c>
      <c r="E18" s="15">
        <v>26.807996979572795</v>
      </c>
      <c r="F18" s="115">
        <v>2.5491246269981547</v>
      </c>
      <c r="G18" s="15">
        <v>23.207205059780971</v>
      </c>
      <c r="H18" s="15">
        <v>3.2944918099592164</v>
      </c>
      <c r="I18" s="116">
        <v>317</v>
      </c>
      <c r="J18" s="10">
        <v>161.37378969336996</v>
      </c>
      <c r="K18" s="116">
        <v>143.43631161248169</v>
      </c>
      <c r="L18" s="116">
        <v>45.026490481038984</v>
      </c>
      <c r="M18" s="134">
        <f t="shared" si="0"/>
        <v>0.65415055913719822</v>
      </c>
    </row>
    <row r="19" spans="1:13">
      <c r="A19" t="s">
        <v>110</v>
      </c>
      <c r="B19" s="14">
        <v>0.15792699825073139</v>
      </c>
      <c r="C19" s="133">
        <v>4.5421003044788813E-2</v>
      </c>
      <c r="D19">
        <v>1</v>
      </c>
      <c r="E19" s="15">
        <v>17.027481618126721</v>
      </c>
      <c r="F19" s="115">
        <v>0</v>
      </c>
      <c r="G19" s="15">
        <v>19.200337657469639</v>
      </c>
      <c r="H19" s="15">
        <v>0</v>
      </c>
      <c r="I19" s="116">
        <v>594</v>
      </c>
      <c r="J19" s="10">
        <v>0</v>
      </c>
      <c r="K19" s="116">
        <v>92.014118771269551</v>
      </c>
      <c r="L19" s="116">
        <v>0</v>
      </c>
      <c r="M19" s="134">
        <f t="shared" si="0"/>
        <v>0.28760758798616914</v>
      </c>
    </row>
    <row r="20" spans="1:13">
      <c r="A20" t="s">
        <v>1589</v>
      </c>
      <c r="B20" s="14">
        <v>0.7210469737199664</v>
      </c>
      <c r="C20" s="133">
        <v>8.9832784507893532E-2</v>
      </c>
      <c r="D20">
        <v>2</v>
      </c>
      <c r="E20" s="15">
        <v>16.116451127235493</v>
      </c>
      <c r="F20" s="115">
        <v>1.6829889561022049</v>
      </c>
      <c r="G20" s="15">
        <v>17.970079574630176</v>
      </c>
      <c r="H20" s="15">
        <v>0.94040838813298588</v>
      </c>
      <c r="I20" s="116">
        <v>546</v>
      </c>
      <c r="J20" s="10">
        <v>125</v>
      </c>
      <c r="K20" s="116">
        <v>82.997689369426126</v>
      </c>
      <c r="L20" s="116">
        <v>38.412834551009169</v>
      </c>
      <c r="M20" s="134">
        <f t="shared" si="0"/>
        <v>0.12458659114042958</v>
      </c>
    </row>
    <row r="21" spans="1:13">
      <c r="A21" t="s">
        <v>114</v>
      </c>
      <c r="B21" s="14">
        <v>0.61251847656940617</v>
      </c>
      <c r="C21" s="133">
        <v>9.1993618033144542E-2</v>
      </c>
      <c r="D21">
        <v>2</v>
      </c>
      <c r="E21" s="15">
        <v>20.645690991796656</v>
      </c>
      <c r="F21" s="115">
        <v>1.0538580654335798</v>
      </c>
      <c r="G21" s="15">
        <v>20.047515329106297</v>
      </c>
      <c r="H21" s="15">
        <v>0.42284500200963548</v>
      </c>
      <c r="I21" s="116">
        <v>425</v>
      </c>
      <c r="J21" s="10">
        <v>63</v>
      </c>
      <c r="K21" s="116">
        <v>106.33134014035164</v>
      </c>
      <c r="L21" s="116">
        <v>7.0934769148487424</v>
      </c>
      <c r="M21" s="134">
        <f t="shared" si="0"/>
        <v>0.15018913151548088</v>
      </c>
    </row>
    <row r="22" spans="1:13">
      <c r="A22" t="s">
        <v>2159</v>
      </c>
      <c r="B22" s="14">
        <v>0.50150764747677845</v>
      </c>
      <c r="C22" s="133">
        <v>4.6574351581924113E-2</v>
      </c>
      <c r="D22">
        <v>1</v>
      </c>
      <c r="E22" s="15">
        <v>21.733482642488621</v>
      </c>
      <c r="F22" s="115">
        <v>0</v>
      </c>
      <c r="G22" s="15">
        <v>20.113164012895741</v>
      </c>
      <c r="H22" s="15">
        <v>0</v>
      </c>
      <c r="I22" s="116">
        <v>236</v>
      </c>
      <c r="J22" s="10">
        <v>0</v>
      </c>
      <c r="K22" s="116">
        <v>79.744860500839579</v>
      </c>
      <c r="L22" s="116">
        <v>0</v>
      </c>
      <c r="M22" s="134">
        <f t="shared" si="0"/>
        <v>9.286867671161618E-2</v>
      </c>
    </row>
    <row r="23" spans="1:13">
      <c r="A23" t="s">
        <v>118</v>
      </c>
      <c r="B23" s="14">
        <v>0.2140620617104092</v>
      </c>
      <c r="C23" s="133">
        <v>4.6852358513706428E-2</v>
      </c>
      <c r="D23">
        <v>1</v>
      </c>
      <c r="E23" s="15">
        <v>19.960719400288699</v>
      </c>
      <c r="F23" s="115">
        <v>0</v>
      </c>
      <c r="G23" s="15">
        <v>19.21756834968118</v>
      </c>
      <c r="H23" s="15">
        <v>0</v>
      </c>
      <c r="I23" s="116">
        <v>427</v>
      </c>
      <c r="J23" s="10">
        <v>0</v>
      </c>
      <c r="K23" s="116">
        <v>107.380605221658</v>
      </c>
      <c r="L23" s="116">
        <v>0</v>
      </c>
      <c r="M23" s="134">
        <f t="shared" si="0"/>
        <v>0.21887277988142509</v>
      </c>
    </row>
    <row r="24" spans="1:13">
      <c r="A24" t="s">
        <v>2155</v>
      </c>
      <c r="B24" s="14">
        <v>1.381599681271291</v>
      </c>
      <c r="C24" s="133">
        <v>4.7373626280317709E-2</v>
      </c>
      <c r="D24">
        <v>1</v>
      </c>
      <c r="E24" s="15">
        <v>17.589606046550738</v>
      </c>
      <c r="F24" s="115">
        <v>0</v>
      </c>
      <c r="G24" s="15">
        <v>19.960200436781619</v>
      </c>
      <c r="H24" s="15">
        <v>0</v>
      </c>
      <c r="I24" s="116">
        <v>739</v>
      </c>
      <c r="J24" s="10">
        <v>0</v>
      </c>
      <c r="K24" s="116">
        <v>135.1089966520079</v>
      </c>
      <c r="L24" s="116">
        <v>0</v>
      </c>
      <c r="M24" s="134">
        <f t="shared" si="0"/>
        <v>3.428896729096409E-2</v>
      </c>
    </row>
    <row r="25" spans="1:13">
      <c r="A25" t="s">
        <v>121</v>
      </c>
      <c r="B25" s="14">
        <v>0.1237089405501806</v>
      </c>
      <c r="C25" s="133">
        <v>4.5671670175888281E-2</v>
      </c>
      <c r="D25">
        <v>1</v>
      </c>
      <c r="E25" s="15">
        <v>18.472989550360701</v>
      </c>
      <c r="F25" s="115">
        <v>0</v>
      </c>
      <c r="G25" s="15">
        <v>18.35418490787648</v>
      </c>
      <c r="H25" s="15">
        <v>0</v>
      </c>
      <c r="I25" s="116">
        <v>591</v>
      </c>
      <c r="J25" s="10">
        <v>0</v>
      </c>
      <c r="K25" s="116">
        <v>125.2037859872357</v>
      </c>
      <c r="L25" s="116">
        <v>0</v>
      </c>
      <c r="M25" s="134">
        <f t="shared" si="0"/>
        <v>0.36918649511319906</v>
      </c>
    </row>
    <row r="26" spans="1:13">
      <c r="A26" t="s">
        <v>2163</v>
      </c>
      <c r="B26" s="14">
        <v>0.40729609544832363</v>
      </c>
      <c r="C26" s="133">
        <v>4.903730818054839E-2</v>
      </c>
      <c r="D26">
        <v>1</v>
      </c>
      <c r="E26" s="15">
        <v>19.147454711134419</v>
      </c>
      <c r="F26" s="115">
        <v>0</v>
      </c>
      <c r="G26" s="15">
        <v>19.22716949790285</v>
      </c>
      <c r="H26" s="15">
        <v>0</v>
      </c>
      <c r="I26" s="116">
        <v>428</v>
      </c>
      <c r="J26" s="10">
        <v>0</v>
      </c>
      <c r="K26" s="116">
        <v>91.601318285858071</v>
      </c>
      <c r="L26" s="116">
        <v>0</v>
      </c>
      <c r="M26" s="134">
        <f t="shared" si="0"/>
        <v>0.12039719685152268</v>
      </c>
    </row>
    <row r="27" spans="1:13">
      <c r="A27" t="s">
        <v>124</v>
      </c>
      <c r="B27" s="14">
        <v>0.21879272262914051</v>
      </c>
      <c r="C27" s="133">
        <v>4.8252944928570497E-2</v>
      </c>
      <c r="D27">
        <v>1</v>
      </c>
      <c r="E27" s="15">
        <v>19.376960252925151</v>
      </c>
      <c r="F27" s="115">
        <v>0</v>
      </c>
      <c r="G27" s="15">
        <v>18.70825155099028</v>
      </c>
      <c r="H27" s="15">
        <v>0</v>
      </c>
      <c r="I27" s="116">
        <v>394</v>
      </c>
      <c r="J27" s="10">
        <v>0</v>
      </c>
      <c r="K27" s="116">
        <v>87.008697251877393</v>
      </c>
      <c r="L27" s="116">
        <v>0</v>
      </c>
      <c r="M27" s="134">
        <f t="shared" si="0"/>
        <v>0.2205418185245609</v>
      </c>
    </row>
    <row r="28" spans="1:13">
      <c r="A28" t="s">
        <v>2166</v>
      </c>
      <c r="B28" s="14">
        <v>0.55925875353402121</v>
      </c>
      <c r="C28" s="133">
        <v>4.4066757433634141E-2</v>
      </c>
      <c r="D28">
        <v>1</v>
      </c>
      <c r="E28" s="15">
        <v>17.90414805689857</v>
      </c>
      <c r="F28" s="115">
        <v>0</v>
      </c>
      <c r="G28" s="15">
        <v>14.592530290316059</v>
      </c>
      <c r="H28" s="15">
        <v>0</v>
      </c>
      <c r="I28" s="116">
        <v>998</v>
      </c>
      <c r="J28" s="10">
        <v>0</v>
      </c>
      <c r="K28" s="116">
        <v>128.65078414997771</v>
      </c>
      <c r="L28" s="116">
        <v>0</v>
      </c>
      <c r="M28" s="134">
        <f t="shared" si="0"/>
        <v>7.8794935537747357E-2</v>
      </c>
    </row>
    <row r="29" spans="1:13">
      <c r="A29" t="s">
        <v>615</v>
      </c>
      <c r="B29" s="14">
        <v>0.47584961002630499</v>
      </c>
      <c r="C29" s="133">
        <v>1.877529215414642E-2</v>
      </c>
      <c r="D29">
        <v>1</v>
      </c>
      <c r="E29" s="15">
        <v>20.96778495099489</v>
      </c>
      <c r="F29" s="115">
        <v>0</v>
      </c>
      <c r="G29" s="15">
        <v>20.735342781067651</v>
      </c>
      <c r="H29" s="15">
        <v>0</v>
      </c>
      <c r="I29" s="116">
        <v>266</v>
      </c>
      <c r="J29" s="10">
        <v>0</v>
      </c>
      <c r="K29" s="116">
        <v>78.374386261624707</v>
      </c>
      <c r="L29" s="116">
        <v>0</v>
      </c>
      <c r="M29" s="134">
        <f t="shared" si="0"/>
        <v>3.94563571316335E-2</v>
      </c>
    </row>
    <row r="30" spans="1:13">
      <c r="A30" t="s">
        <v>621</v>
      </c>
      <c r="B30" s="14">
        <v>1.88816188428793</v>
      </c>
      <c r="C30" s="133">
        <v>1.729049818658613E-2</v>
      </c>
      <c r="D30">
        <v>1</v>
      </c>
      <c r="E30" s="15">
        <v>21.923383612332799</v>
      </c>
      <c r="F30" s="115">
        <v>0</v>
      </c>
      <c r="G30" s="15">
        <v>18.527160391385351</v>
      </c>
      <c r="H30" s="15">
        <v>0</v>
      </c>
      <c r="I30" s="116">
        <v>463</v>
      </c>
      <c r="J30" s="10">
        <v>0</v>
      </c>
      <c r="K30" s="116">
        <v>135.20409244975639</v>
      </c>
      <c r="L30" s="116">
        <v>0</v>
      </c>
      <c r="M30" s="134">
        <f t="shared" si="0"/>
        <v>9.1573176698812458E-3</v>
      </c>
    </row>
    <row r="31" spans="1:13">
      <c r="A31" t="s">
        <v>628</v>
      </c>
      <c r="B31" s="14">
        <v>0.97718889233509798</v>
      </c>
      <c r="C31" s="133">
        <v>1.954656631756093E-2</v>
      </c>
      <c r="D31">
        <v>1</v>
      </c>
      <c r="E31" s="15">
        <v>16.363339568613569</v>
      </c>
      <c r="F31" s="115">
        <v>0</v>
      </c>
      <c r="G31" s="15">
        <v>16.832314763471629</v>
      </c>
      <c r="H31" s="15">
        <v>0</v>
      </c>
      <c r="I31" s="116">
        <v>307</v>
      </c>
      <c r="J31" s="10">
        <v>0</v>
      </c>
      <c r="K31" s="116">
        <v>46.052817523429098</v>
      </c>
      <c r="L31" s="116">
        <v>0</v>
      </c>
      <c r="M31" s="134">
        <f t="shared" si="0"/>
        <v>2.0002853563810277E-2</v>
      </c>
    </row>
    <row r="32" spans="1:13">
      <c r="A32" t="s">
        <v>630</v>
      </c>
      <c r="B32" s="14">
        <v>2.1617050841684828</v>
      </c>
      <c r="C32" s="133">
        <v>1.7429318530692649E-2</v>
      </c>
      <c r="D32">
        <v>1</v>
      </c>
      <c r="E32" s="15">
        <v>20.232707205322811</v>
      </c>
      <c r="F32" s="115">
        <v>0</v>
      </c>
      <c r="G32" s="15">
        <v>18.625418630815371</v>
      </c>
      <c r="H32" s="15">
        <v>0</v>
      </c>
      <c r="I32" s="116">
        <v>688</v>
      </c>
      <c r="J32" s="10">
        <v>0</v>
      </c>
      <c r="K32" s="116">
        <v>144.44977295123559</v>
      </c>
      <c r="L32" s="116">
        <v>0</v>
      </c>
      <c r="M32" s="134">
        <f t="shared" si="0"/>
        <v>8.0627642773005628E-3</v>
      </c>
    </row>
    <row r="33" spans="1:13">
      <c r="A33" t="s">
        <v>257</v>
      </c>
      <c r="B33" s="14">
        <v>2.0372884608758488</v>
      </c>
      <c r="C33" s="133">
        <v>1.9324106997073438E-2</v>
      </c>
      <c r="D33">
        <v>1</v>
      </c>
      <c r="E33" s="15">
        <v>21.16648978251699</v>
      </c>
      <c r="F33" s="115">
        <v>0</v>
      </c>
      <c r="G33" s="15">
        <v>19.840948104958329</v>
      </c>
      <c r="H33" s="15">
        <v>0</v>
      </c>
      <c r="I33" s="116">
        <v>310</v>
      </c>
      <c r="J33" s="10">
        <v>0</v>
      </c>
      <c r="K33" s="116">
        <v>93.906514551990384</v>
      </c>
      <c r="L33" s="116">
        <v>0</v>
      </c>
      <c r="M33" s="134">
        <f t="shared" si="0"/>
        <v>9.4852090747943613E-3</v>
      </c>
    </row>
    <row r="34" spans="1:13">
      <c r="A34" t="s">
        <v>668</v>
      </c>
      <c r="B34" s="14">
        <v>1.356094334750231</v>
      </c>
      <c r="C34" s="133">
        <v>1.8247681384410189E-2</v>
      </c>
      <c r="D34">
        <v>1</v>
      </c>
      <c r="E34" s="15">
        <v>17.498375374290269</v>
      </c>
      <c r="F34" s="115">
        <v>0</v>
      </c>
      <c r="G34" s="15">
        <v>14.601444980865979</v>
      </c>
      <c r="H34" s="15">
        <v>0</v>
      </c>
      <c r="I34" s="116">
        <v>603</v>
      </c>
      <c r="J34" s="10">
        <v>0</v>
      </c>
      <c r="K34" s="116">
        <v>73.266639966774534</v>
      </c>
      <c r="L34" s="116">
        <v>0</v>
      </c>
      <c r="M34" s="134">
        <f t="shared" si="0"/>
        <v>1.3456056055105558E-2</v>
      </c>
    </row>
    <row r="35" spans="1:13">
      <c r="A35" t="s">
        <v>670</v>
      </c>
      <c r="B35" s="14">
        <v>2.5584302447907961</v>
      </c>
      <c r="C35" s="133">
        <v>1.8360404185392309E-2</v>
      </c>
      <c r="D35">
        <v>1</v>
      </c>
      <c r="E35" s="15">
        <v>17.049441445833569</v>
      </c>
      <c r="F35" s="115">
        <v>0</v>
      </c>
      <c r="G35" s="15">
        <v>16.628787349437602</v>
      </c>
      <c r="H35" s="15">
        <v>0</v>
      </c>
      <c r="I35" s="116">
        <v>926</v>
      </c>
      <c r="J35" s="10">
        <v>0</v>
      </c>
      <c r="K35" s="116">
        <v>126.8766265482045</v>
      </c>
      <c r="L35" s="116">
        <v>0</v>
      </c>
      <c r="M35" s="134">
        <f t="shared" si="0"/>
        <v>7.1764333707263718E-3</v>
      </c>
    </row>
    <row r="36" spans="1:13">
      <c r="A36" t="s">
        <v>678</v>
      </c>
      <c r="B36" s="14">
        <v>0.74588956387441652</v>
      </c>
      <c r="C36" s="133">
        <v>3.58854826112672E-2</v>
      </c>
      <c r="D36">
        <v>2</v>
      </c>
      <c r="E36" s="15">
        <v>16.676374569325009</v>
      </c>
      <c r="F36" s="115">
        <v>0.71309986878270237</v>
      </c>
      <c r="G36" s="15">
        <v>17.13020806125374</v>
      </c>
      <c r="H36" s="15">
        <v>0.67133702406020501</v>
      </c>
      <c r="I36" s="116">
        <v>727.5</v>
      </c>
      <c r="J36" s="10">
        <v>129.5</v>
      </c>
      <c r="K36" s="116">
        <v>112.19629859398532</v>
      </c>
      <c r="L36" s="116">
        <v>20.388373569021056</v>
      </c>
      <c r="M36" s="134">
        <f t="shared" si="0"/>
        <v>4.8110986330020762E-2</v>
      </c>
    </row>
    <row r="37" spans="1:13">
      <c r="A37" t="s">
        <v>791</v>
      </c>
      <c r="B37" s="14">
        <v>1.7680874219177809</v>
      </c>
      <c r="C37" s="133">
        <v>1.8056929563389661E-2</v>
      </c>
      <c r="D37">
        <v>1</v>
      </c>
      <c r="E37" s="15">
        <v>19.143399537564761</v>
      </c>
      <c r="F37" s="115">
        <v>0</v>
      </c>
      <c r="G37" s="15">
        <v>19.392056349386671</v>
      </c>
      <c r="H37" s="15">
        <v>0</v>
      </c>
      <c r="I37" s="116">
        <v>388</v>
      </c>
      <c r="J37" s="10">
        <v>0</v>
      </c>
      <c r="K37" s="116">
        <v>95.911728445856539</v>
      </c>
      <c r="L37" s="116">
        <v>0</v>
      </c>
      <c r="M37" s="134">
        <f t="shared" si="0"/>
        <v>1.021269046968501E-2</v>
      </c>
    </row>
    <row r="38" spans="1:13">
      <c r="A38" t="s">
        <v>878</v>
      </c>
      <c r="B38" s="14">
        <v>5.797616395378637</v>
      </c>
      <c r="C38" s="133">
        <v>1.8701924001441911E-2</v>
      </c>
      <c r="D38">
        <v>1</v>
      </c>
      <c r="E38" s="15">
        <v>18.867593631508079</v>
      </c>
      <c r="F38" s="115">
        <v>0</v>
      </c>
      <c r="G38" s="15">
        <v>18.29970460639856</v>
      </c>
      <c r="H38" s="15">
        <v>0</v>
      </c>
      <c r="I38" s="116">
        <v>267</v>
      </c>
      <c r="J38" s="10">
        <v>0</v>
      </c>
      <c r="K38" s="116">
        <v>61.080131553800221</v>
      </c>
      <c r="L38" s="116">
        <v>0</v>
      </c>
      <c r="M38" s="134">
        <f t="shared" si="0"/>
        <v>3.2257953486452607E-3</v>
      </c>
    </row>
    <row r="39" spans="1:13">
      <c r="A39" t="s">
        <v>881</v>
      </c>
      <c r="B39" s="14">
        <v>0.58230515347216638</v>
      </c>
      <c r="C39" s="133">
        <v>1.780940836063959E-2</v>
      </c>
      <c r="D39">
        <v>1</v>
      </c>
      <c r="E39" s="15">
        <v>20.68824992428511</v>
      </c>
      <c r="F39" s="115">
        <v>0</v>
      </c>
      <c r="G39" s="15">
        <v>14.974009434036249</v>
      </c>
      <c r="H39" s="15">
        <v>0</v>
      </c>
      <c r="I39" s="116">
        <v>505</v>
      </c>
      <c r="J39" s="10">
        <v>0</v>
      </c>
      <c r="K39" s="116">
        <v>100.2083592895309</v>
      </c>
      <c r="L39" s="116">
        <v>0</v>
      </c>
      <c r="M39" s="134">
        <f t="shared" si="0"/>
        <v>3.0584322076570566E-2</v>
      </c>
    </row>
    <row r="40" spans="1:13">
      <c r="A40" t="s">
        <v>1535</v>
      </c>
      <c r="B40" s="14">
        <v>0.80472264007008965</v>
      </c>
      <c r="C40" s="133">
        <v>1.8261966738383761E-2</v>
      </c>
      <c r="D40">
        <v>1</v>
      </c>
      <c r="E40" s="15">
        <v>14.230549856312621</v>
      </c>
      <c r="F40" s="115">
        <v>0</v>
      </c>
      <c r="G40" s="15">
        <v>16.575513360879452</v>
      </c>
      <c r="H40" s="15">
        <v>0</v>
      </c>
      <c r="I40" s="116">
        <v>657</v>
      </c>
      <c r="J40" s="10">
        <v>0</v>
      </c>
      <c r="K40" s="116">
        <v>73.536558609410704</v>
      </c>
      <c r="L40" s="116">
        <v>0</v>
      </c>
      <c r="M40" s="134">
        <f t="shared" si="0"/>
        <v>2.2693491930080634E-2</v>
      </c>
    </row>
    <row r="41" spans="1:13">
      <c r="A41" t="s">
        <v>1538</v>
      </c>
      <c r="B41" s="14">
        <v>3.7419484682560529</v>
      </c>
      <c r="C41" s="133">
        <v>1.8116617124248641E-2</v>
      </c>
      <c r="D41">
        <v>1</v>
      </c>
      <c r="E41" s="15">
        <v>15.279028261664029</v>
      </c>
      <c r="F41" s="115">
        <v>0</v>
      </c>
      <c r="G41" s="15">
        <v>17.977275616095351</v>
      </c>
      <c r="H41" s="15">
        <v>0</v>
      </c>
      <c r="I41" s="116">
        <v>828</v>
      </c>
      <c r="J41" s="10">
        <v>0</v>
      </c>
      <c r="K41" s="116">
        <v>123.91759943895561</v>
      </c>
      <c r="L41" s="116">
        <v>0</v>
      </c>
      <c r="M41" s="134">
        <f t="shared" si="0"/>
        <v>4.8414929489106378E-3</v>
      </c>
    </row>
    <row r="42" spans="1:13">
      <c r="A42" t="s">
        <v>1541</v>
      </c>
      <c r="B42" s="14">
        <v>2.13248800398787</v>
      </c>
      <c r="C42" s="133">
        <v>1.858802895432354E-2</v>
      </c>
      <c r="D42">
        <v>1</v>
      </c>
      <c r="E42" s="15">
        <v>15.90758221562143</v>
      </c>
      <c r="F42" s="115">
        <v>0</v>
      </c>
      <c r="G42" s="15">
        <v>19.107887227519431</v>
      </c>
      <c r="H42" s="15">
        <v>0</v>
      </c>
      <c r="I42" s="116">
        <v>538</v>
      </c>
      <c r="J42" s="10">
        <v>0</v>
      </c>
      <c r="K42" s="116">
        <v>91.128245291904634</v>
      </c>
      <c r="L42" s="116">
        <v>0</v>
      </c>
      <c r="M42" s="134">
        <f t="shared" si="0"/>
        <v>8.7165925058255433E-3</v>
      </c>
    </row>
    <row r="43" spans="1:13">
      <c r="A43" t="s">
        <v>1543</v>
      </c>
      <c r="B43" s="14">
        <v>1.709991314415225</v>
      </c>
      <c r="C43" s="133">
        <v>1.928748796207392E-2</v>
      </c>
      <c r="D43">
        <v>1</v>
      </c>
      <c r="E43" s="15">
        <v>12.802638321902499</v>
      </c>
      <c r="F43" s="115">
        <v>0</v>
      </c>
      <c r="G43" s="15">
        <v>15.164703268266161</v>
      </c>
      <c r="H43" s="15">
        <v>0</v>
      </c>
      <c r="I43" s="116">
        <v>726</v>
      </c>
      <c r="J43" s="10">
        <v>0</v>
      </c>
      <c r="K43" s="116">
        <v>58.926870913247448</v>
      </c>
      <c r="L43" s="116">
        <v>0</v>
      </c>
      <c r="M43" s="134">
        <f t="shared" si="0"/>
        <v>1.1279290017136588E-2</v>
      </c>
    </row>
    <row r="44" spans="1:13">
      <c r="A44" t="s">
        <v>1545</v>
      </c>
      <c r="B44" s="14">
        <v>0.81757985934268951</v>
      </c>
      <c r="C44" s="133">
        <v>1.737765765154127E-2</v>
      </c>
      <c r="D44">
        <v>1</v>
      </c>
      <c r="E44" s="15">
        <v>15.634524299202241</v>
      </c>
      <c r="F44" s="115">
        <v>0</v>
      </c>
      <c r="G44" s="15">
        <v>18.288654648638872</v>
      </c>
      <c r="H44" s="15">
        <v>0</v>
      </c>
      <c r="I44" s="116">
        <v>863</v>
      </c>
      <c r="J44" s="10">
        <v>0</v>
      </c>
      <c r="K44" s="116">
        <v>119.3225474493201</v>
      </c>
      <c r="L44" s="116">
        <v>0</v>
      </c>
      <c r="M44" s="134">
        <f t="shared" si="0"/>
        <v>2.1254997237226958E-2</v>
      </c>
    </row>
    <row r="45" spans="1:13">
      <c r="A45" t="s">
        <v>1548</v>
      </c>
      <c r="B45" s="14">
        <v>0.64086422558912648</v>
      </c>
      <c r="C45" s="133">
        <v>4.6605810002824419E-2</v>
      </c>
      <c r="D45">
        <v>1</v>
      </c>
      <c r="E45" s="15">
        <v>18.291634699637239</v>
      </c>
      <c r="F45" s="115">
        <v>0</v>
      </c>
      <c r="G45" s="15">
        <v>20.158028828821521</v>
      </c>
      <c r="H45" s="15">
        <v>0</v>
      </c>
      <c r="I45" s="116">
        <v>386</v>
      </c>
      <c r="J45" s="10">
        <v>0</v>
      </c>
      <c r="K45" s="116">
        <v>78.718491690930207</v>
      </c>
      <c r="L45" s="116">
        <v>0</v>
      </c>
      <c r="M45" s="134">
        <f t="shared" si="0"/>
        <v>7.272337593814221E-2</v>
      </c>
    </row>
    <row r="46" spans="1:13">
      <c r="A46" t="s">
        <v>1550</v>
      </c>
      <c r="B46" s="14">
        <v>0.65612466853869544</v>
      </c>
      <c r="C46" s="133">
        <v>4.4861079368786583E-2</v>
      </c>
      <c r="D46">
        <v>1</v>
      </c>
      <c r="E46" s="15">
        <v>17.03851936081541</v>
      </c>
      <c r="F46" s="115">
        <v>0</v>
      </c>
      <c r="G46" s="15">
        <v>18.343853955572381</v>
      </c>
      <c r="H46" s="15">
        <v>0</v>
      </c>
      <c r="I46" s="116">
        <v>557</v>
      </c>
      <c r="J46" s="10">
        <v>0</v>
      </c>
      <c r="K46" s="116">
        <v>92.489484461847013</v>
      </c>
      <c r="L46" s="116">
        <v>0</v>
      </c>
      <c r="M46" s="134">
        <f t="shared" si="0"/>
        <v>6.8372797914609831E-2</v>
      </c>
    </row>
    <row r="47" spans="1:13">
      <c r="A47" t="s">
        <v>1552</v>
      </c>
      <c r="B47" s="14">
        <v>0.74125830851155483</v>
      </c>
      <c r="C47" s="133">
        <v>1.6546398364649939E-2</v>
      </c>
      <c r="D47">
        <v>1</v>
      </c>
      <c r="E47" s="15">
        <v>14.393864247266171</v>
      </c>
      <c r="F47" s="115">
        <v>0</v>
      </c>
      <c r="G47" s="15">
        <v>17.0544254716186</v>
      </c>
      <c r="H47" s="15">
        <v>0</v>
      </c>
      <c r="I47" s="116">
        <v>725</v>
      </c>
      <c r="J47" s="10">
        <v>0</v>
      </c>
      <c r="K47" s="116">
        <v>77.275731238026495</v>
      </c>
      <c r="L47" s="116">
        <v>0</v>
      </c>
      <c r="M47" s="134">
        <f t="shared" si="0"/>
        <v>2.2322041014117028E-2</v>
      </c>
    </row>
    <row r="48" spans="1:13">
      <c r="A48" t="s">
        <v>1554</v>
      </c>
      <c r="B48" s="14">
        <v>1.155370845425193</v>
      </c>
      <c r="C48" s="133">
        <v>1.8071934074469061E-2</v>
      </c>
      <c r="D48">
        <v>1</v>
      </c>
      <c r="E48" s="15">
        <v>17.396917186403659</v>
      </c>
      <c r="F48" s="115">
        <v>0</v>
      </c>
      <c r="G48" s="15">
        <v>16.429061918290909</v>
      </c>
      <c r="H48" s="15">
        <v>0</v>
      </c>
      <c r="I48" s="116">
        <v>885</v>
      </c>
      <c r="J48" s="10">
        <v>0</v>
      </c>
      <c r="K48" s="116">
        <v>121.7100756975216</v>
      </c>
      <c r="L48" s="116">
        <v>0</v>
      </c>
      <c r="M48" s="134">
        <f t="shared" si="0"/>
        <v>1.564167396643831E-2</v>
      </c>
    </row>
    <row r="49" spans="1:13">
      <c r="A49" t="s">
        <v>1556</v>
      </c>
      <c r="B49" s="14">
        <v>0.20964609564004411</v>
      </c>
      <c r="C49" s="133">
        <v>1.8575090318108448E-2</v>
      </c>
      <c r="D49">
        <v>1</v>
      </c>
      <c r="E49" s="15">
        <v>14.581671629609961</v>
      </c>
      <c r="F49" s="115">
        <v>0</v>
      </c>
      <c r="G49" s="15">
        <v>15.035311707179041</v>
      </c>
      <c r="H49" s="15">
        <v>0</v>
      </c>
      <c r="I49" s="116">
        <v>592</v>
      </c>
      <c r="J49" s="10">
        <v>0</v>
      </c>
      <c r="K49" s="116">
        <v>61.466518859185904</v>
      </c>
      <c r="L49" s="116">
        <v>0</v>
      </c>
      <c r="M49" s="134">
        <f t="shared" si="0"/>
        <v>8.8602128560511362E-2</v>
      </c>
    </row>
    <row r="50" spans="1:13">
      <c r="A50" t="s">
        <v>302</v>
      </c>
      <c r="B50" s="14">
        <v>5.6215890299987032</v>
      </c>
      <c r="C50" s="133">
        <v>1.7903866827326871E-2</v>
      </c>
      <c r="D50">
        <v>1</v>
      </c>
      <c r="E50" s="15">
        <v>14.41768850605675</v>
      </c>
      <c r="F50" s="115">
        <v>0</v>
      </c>
      <c r="G50" s="15">
        <v>17.7503139332795</v>
      </c>
      <c r="H50" s="15">
        <v>0</v>
      </c>
      <c r="I50" s="116">
        <v>894</v>
      </c>
      <c r="J50" s="10">
        <v>0</v>
      </c>
      <c r="K50" s="116">
        <v>107.67413045208291</v>
      </c>
      <c r="L50" s="116">
        <v>0</v>
      </c>
      <c r="M50" s="134">
        <f t="shared" si="0"/>
        <v>3.1848409287455509E-3</v>
      </c>
    </row>
    <row r="51" spans="1:13">
      <c r="A51" t="s">
        <v>1559</v>
      </c>
      <c r="B51" s="14">
        <v>1.274761691139406</v>
      </c>
      <c r="C51" s="133">
        <v>1.897196169965144E-2</v>
      </c>
      <c r="D51">
        <v>1</v>
      </c>
      <c r="E51" s="15">
        <v>18.890889831514439</v>
      </c>
      <c r="F51" s="115">
        <v>0</v>
      </c>
      <c r="G51" s="15">
        <v>10.006948084529959</v>
      </c>
      <c r="H51" s="15">
        <v>0</v>
      </c>
      <c r="I51" s="116">
        <v>633</v>
      </c>
      <c r="J51" s="10">
        <v>0</v>
      </c>
      <c r="K51" s="116">
        <v>69.19203776469395</v>
      </c>
      <c r="L51" s="116">
        <v>0</v>
      </c>
      <c r="M51" s="134">
        <f t="shared" si="0"/>
        <v>1.4882751679409148E-2</v>
      </c>
    </row>
    <row r="52" spans="1:13">
      <c r="A52" t="s">
        <v>1562</v>
      </c>
      <c r="B52" s="14">
        <v>1.2120746981198831</v>
      </c>
      <c r="C52" s="133">
        <v>1.9221143767143501E-2</v>
      </c>
      <c r="D52">
        <v>1</v>
      </c>
      <c r="E52" s="15">
        <v>17.7652659667765</v>
      </c>
      <c r="F52" s="115">
        <v>0</v>
      </c>
      <c r="G52" s="15">
        <v>17.303453863771441</v>
      </c>
      <c r="H52" s="15">
        <v>0</v>
      </c>
      <c r="I52" s="116">
        <v>572</v>
      </c>
      <c r="J52" s="10">
        <v>0</v>
      </c>
      <c r="K52" s="116">
        <v>104.32072539304259</v>
      </c>
      <c r="L52" s="116">
        <v>0</v>
      </c>
      <c r="M52" s="134">
        <f t="shared" si="0"/>
        <v>1.5858052145596713E-2</v>
      </c>
    </row>
    <row r="53" spans="1:13">
      <c r="A53" t="s">
        <v>1564</v>
      </c>
      <c r="B53" s="14">
        <v>0.26105131372264501</v>
      </c>
      <c r="C53" s="133">
        <v>1.8549043336424511E-2</v>
      </c>
      <c r="D53">
        <v>1</v>
      </c>
      <c r="E53" s="15">
        <v>19.182376698152609</v>
      </c>
      <c r="F53" s="115">
        <v>0</v>
      </c>
      <c r="G53" s="15">
        <v>16.39082577580869</v>
      </c>
      <c r="H53" s="15">
        <v>0</v>
      </c>
      <c r="I53" s="116">
        <v>755</v>
      </c>
      <c r="J53" s="10">
        <v>0</v>
      </c>
      <c r="K53" s="116">
        <v>150.94619818935701</v>
      </c>
      <c r="L53" s="116">
        <v>0</v>
      </c>
      <c r="M53" s="134">
        <f t="shared" si="0"/>
        <v>7.1055161806739708E-2</v>
      </c>
    </row>
    <row r="54" spans="1:13">
      <c r="A54" t="s">
        <v>1566</v>
      </c>
      <c r="B54" s="14">
        <v>0.82741073689197675</v>
      </c>
      <c r="C54" s="133">
        <v>1.8509549187132421E-2</v>
      </c>
      <c r="D54">
        <v>1</v>
      </c>
      <c r="E54" s="15">
        <v>17.40411275288055</v>
      </c>
      <c r="F54" s="115">
        <v>0</v>
      </c>
      <c r="G54" s="15">
        <v>19.374346179907239</v>
      </c>
      <c r="H54" s="15">
        <v>0</v>
      </c>
      <c r="I54" s="116">
        <v>756</v>
      </c>
      <c r="J54" s="10">
        <v>0</v>
      </c>
      <c r="K54" s="116">
        <v>125.28433794167439</v>
      </c>
      <c r="L54" s="116">
        <v>0</v>
      </c>
      <c r="M54" s="134">
        <f t="shared" si="0"/>
        <v>2.2370448390191665E-2</v>
      </c>
    </row>
    <row r="55" spans="1:13">
      <c r="A55" t="s">
        <v>1568</v>
      </c>
      <c r="B55" s="14">
        <v>0.9319833749502674</v>
      </c>
      <c r="C55" s="133">
        <v>1.8261966738383761E-2</v>
      </c>
      <c r="D55">
        <v>1</v>
      </c>
      <c r="E55" s="15">
        <v>14.256615156429429</v>
      </c>
      <c r="F55" s="115">
        <v>0</v>
      </c>
      <c r="G55" s="15">
        <v>14.732850314516741</v>
      </c>
      <c r="H55" s="15">
        <v>0</v>
      </c>
      <c r="I55" s="116">
        <v>986</v>
      </c>
      <c r="J55" s="10">
        <v>0</v>
      </c>
      <c r="K55" s="116">
        <v>76.809503560470645</v>
      </c>
      <c r="L55" s="116">
        <v>0</v>
      </c>
      <c r="M55" s="134">
        <f t="shared" si="0"/>
        <v>1.959473444401115E-2</v>
      </c>
    </row>
    <row r="56" spans="1:13">
      <c r="A56" t="s">
        <v>1570</v>
      </c>
      <c r="B56" s="14">
        <v>0.9725563194593797</v>
      </c>
      <c r="C56" s="133">
        <v>1.8101777900353291E-2</v>
      </c>
      <c r="D56">
        <v>1</v>
      </c>
      <c r="E56" s="15">
        <v>16.39099385915279</v>
      </c>
      <c r="F56" s="115">
        <v>0</v>
      </c>
      <c r="G56" s="15">
        <v>18.7260683694014</v>
      </c>
      <c r="H56" s="15">
        <v>0</v>
      </c>
      <c r="I56" s="116">
        <v>773</v>
      </c>
      <c r="J56" s="10">
        <v>0</v>
      </c>
      <c r="K56" s="116">
        <v>121.551855007603</v>
      </c>
      <c r="L56" s="116">
        <v>0</v>
      </c>
      <c r="M56" s="134">
        <f t="shared" si="0"/>
        <v>1.8612575475747902E-2</v>
      </c>
    </row>
    <row r="57" spans="1:13">
      <c r="A57" t="s">
        <v>1572</v>
      </c>
      <c r="B57" s="14">
        <v>0.43099973244342338</v>
      </c>
      <c r="C57" s="133">
        <v>1.8041870047771288E-2</v>
      </c>
      <c r="D57">
        <v>1</v>
      </c>
      <c r="E57" s="15">
        <v>16.95285324067309</v>
      </c>
      <c r="F57" s="115">
        <v>0</v>
      </c>
      <c r="G57" s="15">
        <v>16.37543452632929</v>
      </c>
      <c r="H57" s="15">
        <v>0</v>
      </c>
      <c r="I57" s="116">
        <v>388</v>
      </c>
      <c r="J57" s="10">
        <v>0</v>
      </c>
      <c r="K57" s="116">
        <v>55.149457009117867</v>
      </c>
      <c r="L57" s="116">
        <v>0</v>
      </c>
      <c r="M57" s="134">
        <f t="shared" si="0"/>
        <v>4.1860513336025362E-2</v>
      </c>
    </row>
    <row r="58" spans="1:13">
      <c r="A58" t="s">
        <v>1575</v>
      </c>
      <c r="B58" s="14">
        <v>1.061562727118287</v>
      </c>
      <c r="C58" s="133">
        <v>1.7463493740585902E-2</v>
      </c>
      <c r="D58">
        <v>1</v>
      </c>
      <c r="E58" s="15">
        <v>15.61804817457497</v>
      </c>
      <c r="F58" s="115">
        <v>0</v>
      </c>
      <c r="G58" s="15">
        <v>17.34950988468611</v>
      </c>
      <c r="H58" s="15">
        <v>0</v>
      </c>
      <c r="I58" s="116">
        <v>916</v>
      </c>
      <c r="J58" s="10">
        <v>0</v>
      </c>
      <c r="K58" s="116">
        <v>125.31072854717139</v>
      </c>
      <c r="L58" s="116">
        <v>0</v>
      </c>
      <c r="M58" s="134">
        <f t="shared" si="0"/>
        <v>1.6450741246343697E-2</v>
      </c>
    </row>
    <row r="59" spans="1:13">
      <c r="A59" t="s">
        <v>1577</v>
      </c>
      <c r="B59" s="14">
        <v>1.042116777802879</v>
      </c>
      <c r="C59" s="133">
        <v>1.9359784202360161E-2</v>
      </c>
      <c r="D59">
        <v>1</v>
      </c>
      <c r="E59" s="15">
        <v>17.10984253929141</v>
      </c>
      <c r="F59" s="115">
        <v>0</v>
      </c>
      <c r="G59" s="15">
        <v>17.357400564149501</v>
      </c>
      <c r="H59" s="15">
        <v>0</v>
      </c>
      <c r="I59" s="116">
        <v>826</v>
      </c>
      <c r="J59" s="10">
        <v>0</v>
      </c>
      <c r="K59" s="116">
        <v>124.2433845016256</v>
      </c>
      <c r="L59" s="116">
        <v>0</v>
      </c>
      <c r="M59" s="134">
        <f t="shared" si="0"/>
        <v>1.8577365430366529E-2</v>
      </c>
    </row>
    <row r="60" spans="1:13">
      <c r="A60" t="s">
        <v>1579</v>
      </c>
      <c r="B60" s="14">
        <v>0.79912424334545118</v>
      </c>
      <c r="C60" s="133">
        <v>1.7325520355127109E-2</v>
      </c>
      <c r="D60">
        <v>1</v>
      </c>
      <c r="E60" s="15">
        <v>17.114250266659791</v>
      </c>
      <c r="F60" s="115">
        <v>0</v>
      </c>
      <c r="G60" s="15">
        <v>13.952732941855871</v>
      </c>
      <c r="H60" s="15">
        <v>0</v>
      </c>
      <c r="I60" s="116">
        <v>693</v>
      </c>
      <c r="J60" s="10">
        <v>0</v>
      </c>
      <c r="K60" s="116">
        <v>84.024624866835964</v>
      </c>
      <c r="L60" s="116">
        <v>0</v>
      </c>
      <c r="M60" s="134">
        <f t="shared" si="0"/>
        <v>2.1680634143441332E-2</v>
      </c>
    </row>
    <row r="61" spans="1:13">
      <c r="A61" t="s">
        <v>1581</v>
      </c>
      <c r="B61" s="14">
        <v>2.1030031478543298</v>
      </c>
      <c r="C61" s="133">
        <v>4.4025623687097407E-2</v>
      </c>
      <c r="D61">
        <v>1</v>
      </c>
      <c r="E61" s="15">
        <v>18.039678493621711</v>
      </c>
      <c r="F61" s="115">
        <v>0</v>
      </c>
      <c r="G61" s="15">
        <v>19.645852095758858</v>
      </c>
      <c r="H61" s="15">
        <v>0</v>
      </c>
      <c r="I61" s="116">
        <v>409</v>
      </c>
      <c r="J61" s="10">
        <v>0</v>
      </c>
      <c r="K61" s="116">
        <v>81.430104338237754</v>
      </c>
      <c r="L61" s="116">
        <v>0</v>
      </c>
      <c r="M61" s="134">
        <f t="shared" si="0"/>
        <v>2.0934644692289808E-2</v>
      </c>
    </row>
    <row r="62" spans="1:13">
      <c r="A62" t="s">
        <v>1583</v>
      </c>
      <c r="B62" s="14">
        <v>0.59147527598319594</v>
      </c>
      <c r="C62" s="133">
        <v>1.845610114600367E-2</v>
      </c>
      <c r="D62">
        <v>1</v>
      </c>
      <c r="E62" s="15">
        <v>16.76434439960326</v>
      </c>
      <c r="F62" s="115">
        <v>0</v>
      </c>
      <c r="G62" s="15">
        <v>18.739244346468361</v>
      </c>
      <c r="H62" s="15">
        <v>0</v>
      </c>
      <c r="I62" s="116">
        <v>813</v>
      </c>
      <c r="J62" s="10">
        <v>0</v>
      </c>
      <c r="K62" s="116">
        <v>125.8036340110062</v>
      </c>
      <c r="L62" s="116">
        <v>0</v>
      </c>
      <c r="M62" s="134">
        <f t="shared" si="0"/>
        <v>3.1203504010078039E-2</v>
      </c>
    </row>
    <row r="63" spans="1:13">
      <c r="A63" t="s">
        <v>1586</v>
      </c>
      <c r="B63" s="14">
        <v>0.53394600876632925</v>
      </c>
      <c r="C63" s="133">
        <v>4.7772323162425662E-2</v>
      </c>
      <c r="D63">
        <v>1</v>
      </c>
      <c r="E63" s="15">
        <v>17.342976930232101</v>
      </c>
      <c r="F63" s="115">
        <v>0</v>
      </c>
      <c r="G63" s="15">
        <v>14.95650649364371</v>
      </c>
      <c r="H63" s="15">
        <v>0</v>
      </c>
      <c r="I63" s="116">
        <v>586</v>
      </c>
      <c r="J63" s="10">
        <v>0</v>
      </c>
      <c r="K63" s="116">
        <v>67.168668466872433</v>
      </c>
      <c r="L63" s="116">
        <v>0</v>
      </c>
      <c r="M63" s="134">
        <f t="shared" si="0"/>
        <v>8.9470325422607022E-2</v>
      </c>
    </row>
    <row r="64" spans="1:13">
      <c r="A64" t="s">
        <v>1592</v>
      </c>
      <c r="B64" s="14">
        <v>0.32707205610542589</v>
      </c>
      <c r="C64" s="133">
        <v>4.6414933305817627E-2</v>
      </c>
      <c r="D64">
        <v>1</v>
      </c>
      <c r="E64" s="15">
        <v>20.56819803874464</v>
      </c>
      <c r="F64" s="115">
        <v>0</v>
      </c>
      <c r="G64" s="15">
        <v>21.539160337642279</v>
      </c>
      <c r="H64" s="15">
        <v>0</v>
      </c>
      <c r="I64" s="116">
        <v>280</v>
      </c>
      <c r="J64" s="10">
        <v>0</v>
      </c>
      <c r="K64" s="116">
        <v>72.529170105575787</v>
      </c>
      <c r="L64" s="116">
        <v>0</v>
      </c>
      <c r="M64" s="134">
        <f t="shared" si="0"/>
        <v>0.14191042138695148</v>
      </c>
    </row>
    <row r="65" spans="1:13">
      <c r="A65" t="s">
        <v>39</v>
      </c>
      <c r="B65" s="14">
        <v>0.26308259111486421</v>
      </c>
      <c r="C65" s="133">
        <v>0.14535097443079567</v>
      </c>
      <c r="D65">
        <v>3</v>
      </c>
      <c r="E65" s="15">
        <v>23.921156722206572</v>
      </c>
      <c r="F65" s="115">
        <v>1.706064416698913</v>
      </c>
      <c r="G65" s="15">
        <v>23.198829280861816</v>
      </c>
      <c r="H65" s="15">
        <v>3.8178045598010097</v>
      </c>
      <c r="I65" s="116">
        <v>391.33333333333331</v>
      </c>
      <c r="J65" s="10">
        <v>98.137092319310582</v>
      </c>
      <c r="K65" s="116">
        <v>166.4246741822376</v>
      </c>
      <c r="L65" s="116">
        <v>42.364393848972625</v>
      </c>
      <c r="M65" s="134">
        <f t="shared" si="0"/>
        <v>0.55249180044503265</v>
      </c>
    </row>
    <row r="66" spans="1:13">
      <c r="A66" t="s">
        <v>697</v>
      </c>
      <c r="B66" s="14">
        <v>0.14132538663191649</v>
      </c>
      <c r="C66" s="133">
        <v>4.6882535812343272E-2</v>
      </c>
      <c r="D66">
        <v>1</v>
      </c>
      <c r="E66" s="15">
        <v>17.747191100052991</v>
      </c>
      <c r="F66" s="115">
        <v>0</v>
      </c>
      <c r="G66" s="15">
        <v>19.213368420530799</v>
      </c>
      <c r="H66" s="15">
        <v>0</v>
      </c>
      <c r="I66" s="116">
        <v>405</v>
      </c>
      <c r="J66" s="10">
        <v>0</v>
      </c>
      <c r="K66" s="116">
        <v>56.977676075340803</v>
      </c>
      <c r="L66" s="116">
        <v>0</v>
      </c>
      <c r="M66" s="134">
        <f t="shared" si="0"/>
        <v>0.33173470761094997</v>
      </c>
    </row>
    <row r="67" spans="1:13">
      <c r="A67" t="s">
        <v>700</v>
      </c>
      <c r="B67" s="14">
        <v>0.66259453116059408</v>
      </c>
      <c r="C67" s="133">
        <v>4.8184585944966357E-2</v>
      </c>
      <c r="D67">
        <v>1</v>
      </c>
      <c r="E67" s="15">
        <v>21.05870341906062</v>
      </c>
      <c r="F67" s="115">
        <v>0</v>
      </c>
      <c r="G67" s="15">
        <v>20.112118796099459</v>
      </c>
      <c r="H67" s="15">
        <v>0</v>
      </c>
      <c r="I67" s="116">
        <v>768</v>
      </c>
      <c r="J67" s="10">
        <v>0</v>
      </c>
      <c r="K67" s="116">
        <v>192.83285318012199</v>
      </c>
      <c r="L67" s="116">
        <v>0</v>
      </c>
      <c r="M67" s="134">
        <f t="shared" si="0"/>
        <v>7.2721074018776921E-2</v>
      </c>
    </row>
    <row r="68" spans="1:13">
      <c r="A68" t="s">
        <v>702</v>
      </c>
      <c r="B68" s="14">
        <v>3.3661297955488521</v>
      </c>
      <c r="C68" s="133">
        <v>9.4618574470943365E-2</v>
      </c>
      <c r="D68">
        <v>2</v>
      </c>
      <c r="E68" s="15">
        <v>20.096931125903623</v>
      </c>
      <c r="F68" s="115">
        <v>0.24025484420926965</v>
      </c>
      <c r="G68" s="15">
        <v>18.875177640978411</v>
      </c>
      <c r="H68" s="15">
        <v>2.2242008378092488</v>
      </c>
      <c r="I68" s="116">
        <v>602.5</v>
      </c>
      <c r="J68" s="10">
        <v>35.5</v>
      </c>
      <c r="K68" s="116">
        <v>116.11481822646476</v>
      </c>
      <c r="L68" s="116">
        <v>4.8540149820180165</v>
      </c>
      <c r="M68" s="134">
        <f t="shared" si="0"/>
        <v>2.810900952068477E-2</v>
      </c>
    </row>
    <row r="69" spans="1:13">
      <c r="A69" t="s">
        <v>1710</v>
      </c>
      <c r="B69" s="14">
        <v>1.306653827395569</v>
      </c>
      <c r="C69" s="133">
        <v>1.9411530288402479E-2</v>
      </c>
      <c r="D69">
        <v>1</v>
      </c>
      <c r="E69" s="15">
        <v>16.567961073837608</v>
      </c>
      <c r="F69" s="115">
        <v>0</v>
      </c>
      <c r="G69" s="15">
        <v>19.973465853210481</v>
      </c>
      <c r="H69" s="15">
        <v>0</v>
      </c>
      <c r="I69" s="116">
        <v>824</v>
      </c>
      <c r="J69" s="10">
        <v>0</v>
      </c>
      <c r="K69" s="116">
        <v>141.2809112121947</v>
      </c>
      <c r="L69" s="116">
        <v>0</v>
      </c>
      <c r="M69" s="134">
        <f t="shared" ref="M69:M132" si="1">$C69/$B69</f>
        <v>1.4855908949575166E-2</v>
      </c>
    </row>
    <row r="70" spans="1:13">
      <c r="A70" t="s">
        <v>1713</v>
      </c>
      <c r="B70" s="14">
        <v>0.72627795431926589</v>
      </c>
      <c r="C70" s="133">
        <v>3.7868843491154935E-2</v>
      </c>
      <c r="D70">
        <v>2</v>
      </c>
      <c r="E70" s="15">
        <v>16.132391845313471</v>
      </c>
      <c r="F70" s="115">
        <v>1.6755888369099257</v>
      </c>
      <c r="G70" s="15">
        <v>17.95431688894044</v>
      </c>
      <c r="H70" s="15">
        <v>2.3271844586124248</v>
      </c>
      <c r="I70" s="116">
        <v>608.5</v>
      </c>
      <c r="J70" s="10">
        <v>87.5</v>
      </c>
      <c r="K70" s="116">
        <v>103.66785710857552</v>
      </c>
      <c r="L70" s="116">
        <v>50.599876636621509</v>
      </c>
      <c r="M70" s="134">
        <f t="shared" si="1"/>
        <v>5.2140978899255008E-2</v>
      </c>
    </row>
    <row r="71" spans="1:13">
      <c r="A71" t="s">
        <v>706</v>
      </c>
      <c r="B71" s="14">
        <v>0.92712858490838457</v>
      </c>
      <c r="C71" s="133">
        <v>6.7019301622275707E-2</v>
      </c>
      <c r="D71">
        <v>2</v>
      </c>
      <c r="E71" s="15">
        <v>19.395187647636771</v>
      </c>
      <c r="F71" s="115">
        <v>2.5700210416120943</v>
      </c>
      <c r="G71" s="15">
        <v>16.729092352396648</v>
      </c>
      <c r="H71" s="15">
        <v>1.0295400669787425</v>
      </c>
      <c r="I71" s="116">
        <v>674.5</v>
      </c>
      <c r="J71" s="10">
        <v>360.5</v>
      </c>
      <c r="K71" s="116">
        <v>115.58197892980604</v>
      </c>
      <c r="L71" s="116">
        <v>33.576269066344963</v>
      </c>
      <c r="M71" s="134">
        <f t="shared" si="1"/>
        <v>7.2286954272797341E-2</v>
      </c>
    </row>
    <row r="72" spans="1:13">
      <c r="A72" t="s">
        <v>1717</v>
      </c>
      <c r="B72" s="14">
        <v>1.1658584419560629</v>
      </c>
      <c r="C72" s="133">
        <v>1.9941346608064469E-2</v>
      </c>
      <c r="D72">
        <v>1</v>
      </c>
      <c r="E72" s="15">
        <v>18.339200963647521</v>
      </c>
      <c r="F72" s="115">
        <v>0</v>
      </c>
      <c r="G72" s="15">
        <v>14.73784574614719</v>
      </c>
      <c r="H72" s="15">
        <v>0</v>
      </c>
      <c r="I72" s="116">
        <v>301</v>
      </c>
      <c r="J72" s="10">
        <v>0</v>
      </c>
      <c r="K72" s="116">
        <v>49.629301964837929</v>
      </c>
      <c r="L72" s="116">
        <v>0</v>
      </c>
      <c r="M72" s="134">
        <f t="shared" si="1"/>
        <v>1.7104432142385249E-2</v>
      </c>
    </row>
    <row r="73" spans="1:13">
      <c r="A73" t="s">
        <v>1722</v>
      </c>
      <c r="B73" s="14">
        <v>0.7708673329460326</v>
      </c>
      <c r="C73" s="133">
        <v>1.816080349781822E-2</v>
      </c>
      <c r="D73">
        <v>1</v>
      </c>
      <c r="E73" s="15">
        <v>17.347510742878612</v>
      </c>
      <c r="F73" s="115">
        <v>0</v>
      </c>
      <c r="G73" s="15">
        <v>19.357507194914241</v>
      </c>
      <c r="H73" s="15">
        <v>0</v>
      </c>
      <c r="I73" s="116">
        <v>606</v>
      </c>
      <c r="J73" s="10">
        <v>0</v>
      </c>
      <c r="K73" s="116">
        <v>109.34327471238321</v>
      </c>
      <c r="L73" s="116">
        <v>0</v>
      </c>
      <c r="M73" s="134">
        <f t="shared" si="1"/>
        <v>2.355892216681808E-2</v>
      </c>
    </row>
    <row r="74" spans="1:13">
      <c r="A74" t="s">
        <v>305</v>
      </c>
      <c r="B74" s="14">
        <v>5.6272475565183706</v>
      </c>
      <c r="C74" s="133">
        <v>1.9411530288402479E-2</v>
      </c>
      <c r="D74">
        <v>1</v>
      </c>
      <c r="E74" s="15">
        <v>15.741122064927641</v>
      </c>
      <c r="F74" s="115">
        <v>0</v>
      </c>
      <c r="G74" s="15">
        <v>16.53119619532724</v>
      </c>
      <c r="H74" s="15">
        <v>0</v>
      </c>
      <c r="I74" s="116">
        <v>979</v>
      </c>
      <c r="J74" s="10">
        <v>0</v>
      </c>
      <c r="K74" s="116">
        <v>117.1425996505895</v>
      </c>
      <c r="L74" s="116">
        <v>0</v>
      </c>
      <c r="M74" s="134">
        <f t="shared" si="1"/>
        <v>3.4495603922590832E-3</v>
      </c>
    </row>
    <row r="75" spans="1:13">
      <c r="A75" t="s">
        <v>308</v>
      </c>
      <c r="B75" s="14">
        <v>4.8692777598812818</v>
      </c>
      <c r="C75" s="133">
        <v>1.8689496364622291E-2</v>
      </c>
      <c r="D75">
        <v>1</v>
      </c>
      <c r="E75" s="15">
        <v>16.51727326478964</v>
      </c>
      <c r="F75" s="115">
        <v>0</v>
      </c>
      <c r="G75" s="15">
        <v>18.615611002384949</v>
      </c>
      <c r="H75" s="15">
        <v>0</v>
      </c>
      <c r="I75" s="116">
        <v>428</v>
      </c>
      <c r="J75" s="10">
        <v>0</v>
      </c>
      <c r="K75" s="116">
        <v>74.462276388544723</v>
      </c>
      <c r="L75" s="116">
        <v>0</v>
      </c>
      <c r="M75" s="134">
        <f t="shared" si="1"/>
        <v>3.8382481522430054E-3</v>
      </c>
    </row>
    <row r="76" spans="1:13">
      <c r="A76" t="s">
        <v>1727</v>
      </c>
      <c r="B76" s="14">
        <v>5.0123365269582729</v>
      </c>
      <c r="C76" s="133">
        <v>1.8799291057565091E-2</v>
      </c>
      <c r="D76">
        <v>1</v>
      </c>
      <c r="E76" s="15">
        <v>18.31393968328716</v>
      </c>
      <c r="F76" s="115">
        <v>0</v>
      </c>
      <c r="G76" s="15">
        <v>17.531985715130251</v>
      </c>
      <c r="H76" s="15">
        <v>0</v>
      </c>
      <c r="I76" s="116">
        <v>532</v>
      </c>
      <c r="J76" s="10">
        <v>0</v>
      </c>
      <c r="K76" s="116">
        <v>105.3683993620711</v>
      </c>
      <c r="L76" s="116">
        <v>0</v>
      </c>
      <c r="M76" s="134">
        <f t="shared" si="1"/>
        <v>3.7506043252393921E-3</v>
      </c>
    </row>
    <row r="77" spans="1:13">
      <c r="A77" t="s">
        <v>1730</v>
      </c>
      <c r="B77" s="14">
        <v>0.3236219887297227</v>
      </c>
      <c r="C77" s="133">
        <v>1.8041870047771288E-2</v>
      </c>
      <c r="D77">
        <v>1</v>
      </c>
      <c r="E77" s="15">
        <v>12.00413975056372</v>
      </c>
      <c r="F77" s="115">
        <v>0</v>
      </c>
      <c r="G77" s="15">
        <v>14.06621968300704</v>
      </c>
      <c r="H77" s="15">
        <v>0</v>
      </c>
      <c r="I77" s="116">
        <v>443</v>
      </c>
      <c r="J77" s="10">
        <v>0</v>
      </c>
      <c r="K77" s="116">
        <v>26.127699890841171</v>
      </c>
      <c r="L77" s="116">
        <v>0</v>
      </c>
      <c r="M77" s="134">
        <f t="shared" si="1"/>
        <v>5.5749827502726342E-2</v>
      </c>
    </row>
    <row r="78" spans="1:13">
      <c r="A78" t="s">
        <v>1733</v>
      </c>
      <c r="B78" s="14">
        <v>2.7909793965316618</v>
      </c>
      <c r="C78" s="133">
        <v>1.8496271650466779E-2</v>
      </c>
      <c r="D78">
        <v>1</v>
      </c>
      <c r="E78" s="15">
        <v>14.66376784835558</v>
      </c>
      <c r="F78" s="115">
        <v>0</v>
      </c>
      <c r="G78" s="15">
        <v>17.985516143940909</v>
      </c>
      <c r="H78" s="15">
        <v>0</v>
      </c>
      <c r="I78" s="116">
        <v>811</v>
      </c>
      <c r="J78" s="10">
        <v>0</v>
      </c>
      <c r="K78" s="116">
        <v>103.161098040236</v>
      </c>
      <c r="L78" s="116">
        <v>0</v>
      </c>
      <c r="M78" s="134">
        <f t="shared" si="1"/>
        <v>6.6271616599721294E-3</v>
      </c>
    </row>
    <row r="79" spans="1:13">
      <c r="A79" t="s">
        <v>1735</v>
      </c>
      <c r="B79" s="14">
        <v>1.132562923657058</v>
      </c>
      <c r="C79" s="133">
        <v>1.9500865491414211E-2</v>
      </c>
      <c r="D79">
        <v>1</v>
      </c>
      <c r="E79" s="15">
        <v>19.739320120356009</v>
      </c>
      <c r="F79" s="115">
        <v>0</v>
      </c>
      <c r="G79" s="15">
        <v>16.111489625187509</v>
      </c>
      <c r="H79" s="15">
        <v>0</v>
      </c>
      <c r="I79" s="116">
        <v>359</v>
      </c>
      <c r="J79" s="10">
        <v>0</v>
      </c>
      <c r="K79" s="116">
        <v>73.539726750613852</v>
      </c>
      <c r="L79" s="116">
        <v>0</v>
      </c>
      <c r="M79" s="134">
        <f t="shared" si="1"/>
        <v>1.7218350595873035E-2</v>
      </c>
    </row>
    <row r="80" spans="1:13">
      <c r="A80" t="s">
        <v>1737</v>
      </c>
      <c r="B80" s="14">
        <v>0.3081769890370859</v>
      </c>
      <c r="C80" s="133">
        <v>1.7825287345980739E-2</v>
      </c>
      <c r="D80">
        <v>1</v>
      </c>
      <c r="E80" s="15">
        <v>14.032378645994781</v>
      </c>
      <c r="F80" s="115">
        <v>0</v>
      </c>
      <c r="G80" s="15">
        <v>14.270645626129539</v>
      </c>
      <c r="H80" s="15">
        <v>0</v>
      </c>
      <c r="I80" s="116">
        <v>842</v>
      </c>
      <c r="J80" s="10">
        <v>0</v>
      </c>
      <c r="K80" s="116">
        <v>74.864866636095016</v>
      </c>
      <c r="L80" s="116">
        <v>0</v>
      </c>
      <c r="M80" s="134">
        <f t="shared" si="1"/>
        <v>5.7841071786951789E-2</v>
      </c>
    </row>
    <row r="81" spans="1:13">
      <c r="A81" t="s">
        <v>1739</v>
      </c>
      <c r="B81" s="14">
        <v>1.418026047274991</v>
      </c>
      <c r="C81" s="133">
        <v>1.928748796207392E-2</v>
      </c>
      <c r="D81">
        <v>1</v>
      </c>
      <c r="E81" s="15">
        <v>24.438964072425421</v>
      </c>
      <c r="F81" s="115">
        <v>0</v>
      </c>
      <c r="G81" s="15">
        <v>20.419412448616789</v>
      </c>
      <c r="H81" s="15">
        <v>0</v>
      </c>
      <c r="I81" s="116">
        <v>778</v>
      </c>
      <c r="J81" s="10">
        <v>0</v>
      </c>
      <c r="K81" s="116">
        <v>183.62164897141599</v>
      </c>
      <c r="L81" s="116">
        <v>0</v>
      </c>
      <c r="M81" s="134">
        <f t="shared" si="1"/>
        <v>1.360164575195112E-2</v>
      </c>
    </row>
    <row r="82" spans="1:13">
      <c r="A82" t="s">
        <v>711</v>
      </c>
      <c r="B82" s="14">
        <v>1.6503309964138</v>
      </c>
      <c r="C82" s="133">
        <v>4.7643049030688493E-2</v>
      </c>
      <c r="D82">
        <v>1</v>
      </c>
      <c r="E82" s="15">
        <v>17.318748700604111</v>
      </c>
      <c r="F82" s="115">
        <v>0</v>
      </c>
      <c r="G82" s="15">
        <v>20.82480706801929</v>
      </c>
      <c r="H82" s="15">
        <v>0</v>
      </c>
      <c r="I82" s="116">
        <v>1112</v>
      </c>
      <c r="J82" s="10">
        <v>0</v>
      </c>
      <c r="K82" s="116">
        <v>223.3911341963653</v>
      </c>
      <c r="L82" s="116">
        <v>0</v>
      </c>
      <c r="M82" s="134">
        <f t="shared" si="1"/>
        <v>2.8868783979830549E-2</v>
      </c>
    </row>
    <row r="83" spans="1:13">
      <c r="A83" t="s">
        <v>714</v>
      </c>
      <c r="B83" s="14">
        <v>0.46360941681786588</v>
      </c>
      <c r="C83" s="133">
        <v>4.6822038494660212E-2</v>
      </c>
      <c r="D83">
        <v>1</v>
      </c>
      <c r="E83" s="15">
        <v>18.731422440296541</v>
      </c>
      <c r="F83" s="115">
        <v>0</v>
      </c>
      <c r="G83" s="15">
        <v>16.293127123683458</v>
      </c>
      <c r="H83" s="15">
        <v>0</v>
      </c>
      <c r="I83" s="116">
        <v>940</v>
      </c>
      <c r="J83" s="10">
        <v>0</v>
      </c>
      <c r="K83" s="116">
        <v>151.48041608237531</v>
      </c>
      <c r="L83" s="116">
        <v>0</v>
      </c>
      <c r="M83" s="134">
        <f t="shared" si="1"/>
        <v>0.10099458034316583</v>
      </c>
    </row>
    <row r="84" spans="1:13">
      <c r="A84" t="s">
        <v>718</v>
      </c>
      <c r="B84" s="14">
        <v>2.3363962704752228</v>
      </c>
      <c r="C84" s="133">
        <v>4.9070281923763032E-2</v>
      </c>
      <c r="D84">
        <v>1</v>
      </c>
      <c r="E84" s="15">
        <v>24.652648387820449</v>
      </c>
      <c r="F84" s="115">
        <v>0</v>
      </c>
      <c r="G84" s="15">
        <v>26.421153452744331</v>
      </c>
      <c r="H84" s="15">
        <v>0</v>
      </c>
      <c r="I84" s="116">
        <v>530</v>
      </c>
      <c r="J84" s="10">
        <v>0</v>
      </c>
      <c r="K84" s="116">
        <v>237.3107313733077</v>
      </c>
      <c r="L84" s="116">
        <v>0</v>
      </c>
      <c r="M84" s="134">
        <f t="shared" si="1"/>
        <v>2.1002551041473003E-2</v>
      </c>
    </row>
    <row r="85" spans="1:13">
      <c r="A85" t="s">
        <v>720</v>
      </c>
      <c r="B85" s="14">
        <v>2.2474326825459721</v>
      </c>
      <c r="C85" s="133">
        <v>4.7455972123663023E-2</v>
      </c>
      <c r="D85">
        <v>1</v>
      </c>
      <c r="E85" s="15">
        <v>26.33248476884177</v>
      </c>
      <c r="F85" s="115">
        <v>0</v>
      </c>
      <c r="G85" s="15">
        <v>20.029431681926798</v>
      </c>
      <c r="H85" s="15">
        <v>0</v>
      </c>
      <c r="I85" s="116">
        <v>316</v>
      </c>
      <c r="J85" s="10">
        <v>0</v>
      </c>
      <c r="K85" s="116">
        <v>146.42134858289089</v>
      </c>
      <c r="L85" s="116">
        <v>0</v>
      </c>
      <c r="M85" s="134">
        <f t="shared" si="1"/>
        <v>2.1115636740631182E-2</v>
      </c>
    </row>
    <row r="86" spans="1:13">
      <c r="A86" t="s">
        <v>883</v>
      </c>
      <c r="B86" s="14">
        <v>0.2095028856082827</v>
      </c>
      <c r="C86" s="133">
        <v>1.8763206894923289E-2</v>
      </c>
      <c r="D86">
        <v>1</v>
      </c>
      <c r="E86" s="15">
        <v>18.498821360453729</v>
      </c>
      <c r="F86" s="115">
        <v>0</v>
      </c>
      <c r="G86" s="15">
        <v>20.300714602821412</v>
      </c>
      <c r="H86" s="15">
        <v>0</v>
      </c>
      <c r="I86" s="116">
        <v>373</v>
      </c>
      <c r="J86" s="10">
        <v>0</v>
      </c>
      <c r="K86" s="116">
        <v>70.475727504111148</v>
      </c>
      <c r="L86" s="116">
        <v>0</v>
      </c>
      <c r="M86" s="134">
        <f t="shared" si="1"/>
        <v>8.9560613165041228E-2</v>
      </c>
    </row>
    <row r="87" spans="1:13">
      <c r="A87" t="s">
        <v>887</v>
      </c>
      <c r="B87" s="14">
        <v>0.36884070071786229</v>
      </c>
      <c r="C87" s="133">
        <v>1.791941929941054E-2</v>
      </c>
      <c r="D87">
        <v>1</v>
      </c>
      <c r="E87" s="15">
        <v>17.451157677957649</v>
      </c>
      <c r="F87" s="115">
        <v>0</v>
      </c>
      <c r="G87" s="15">
        <v>9.4083288880138749</v>
      </c>
      <c r="H87" s="15">
        <v>0</v>
      </c>
      <c r="I87" s="116">
        <v>502</v>
      </c>
      <c r="J87" s="10">
        <v>0</v>
      </c>
      <c r="K87" s="116">
        <v>44.551708665606888</v>
      </c>
      <c r="L87" s="116">
        <v>0</v>
      </c>
      <c r="M87" s="134">
        <f t="shared" si="1"/>
        <v>4.8583085501503968E-2</v>
      </c>
    </row>
    <row r="88" spans="1:13">
      <c r="A88" t="s">
        <v>889</v>
      </c>
      <c r="B88" s="14">
        <v>0.94079665316668215</v>
      </c>
      <c r="C88" s="133">
        <v>1.9230797395556269E-2</v>
      </c>
      <c r="D88">
        <v>1</v>
      </c>
      <c r="E88" s="15">
        <v>16.96687894265213</v>
      </c>
      <c r="F88" s="115">
        <v>0</v>
      </c>
      <c r="G88" s="15">
        <v>20.466430972744149</v>
      </c>
      <c r="H88" s="15">
        <v>0</v>
      </c>
      <c r="I88" s="116">
        <v>676</v>
      </c>
      <c r="J88" s="10">
        <v>0</v>
      </c>
      <c r="K88" s="116">
        <v>124.0555783782482</v>
      </c>
      <c r="L88" s="116">
        <v>0</v>
      </c>
      <c r="M88" s="134">
        <f t="shared" si="1"/>
        <v>2.0440971309608948E-2</v>
      </c>
    </row>
    <row r="89" spans="1:13">
      <c r="A89" t="s">
        <v>243</v>
      </c>
      <c r="B89" s="14">
        <v>1.7383014533705741</v>
      </c>
      <c r="C89" s="133">
        <v>1.867701179635552E-2</v>
      </c>
      <c r="D89">
        <v>1</v>
      </c>
      <c r="E89" s="15">
        <v>21.261987454684611</v>
      </c>
      <c r="F89" s="115">
        <v>0</v>
      </c>
      <c r="G89" s="15">
        <v>21.10820557207121</v>
      </c>
      <c r="H89" s="15">
        <v>0</v>
      </c>
      <c r="I89" s="116">
        <v>321</v>
      </c>
      <c r="J89" s="10">
        <v>0</v>
      </c>
      <c r="K89" s="116">
        <v>86.086666726864848</v>
      </c>
      <c r="L89" s="116">
        <v>0</v>
      </c>
      <c r="M89" s="134">
        <f t="shared" si="1"/>
        <v>1.0744403256489669E-2</v>
      </c>
    </row>
    <row r="90" spans="1:13">
      <c r="A90" t="s">
        <v>892</v>
      </c>
      <c r="B90" s="14">
        <v>0.24026399743931701</v>
      </c>
      <c r="C90" s="133">
        <v>1.9268825814378669E-2</v>
      </c>
      <c r="D90">
        <v>1</v>
      </c>
      <c r="E90" s="15">
        <v>17.215793340590629</v>
      </c>
      <c r="F90" s="115">
        <v>0</v>
      </c>
      <c r="G90" s="15">
        <v>16.457739553684089</v>
      </c>
      <c r="H90" s="15">
        <v>0</v>
      </c>
      <c r="I90" s="116">
        <v>467</v>
      </c>
      <c r="J90" s="10">
        <v>0</v>
      </c>
      <c r="K90" s="116">
        <v>48.95188447488578</v>
      </c>
      <c r="L90" s="116">
        <v>0</v>
      </c>
      <c r="M90" s="134">
        <f t="shared" si="1"/>
        <v>8.0198556669920373E-2</v>
      </c>
    </row>
    <row r="91" spans="1:13">
      <c r="A91" t="s">
        <v>913</v>
      </c>
      <c r="B91" s="14">
        <v>0.65894890612807289</v>
      </c>
      <c r="C91" s="133">
        <v>1.78411120324053E-2</v>
      </c>
      <c r="D91">
        <v>1</v>
      </c>
      <c r="E91" s="15">
        <v>17.904462197254169</v>
      </c>
      <c r="F91" s="115">
        <v>0</v>
      </c>
      <c r="G91" s="15">
        <v>17.595607060227788</v>
      </c>
      <c r="H91" s="15">
        <v>0</v>
      </c>
      <c r="I91" s="116">
        <v>561</v>
      </c>
      <c r="J91" s="10">
        <v>0</v>
      </c>
      <c r="K91" s="116">
        <v>100.64262180635509</v>
      </c>
      <c r="L91" s="116">
        <v>0</v>
      </c>
      <c r="M91" s="134">
        <f t="shared" si="1"/>
        <v>2.7075106835275198E-2</v>
      </c>
    </row>
    <row r="92" spans="1:13">
      <c r="A92" t="s">
        <v>973</v>
      </c>
      <c r="B92" s="14">
        <v>0.2542980680132283</v>
      </c>
      <c r="C92" s="133">
        <v>1.9553974857871019E-2</v>
      </c>
      <c r="D92">
        <v>1</v>
      </c>
      <c r="E92" s="15">
        <v>19.110951319254589</v>
      </c>
      <c r="F92" s="115">
        <v>0</v>
      </c>
      <c r="G92" s="15">
        <v>19.751518478051491</v>
      </c>
      <c r="H92" s="15">
        <v>0</v>
      </c>
      <c r="I92" s="116">
        <v>409</v>
      </c>
      <c r="J92" s="10">
        <v>0</v>
      </c>
      <c r="K92" s="116">
        <v>98.199116828140589</v>
      </c>
      <c r="L92" s="116">
        <v>0</v>
      </c>
      <c r="M92" s="134">
        <f t="shared" si="1"/>
        <v>7.6893918269382383E-2</v>
      </c>
    </row>
    <row r="93" spans="1:13">
      <c r="A93" t="s">
        <v>1034</v>
      </c>
      <c r="B93" s="14">
        <v>2.516810204206493</v>
      </c>
      <c r="C93" s="133">
        <v>1.9230797395556269E-2</v>
      </c>
      <c r="D93">
        <v>1</v>
      </c>
      <c r="E93" s="15">
        <v>16.49874119819038</v>
      </c>
      <c r="F93" s="115">
        <v>0</v>
      </c>
      <c r="G93" s="15">
        <v>18.544879514757579</v>
      </c>
      <c r="H93" s="15">
        <v>0</v>
      </c>
      <c r="I93" s="116">
        <v>572</v>
      </c>
      <c r="J93" s="10">
        <v>0</v>
      </c>
      <c r="K93" s="116">
        <v>89.362618721938503</v>
      </c>
      <c r="L93" s="116">
        <v>0</v>
      </c>
      <c r="M93" s="134">
        <f t="shared" si="1"/>
        <v>7.6409406491656402E-3</v>
      </c>
    </row>
    <row r="94" spans="1:13">
      <c r="A94" t="s">
        <v>1036</v>
      </c>
      <c r="B94" s="14">
        <v>0.41260966629769341</v>
      </c>
      <c r="C94" s="133">
        <v>1.8247681384410189E-2</v>
      </c>
      <c r="D94">
        <v>1</v>
      </c>
      <c r="E94" s="15">
        <v>14.166056653427381</v>
      </c>
      <c r="F94" s="115">
        <v>0</v>
      </c>
      <c r="G94" s="15">
        <v>15.23445856075679</v>
      </c>
      <c r="H94" s="15">
        <v>0</v>
      </c>
      <c r="I94" s="116">
        <v>219</v>
      </c>
      <c r="J94" s="10">
        <v>0</v>
      </c>
      <c r="K94" s="116">
        <v>20.62770713121817</v>
      </c>
      <c r="L94" s="116">
        <v>0</v>
      </c>
      <c r="M94" s="134">
        <f t="shared" si="1"/>
        <v>4.4225045787571748E-2</v>
      </c>
    </row>
    <row r="95" spans="1:13">
      <c r="A95" t="s">
        <v>246</v>
      </c>
      <c r="B95" s="14">
        <v>0.30408530276306628</v>
      </c>
      <c r="C95" s="133">
        <v>1.817542170674772E-2</v>
      </c>
      <c r="D95">
        <v>1</v>
      </c>
      <c r="E95" s="15">
        <v>20.8850289773968</v>
      </c>
      <c r="F95" s="115">
        <v>0</v>
      </c>
      <c r="G95" s="15">
        <v>17.55117198511569</v>
      </c>
      <c r="H95" s="15">
        <v>0</v>
      </c>
      <c r="I95" s="116">
        <v>440</v>
      </c>
      <c r="J95" s="10">
        <v>0</v>
      </c>
      <c r="K95" s="116">
        <v>115.0006718613167</v>
      </c>
      <c r="L95" s="116">
        <v>0</v>
      </c>
      <c r="M95" s="134">
        <f t="shared" si="1"/>
        <v>5.977079964601064E-2</v>
      </c>
    </row>
    <row r="96" spans="1:13">
      <c r="A96" t="s">
        <v>1742</v>
      </c>
      <c r="B96" s="14">
        <v>0.66821453470173264</v>
      </c>
      <c r="C96" s="133">
        <v>1.898301202528067E-2</v>
      </c>
      <c r="D96">
        <v>1</v>
      </c>
      <c r="E96" s="15">
        <v>16.647072323226212</v>
      </c>
      <c r="F96" s="115">
        <v>0</v>
      </c>
      <c r="G96" s="15">
        <v>15.24318049781227</v>
      </c>
      <c r="H96" s="15">
        <v>0</v>
      </c>
      <c r="I96" s="116">
        <v>527</v>
      </c>
      <c r="J96" s="10">
        <v>0</v>
      </c>
      <c r="K96" s="116">
        <v>75.748776647951786</v>
      </c>
      <c r="L96" s="116">
        <v>0</v>
      </c>
      <c r="M96" s="134">
        <f t="shared" si="1"/>
        <v>2.840855898735279E-2</v>
      </c>
    </row>
    <row r="97" spans="1:13">
      <c r="A97" t="s">
        <v>1745</v>
      </c>
      <c r="B97" s="14">
        <v>2.1767817432643848</v>
      </c>
      <c r="C97" s="133">
        <v>1.9604165584761531E-2</v>
      </c>
      <c r="D97">
        <v>1</v>
      </c>
      <c r="E97" s="15">
        <v>15.566855207489571</v>
      </c>
      <c r="F97" s="115">
        <v>0</v>
      </c>
      <c r="G97" s="15">
        <v>16.905540799813519</v>
      </c>
      <c r="H97" s="15">
        <v>0</v>
      </c>
      <c r="I97" s="116">
        <v>459</v>
      </c>
      <c r="J97" s="10">
        <v>0</v>
      </c>
      <c r="K97" s="116">
        <v>64.444126704223379</v>
      </c>
      <c r="L97" s="116">
        <v>0</v>
      </c>
      <c r="M97" s="134">
        <f t="shared" si="1"/>
        <v>9.0060317923111467E-3</v>
      </c>
    </row>
    <row r="98" spans="1:13">
      <c r="A98" t="s">
        <v>1747</v>
      </c>
      <c r="B98" s="14">
        <v>2.231390117215863</v>
      </c>
      <c r="C98" s="133">
        <v>1.9278186250575612E-2</v>
      </c>
      <c r="D98">
        <v>1</v>
      </c>
      <c r="E98" s="15">
        <v>25.357434052171399</v>
      </c>
      <c r="F98" s="115">
        <v>0</v>
      </c>
      <c r="G98" s="15">
        <v>15.35235776037845</v>
      </c>
      <c r="H98" s="15">
        <v>0</v>
      </c>
      <c r="I98" s="116">
        <v>259</v>
      </c>
      <c r="J98" s="10">
        <v>0</v>
      </c>
      <c r="K98" s="116">
        <v>71.414136961419388</v>
      </c>
      <c r="L98" s="116">
        <v>0</v>
      </c>
      <c r="M98" s="134">
        <f t="shared" si="1"/>
        <v>8.6395409309373821E-3</v>
      </c>
    </row>
    <row r="99" spans="1:13">
      <c r="A99" t="s">
        <v>1749</v>
      </c>
      <c r="B99" s="14">
        <v>1.256385107053609</v>
      </c>
      <c r="C99" s="133">
        <v>1.9428306214356841E-2</v>
      </c>
      <c r="D99">
        <v>1</v>
      </c>
      <c r="E99" s="15">
        <v>18.321967177763661</v>
      </c>
      <c r="F99" s="115">
        <v>0</v>
      </c>
      <c r="G99" s="15">
        <v>18.574212583927459</v>
      </c>
      <c r="H99" s="15">
        <v>0</v>
      </c>
      <c r="I99" s="116">
        <v>360</v>
      </c>
      <c r="J99" s="10">
        <v>0</v>
      </c>
      <c r="K99" s="116">
        <v>76.272194546672438</v>
      </c>
      <c r="L99" s="116">
        <v>0</v>
      </c>
      <c r="M99" s="134">
        <f t="shared" si="1"/>
        <v>1.5463655295882022E-2</v>
      </c>
    </row>
    <row r="100" spans="1:13">
      <c r="A100" t="s">
        <v>1751</v>
      </c>
      <c r="B100" s="14">
        <v>1.158345481327518</v>
      </c>
      <c r="C100" s="133">
        <v>1.8071934074469061E-2</v>
      </c>
      <c r="D100">
        <v>1</v>
      </c>
      <c r="E100" s="15">
        <v>18.362659568519572</v>
      </c>
      <c r="F100" s="115">
        <v>0</v>
      </c>
      <c r="G100" s="15">
        <v>18.0482762972158</v>
      </c>
      <c r="H100" s="15">
        <v>0</v>
      </c>
      <c r="I100" s="116">
        <v>498</v>
      </c>
      <c r="J100" s="10">
        <v>0</v>
      </c>
      <c r="K100" s="116">
        <v>97.615838099659882</v>
      </c>
      <c r="L100" s="116">
        <v>0</v>
      </c>
      <c r="M100" s="134">
        <f t="shared" si="1"/>
        <v>1.5601506084141478E-2</v>
      </c>
    </row>
    <row r="101" spans="1:13">
      <c r="A101" t="s">
        <v>291</v>
      </c>
      <c r="B101" s="14">
        <v>3.2021886562905788</v>
      </c>
      <c r="C101" s="133">
        <v>1.7825287345980739E-2</v>
      </c>
      <c r="D101">
        <v>1</v>
      </c>
      <c r="E101" s="15">
        <v>15.522570533818399</v>
      </c>
      <c r="F101" s="115">
        <v>0</v>
      </c>
      <c r="G101" s="15">
        <v>18.221299507331128</v>
      </c>
      <c r="H101" s="15">
        <v>0</v>
      </c>
      <c r="I101" s="116">
        <v>673</v>
      </c>
      <c r="J101" s="10">
        <v>0</v>
      </c>
      <c r="K101" s="116">
        <v>92.416624952126398</v>
      </c>
      <c r="L101" s="116">
        <v>0</v>
      </c>
      <c r="M101" s="134">
        <f t="shared" si="1"/>
        <v>5.5665949946339466E-3</v>
      </c>
    </row>
    <row r="102" spans="1:13">
      <c r="A102" t="s">
        <v>1754</v>
      </c>
      <c r="B102" s="14">
        <v>2.0788549545549779</v>
      </c>
      <c r="C102" s="133">
        <v>3.7043895774120497E-2</v>
      </c>
      <c r="D102">
        <v>2</v>
      </c>
      <c r="E102" s="15">
        <v>16.434427212807865</v>
      </c>
      <c r="F102" s="115">
        <v>0.966642467422549</v>
      </c>
      <c r="G102" s="15">
        <v>18.097475109405018</v>
      </c>
      <c r="H102" s="15">
        <v>6.257230194732441E-2</v>
      </c>
      <c r="I102" s="116">
        <v>432.5</v>
      </c>
      <c r="J102" s="10">
        <v>10.5</v>
      </c>
      <c r="K102" s="116">
        <v>70.81668721040873</v>
      </c>
      <c r="L102" s="116">
        <v>4.6382267038350316</v>
      </c>
      <c r="M102" s="134">
        <f t="shared" si="1"/>
        <v>1.7819374888543155E-2</v>
      </c>
    </row>
    <row r="103" spans="1:13">
      <c r="A103" t="s">
        <v>287</v>
      </c>
      <c r="B103" s="14">
        <v>7.3770945033516213</v>
      </c>
      <c r="C103" s="133">
        <v>3.7514844472559566E-2</v>
      </c>
      <c r="D103">
        <v>2</v>
      </c>
      <c r="E103" s="15">
        <v>16.932742791357853</v>
      </c>
      <c r="F103" s="115">
        <v>0.17097132377594387</v>
      </c>
      <c r="G103" s="15">
        <v>19.505501159950853</v>
      </c>
      <c r="H103" s="15">
        <v>0.48598972371014726</v>
      </c>
      <c r="I103" s="116">
        <v>772</v>
      </c>
      <c r="J103" s="10">
        <v>68</v>
      </c>
      <c r="K103" s="116">
        <v>125.6979058794216</v>
      </c>
      <c r="L103" s="116">
        <v>6.132273708260735</v>
      </c>
      <c r="M103" s="134">
        <f t="shared" si="1"/>
        <v>5.0853143409665576E-3</v>
      </c>
    </row>
    <row r="104" spans="1:13">
      <c r="A104" t="s">
        <v>1759</v>
      </c>
      <c r="B104" s="14">
        <v>1.429545614627854</v>
      </c>
      <c r="C104" s="133">
        <v>1.890444730673926E-2</v>
      </c>
      <c r="D104">
        <v>1</v>
      </c>
      <c r="E104" s="15">
        <v>14.724133646696989</v>
      </c>
      <c r="F104" s="115">
        <v>0</v>
      </c>
      <c r="G104" s="15">
        <v>16.575845329645489</v>
      </c>
      <c r="H104" s="15">
        <v>0</v>
      </c>
      <c r="I104" s="116">
        <v>476</v>
      </c>
      <c r="J104" s="10">
        <v>0</v>
      </c>
      <c r="K104" s="116">
        <v>48.912487662603567</v>
      </c>
      <c r="L104" s="116">
        <v>0</v>
      </c>
      <c r="M104" s="134">
        <f t="shared" si="1"/>
        <v>1.3224095204307666E-2</v>
      </c>
    </row>
    <row r="105" spans="1:13">
      <c r="A105" t="s">
        <v>250</v>
      </c>
      <c r="B105" s="14">
        <v>6.9623351452050537</v>
      </c>
      <c r="C105" s="133">
        <v>3.8784772253427288E-2</v>
      </c>
      <c r="D105">
        <v>2</v>
      </c>
      <c r="E105" s="15">
        <v>18.332545202699777</v>
      </c>
      <c r="F105" s="115">
        <v>1.9079212824465572</v>
      </c>
      <c r="G105" s="15">
        <v>18.251341016000261</v>
      </c>
      <c r="H105" s="15">
        <v>0.36232228533096761</v>
      </c>
      <c r="I105" s="116">
        <v>463</v>
      </c>
      <c r="J105" s="10">
        <v>151</v>
      </c>
      <c r="K105" s="116">
        <v>90.826421128744158</v>
      </c>
      <c r="L105" s="116">
        <v>9.9280184104647482</v>
      </c>
      <c r="M105" s="134">
        <f t="shared" si="1"/>
        <v>5.570655741865326E-3</v>
      </c>
    </row>
    <row r="106" spans="1:13">
      <c r="A106" t="s">
        <v>1097</v>
      </c>
      <c r="B106" s="14">
        <v>2.4540432907236598</v>
      </c>
      <c r="C106" s="133">
        <v>1.9689608370359209E-2</v>
      </c>
      <c r="D106">
        <v>1</v>
      </c>
      <c r="E106" s="15">
        <v>19.90447218809739</v>
      </c>
      <c r="F106" s="115">
        <v>0</v>
      </c>
      <c r="G106" s="15">
        <v>17.17756282810997</v>
      </c>
      <c r="H106" s="15">
        <v>0</v>
      </c>
      <c r="I106" s="116">
        <v>406</v>
      </c>
      <c r="J106" s="10">
        <v>0</v>
      </c>
      <c r="K106" s="116">
        <v>87.269497697860942</v>
      </c>
      <c r="L106" s="116">
        <v>0</v>
      </c>
      <c r="M106" s="134">
        <f t="shared" si="1"/>
        <v>8.023333754863405E-3</v>
      </c>
    </row>
    <row r="107" spans="1:13">
      <c r="A107" t="s">
        <v>1099</v>
      </c>
      <c r="B107" s="14">
        <v>1.087106019445736</v>
      </c>
      <c r="C107" s="133">
        <v>1.962478056324966E-2</v>
      </c>
      <c r="D107">
        <v>1</v>
      </c>
      <c r="E107" s="15">
        <v>15.969043370116699</v>
      </c>
      <c r="F107" s="115">
        <v>0</v>
      </c>
      <c r="G107" s="15">
        <v>17.997174807770559</v>
      </c>
      <c r="H107" s="15">
        <v>0</v>
      </c>
      <c r="I107" s="116">
        <v>510</v>
      </c>
      <c r="J107" s="10">
        <v>0</v>
      </c>
      <c r="K107" s="116">
        <v>69.867843187933588</v>
      </c>
      <c r="L107" s="116">
        <v>0</v>
      </c>
      <c r="M107" s="134">
        <f t="shared" si="1"/>
        <v>1.8052315240840455E-2</v>
      </c>
    </row>
    <row r="108" spans="1:13">
      <c r="A108" t="s">
        <v>1101</v>
      </c>
      <c r="B108" s="14">
        <v>1.4423051464460681</v>
      </c>
      <c r="C108" s="133">
        <v>1.994411651493716E-2</v>
      </c>
      <c r="D108">
        <v>1</v>
      </c>
      <c r="E108" s="15">
        <v>19.61256133731122</v>
      </c>
      <c r="F108" s="115">
        <v>0</v>
      </c>
      <c r="G108" s="15">
        <v>22.395733856733059</v>
      </c>
      <c r="H108" s="15">
        <v>0</v>
      </c>
      <c r="I108" s="116">
        <v>301</v>
      </c>
      <c r="J108" s="10">
        <v>0</v>
      </c>
      <c r="K108" s="116">
        <v>79.629804961892347</v>
      </c>
      <c r="L108" s="116">
        <v>0</v>
      </c>
      <c r="M108" s="134">
        <f t="shared" si="1"/>
        <v>1.3827945191820701E-2</v>
      </c>
    </row>
    <row r="109" spans="1:13">
      <c r="A109" t="s">
        <v>1103</v>
      </c>
      <c r="B109" s="14">
        <v>4.6885627550994924</v>
      </c>
      <c r="C109" s="133">
        <v>1.958301314817092E-2</v>
      </c>
      <c r="D109">
        <v>1</v>
      </c>
      <c r="E109" s="15">
        <v>15.346695298046731</v>
      </c>
      <c r="F109" s="115">
        <v>0</v>
      </c>
      <c r="G109" s="15">
        <v>18.836412466354641</v>
      </c>
      <c r="H109" s="15">
        <v>0</v>
      </c>
      <c r="I109" s="116">
        <v>766</v>
      </c>
      <c r="J109" s="10">
        <v>0</v>
      </c>
      <c r="K109" s="116">
        <v>104.26779027207721</v>
      </c>
      <c r="L109" s="116">
        <v>0</v>
      </c>
      <c r="M109" s="134">
        <f t="shared" si="1"/>
        <v>4.176762511469331E-3</v>
      </c>
    </row>
    <row r="110" spans="1:13">
      <c r="A110" t="s">
        <v>1105</v>
      </c>
      <c r="B110" s="14">
        <v>1.531695331720774</v>
      </c>
      <c r="C110" s="133">
        <v>1.8869912231530651E-2</v>
      </c>
      <c r="D110">
        <v>1</v>
      </c>
      <c r="E110" s="15">
        <v>17.4506548343887</v>
      </c>
      <c r="F110" s="115">
        <v>0</v>
      </c>
      <c r="G110" s="15">
        <v>14.22624558981739</v>
      </c>
      <c r="H110" s="15">
        <v>0</v>
      </c>
      <c r="I110" s="116">
        <v>477</v>
      </c>
      <c r="J110" s="10">
        <v>0</v>
      </c>
      <c r="K110" s="116">
        <v>64.245196021707685</v>
      </c>
      <c r="L110" s="116">
        <v>0</v>
      </c>
      <c r="M110" s="134">
        <f t="shared" si="1"/>
        <v>1.2319625085186726E-2</v>
      </c>
    </row>
    <row r="111" spans="1:13">
      <c r="A111" t="s">
        <v>1108</v>
      </c>
      <c r="B111" s="14">
        <v>1.2124167268544359</v>
      </c>
      <c r="C111" s="133">
        <v>1.953157063299724E-2</v>
      </c>
      <c r="D111">
        <v>1</v>
      </c>
      <c r="E111" s="15">
        <v>17.703570306939341</v>
      </c>
      <c r="F111" s="115">
        <v>0</v>
      </c>
      <c r="G111" s="15">
        <v>21.934860964686091</v>
      </c>
      <c r="H111" s="15">
        <v>0</v>
      </c>
      <c r="I111" s="116">
        <v>563</v>
      </c>
      <c r="J111" s="10">
        <v>0</v>
      </c>
      <c r="K111" s="116">
        <v>133.52396958433221</v>
      </c>
      <c r="L111" s="116">
        <v>0</v>
      </c>
      <c r="M111" s="134">
        <f t="shared" si="1"/>
        <v>1.610961825285195E-2</v>
      </c>
    </row>
    <row r="112" spans="1:13">
      <c r="A112" t="s">
        <v>1111</v>
      </c>
      <c r="B112" s="14">
        <v>0.1721129995602802</v>
      </c>
      <c r="C112" s="133">
        <v>1.9026634738360821E-2</v>
      </c>
      <c r="D112">
        <v>1</v>
      </c>
      <c r="E112" s="15">
        <v>14.90669795350639</v>
      </c>
      <c r="F112" s="115">
        <v>0</v>
      </c>
      <c r="G112" s="15">
        <v>13.818463488124131</v>
      </c>
      <c r="H112" s="15">
        <v>0</v>
      </c>
      <c r="I112" s="116">
        <v>315</v>
      </c>
      <c r="J112" s="10">
        <v>0</v>
      </c>
      <c r="K112" s="116">
        <v>33.180305499813187</v>
      </c>
      <c r="L112" s="116">
        <v>0</v>
      </c>
      <c r="M112" s="134">
        <f t="shared" si="1"/>
        <v>0.11054734265843183</v>
      </c>
    </row>
    <row r="113" spans="1:13">
      <c r="A113" t="s">
        <v>1761</v>
      </c>
      <c r="B113" s="14">
        <v>2.136234474358254</v>
      </c>
      <c r="C113" s="133">
        <v>1.966439589998846E-2</v>
      </c>
      <c r="D113">
        <v>1</v>
      </c>
      <c r="E113" s="15">
        <v>18.103385878314981</v>
      </c>
      <c r="F113" s="115">
        <v>0</v>
      </c>
      <c r="G113" s="15">
        <v>18.967068986982621</v>
      </c>
      <c r="H113" s="15">
        <v>0</v>
      </c>
      <c r="I113" s="116">
        <v>661</v>
      </c>
      <c r="J113" s="10">
        <v>0</v>
      </c>
      <c r="K113" s="116">
        <v>96.474084874362134</v>
      </c>
      <c r="L113" s="116">
        <v>0</v>
      </c>
      <c r="M113" s="134">
        <f t="shared" si="1"/>
        <v>9.2051673802782535E-3</v>
      </c>
    </row>
    <row r="114" spans="1:13">
      <c r="A114" t="s">
        <v>253</v>
      </c>
      <c r="B114" s="14">
        <v>2.5165232292413919</v>
      </c>
      <c r="C114" s="133">
        <v>1.9268825814378669E-2</v>
      </c>
      <c r="D114">
        <v>1</v>
      </c>
      <c r="E114" s="15">
        <v>18.35330096014847</v>
      </c>
      <c r="F114" s="115">
        <v>0</v>
      </c>
      <c r="G114" s="15">
        <v>19.587574922474499</v>
      </c>
      <c r="H114" s="15">
        <v>0</v>
      </c>
      <c r="I114" s="116">
        <v>571</v>
      </c>
      <c r="J114" s="10">
        <v>0</v>
      </c>
      <c r="K114" s="116">
        <v>117.8351760465959</v>
      </c>
      <c r="L114" s="116">
        <v>0</v>
      </c>
      <c r="M114" s="134">
        <f t="shared" si="1"/>
        <v>7.6569234849412741E-3</v>
      </c>
    </row>
    <row r="115" spans="1:13">
      <c r="A115" t="s">
        <v>255</v>
      </c>
      <c r="B115" s="14">
        <v>3.0449603429612662</v>
      </c>
      <c r="C115" s="133">
        <v>1.8915843872605701E-2</v>
      </c>
      <c r="D115">
        <v>1</v>
      </c>
      <c r="E115" s="15">
        <v>14.453716026522651</v>
      </c>
      <c r="F115" s="115">
        <v>0</v>
      </c>
      <c r="G115" s="15">
        <v>17.918681351939941</v>
      </c>
      <c r="H115" s="15">
        <v>0</v>
      </c>
      <c r="I115" s="116">
        <v>529</v>
      </c>
      <c r="J115" s="10">
        <v>0</v>
      </c>
      <c r="K115" s="116">
        <v>58.828930839036893</v>
      </c>
      <c r="L115" s="116">
        <v>0</v>
      </c>
      <c r="M115" s="134">
        <f t="shared" si="1"/>
        <v>6.2121806992762934E-3</v>
      </c>
    </row>
    <row r="116" spans="1:13">
      <c r="A116" t="s">
        <v>1763</v>
      </c>
      <c r="B116" s="14">
        <v>2.1873184795896519</v>
      </c>
      <c r="C116" s="133">
        <v>1.9221143767143501E-2</v>
      </c>
      <c r="D116">
        <v>1</v>
      </c>
      <c r="E116" s="15">
        <v>17.510317736220031</v>
      </c>
      <c r="F116" s="115">
        <v>0</v>
      </c>
      <c r="G116" s="15">
        <v>12.04726141287809</v>
      </c>
      <c r="H116" s="15">
        <v>0</v>
      </c>
      <c r="I116" s="116">
        <v>624</v>
      </c>
      <c r="J116" s="10">
        <v>0</v>
      </c>
      <c r="K116" s="116">
        <v>66.355595759109775</v>
      </c>
      <c r="L116" s="116">
        <v>0</v>
      </c>
      <c r="M116" s="134">
        <f t="shared" si="1"/>
        <v>8.7875377758201232E-3</v>
      </c>
    </row>
    <row r="117" spans="1:13">
      <c r="A117" t="s">
        <v>1697</v>
      </c>
      <c r="B117" s="14">
        <v>0.1457846313294392</v>
      </c>
      <c r="C117" s="133">
        <v>1.9493040639561952E-2</v>
      </c>
      <c r="D117">
        <v>1</v>
      </c>
      <c r="E117" s="15">
        <v>17.376218553446751</v>
      </c>
      <c r="F117" s="115">
        <v>0</v>
      </c>
      <c r="G117" s="15">
        <v>19.13277363331828</v>
      </c>
      <c r="H117" s="15">
        <v>0</v>
      </c>
      <c r="I117" s="116">
        <v>616</v>
      </c>
      <c r="J117" s="10">
        <v>0</v>
      </c>
      <c r="K117" s="116">
        <v>112.399993474048</v>
      </c>
      <c r="L117" s="116">
        <v>0</v>
      </c>
      <c r="M117" s="134">
        <f t="shared" si="1"/>
        <v>0.13371121812910605</v>
      </c>
    </row>
    <row r="118" spans="1:13">
      <c r="A118" t="s">
        <v>1701</v>
      </c>
      <c r="B118" s="14">
        <v>1.09457274584394</v>
      </c>
      <c r="C118" s="133">
        <v>1.7965749013037859E-2</v>
      </c>
      <c r="D118">
        <v>1</v>
      </c>
      <c r="E118" s="15">
        <v>19.831736841046929</v>
      </c>
      <c r="F118" s="115">
        <v>0</v>
      </c>
      <c r="G118" s="15">
        <v>19.090271301309961</v>
      </c>
      <c r="H118" s="15">
        <v>0</v>
      </c>
      <c r="I118" s="116">
        <v>445</v>
      </c>
      <c r="J118" s="10">
        <v>0</v>
      </c>
      <c r="K118" s="116">
        <v>111.8658293100351</v>
      </c>
      <c r="L118" s="116">
        <v>0</v>
      </c>
      <c r="M118" s="134">
        <f t="shared" si="1"/>
        <v>1.641348104203514E-2</v>
      </c>
    </row>
    <row r="119" spans="1:13">
      <c r="A119" t="s">
        <v>295</v>
      </c>
      <c r="B119" s="14">
        <v>1.905955423315834</v>
      </c>
      <c r="C119" s="133">
        <v>4.8674777914116243E-2</v>
      </c>
      <c r="D119">
        <v>1</v>
      </c>
      <c r="E119" s="15">
        <v>19.32232884574362</v>
      </c>
      <c r="F119" s="115">
        <v>0</v>
      </c>
      <c r="G119" s="15">
        <v>20.62955084364237</v>
      </c>
      <c r="H119" s="15">
        <v>0</v>
      </c>
      <c r="I119" s="116">
        <v>308</v>
      </c>
      <c r="J119" s="10">
        <v>0</v>
      </c>
      <c r="K119" s="116">
        <v>68.978404525372454</v>
      </c>
      <c r="L119" s="116">
        <v>0</v>
      </c>
      <c r="M119" s="134">
        <f t="shared" si="1"/>
        <v>2.5538256204038406E-2</v>
      </c>
    </row>
    <row r="120" spans="1:13">
      <c r="A120" t="s">
        <v>1705</v>
      </c>
      <c r="B120" s="14">
        <v>0.42079563650089968</v>
      </c>
      <c r="C120" s="133">
        <v>1.8881481451222749E-2</v>
      </c>
      <c r="D120">
        <v>1</v>
      </c>
      <c r="E120" s="15">
        <v>13.836198568996471</v>
      </c>
      <c r="F120" s="115">
        <v>0</v>
      </c>
      <c r="G120" s="15">
        <v>16.454184258197831</v>
      </c>
      <c r="H120" s="15">
        <v>0</v>
      </c>
      <c r="I120" s="116">
        <v>847</v>
      </c>
      <c r="J120" s="10">
        <v>0</v>
      </c>
      <c r="K120" s="116">
        <v>88.295104127945621</v>
      </c>
      <c r="L120" s="116">
        <v>0</v>
      </c>
      <c r="M120" s="134">
        <f t="shared" si="1"/>
        <v>4.487090600138003E-2</v>
      </c>
    </row>
    <row r="121" spans="1:13">
      <c r="A121" t="s">
        <v>1707</v>
      </c>
      <c r="B121" s="14">
        <v>3.275075334319745</v>
      </c>
      <c r="C121" s="133">
        <v>1.9493040639561952E-2</v>
      </c>
      <c r="D121">
        <v>1</v>
      </c>
      <c r="E121" s="15">
        <v>21.150765632205641</v>
      </c>
      <c r="F121" s="115">
        <v>0</v>
      </c>
      <c r="G121" s="15">
        <v>17.264678103814209</v>
      </c>
      <c r="H121" s="15">
        <v>0</v>
      </c>
      <c r="I121" s="116">
        <v>359</v>
      </c>
      <c r="J121" s="10">
        <v>0</v>
      </c>
      <c r="K121" s="116">
        <v>95.435802571661213</v>
      </c>
      <c r="L121" s="116">
        <v>0</v>
      </c>
      <c r="M121" s="134">
        <f t="shared" si="1"/>
        <v>5.9519365662502495E-3</v>
      </c>
    </row>
    <row r="122" spans="1:13">
      <c r="A122" t="s">
        <v>2896</v>
      </c>
      <c r="B122" s="14">
        <v>1.808034206482791</v>
      </c>
      <c r="C122" s="133">
        <v>4.6574351581924113E-2</v>
      </c>
      <c r="D122">
        <v>1</v>
      </c>
      <c r="E122" s="15">
        <v>11.34982916614182</v>
      </c>
      <c r="F122" s="115">
        <v>0</v>
      </c>
      <c r="G122" s="15">
        <v>14.99582587759862</v>
      </c>
      <c r="H122" s="15">
        <v>0</v>
      </c>
      <c r="I122" s="116">
        <v>558</v>
      </c>
      <c r="J122" s="10">
        <v>0</v>
      </c>
      <c r="K122" s="116">
        <v>32.334347451555757</v>
      </c>
      <c r="L122" s="116">
        <v>0</v>
      </c>
      <c r="M122" s="134">
        <f t="shared" si="1"/>
        <v>2.5759662850918196E-2</v>
      </c>
    </row>
    <row r="123" spans="1:13">
      <c r="A123" t="s">
        <v>2897</v>
      </c>
      <c r="B123" s="14">
        <v>1.2157595224876061</v>
      </c>
      <c r="C123" s="133">
        <v>4.5088760268884497E-2</v>
      </c>
      <c r="D123">
        <v>1</v>
      </c>
      <c r="E123" s="15">
        <v>10.03930657416247</v>
      </c>
      <c r="F123" s="115">
        <v>0</v>
      </c>
      <c r="G123" s="15">
        <v>14.516341748325299</v>
      </c>
      <c r="H123" s="15">
        <v>0</v>
      </c>
      <c r="I123" s="116">
        <v>909</v>
      </c>
      <c r="J123" s="10">
        <v>0</v>
      </c>
      <c r="K123" s="116">
        <v>40.403333206972043</v>
      </c>
      <c r="L123" s="116">
        <v>0</v>
      </c>
      <c r="M123" s="134">
        <f t="shared" si="1"/>
        <v>3.708690693750593E-2</v>
      </c>
    </row>
    <row r="124" spans="1:13">
      <c r="A124" t="s">
        <v>2898</v>
      </c>
      <c r="B124" s="14">
        <v>1.480068958720915</v>
      </c>
      <c r="C124" s="133">
        <v>4.6791575847564652E-2</v>
      </c>
      <c r="D124">
        <v>1</v>
      </c>
      <c r="E124" s="15">
        <v>9.1989624043447957</v>
      </c>
      <c r="F124" s="115">
        <v>0</v>
      </c>
      <c r="G124" s="15">
        <v>12.39500692399459</v>
      </c>
      <c r="H124" s="15">
        <v>0</v>
      </c>
      <c r="I124" s="116">
        <v>470</v>
      </c>
      <c r="J124" s="10">
        <v>0</v>
      </c>
      <c r="K124" s="116">
        <v>13.918102757425441</v>
      </c>
      <c r="L124" s="116">
        <v>0</v>
      </c>
      <c r="M124" s="134">
        <f t="shared" si="1"/>
        <v>3.1614456591267361E-2</v>
      </c>
    </row>
    <row r="125" spans="1:13">
      <c r="A125" t="s">
        <v>2899</v>
      </c>
      <c r="B125" s="14">
        <v>0.52090146183405639</v>
      </c>
      <c r="C125" s="133">
        <v>4.7089773064463339E-2</v>
      </c>
      <c r="D125">
        <v>1</v>
      </c>
      <c r="E125" s="15">
        <v>19.314671951739442</v>
      </c>
      <c r="F125" s="115">
        <v>0</v>
      </c>
      <c r="G125" s="15">
        <v>25.229615066653949</v>
      </c>
      <c r="H125" s="15">
        <v>0</v>
      </c>
      <c r="I125" s="116">
        <v>807</v>
      </c>
      <c r="J125" s="10">
        <v>0</v>
      </c>
      <c r="K125" s="116">
        <v>264.77003557646299</v>
      </c>
      <c r="L125" s="116">
        <v>0</v>
      </c>
      <c r="M125" s="134">
        <f t="shared" si="1"/>
        <v>9.0400539285613923E-2</v>
      </c>
    </row>
    <row r="126" spans="1:13">
      <c r="A126" t="s">
        <v>2900</v>
      </c>
      <c r="B126" s="14">
        <v>1.3055133404376149</v>
      </c>
      <c r="C126" s="133">
        <v>4.6414933305817627E-2</v>
      </c>
      <c r="D126">
        <v>1</v>
      </c>
      <c r="E126" s="15">
        <v>13.43906222870037</v>
      </c>
      <c r="F126" s="115">
        <v>0</v>
      </c>
      <c r="G126" s="15">
        <v>15.390116690448041</v>
      </c>
      <c r="H126" s="15">
        <v>0</v>
      </c>
      <c r="I126" s="116">
        <v>840</v>
      </c>
      <c r="J126" s="10">
        <v>0</v>
      </c>
      <c r="K126" s="116">
        <v>69.421797784588207</v>
      </c>
      <c r="L126" s="116">
        <v>0</v>
      </c>
      <c r="M126" s="134">
        <f t="shared" si="1"/>
        <v>3.5553013414829679E-2</v>
      </c>
    </row>
    <row r="127" spans="1:13">
      <c r="A127" t="s">
        <v>2901</v>
      </c>
      <c r="B127" s="14">
        <v>0.13863154299348729</v>
      </c>
      <c r="C127" s="133">
        <v>4.9749529139578003E-2</v>
      </c>
      <c r="D127">
        <v>1</v>
      </c>
      <c r="E127" s="15">
        <v>16.040646603518539</v>
      </c>
      <c r="F127" s="115">
        <v>0</v>
      </c>
      <c r="G127" s="15">
        <v>19.255038571292399</v>
      </c>
      <c r="H127" s="15">
        <v>0</v>
      </c>
      <c r="I127" s="116">
        <v>241</v>
      </c>
      <c r="J127" s="10">
        <v>0</v>
      </c>
      <c r="K127" s="116">
        <v>34.842865530966719</v>
      </c>
      <c r="L127" s="116">
        <v>0</v>
      </c>
      <c r="M127" s="134">
        <f t="shared" si="1"/>
        <v>0.3588615409259</v>
      </c>
    </row>
    <row r="128" spans="1:13">
      <c r="A128" t="s">
        <v>2902</v>
      </c>
      <c r="B128" s="14">
        <v>0.90703104545436963</v>
      </c>
      <c r="C128" s="133">
        <v>4.6822038494660219E-2</v>
      </c>
      <c r="D128">
        <v>1</v>
      </c>
      <c r="E128" s="15">
        <v>9.6017501551236535</v>
      </c>
      <c r="F128" s="115">
        <v>0</v>
      </c>
      <c r="G128" s="15">
        <v>14.370058767871569</v>
      </c>
      <c r="H128" s="15">
        <v>0</v>
      </c>
      <c r="I128" s="116">
        <v>1004</v>
      </c>
      <c r="J128" s="10">
        <v>0</v>
      </c>
      <c r="K128" s="116">
        <v>39.621373868511213</v>
      </c>
      <c r="L128" s="116">
        <v>0</v>
      </c>
      <c r="M128" s="134">
        <f t="shared" si="1"/>
        <v>5.1621208258869587E-2</v>
      </c>
    </row>
    <row r="129" spans="1:13">
      <c r="A129" t="s">
        <v>2903</v>
      </c>
      <c r="B129" s="14">
        <v>2.2211847402647011</v>
      </c>
      <c r="C129" s="133">
        <v>4.8114905956598272E-2</v>
      </c>
      <c r="D129">
        <v>1</v>
      </c>
      <c r="E129" s="15">
        <v>13.751497413767719</v>
      </c>
      <c r="F129" s="115">
        <v>0</v>
      </c>
      <c r="G129" s="15">
        <v>14.862374405980161</v>
      </c>
      <c r="H129" s="15">
        <v>0</v>
      </c>
      <c r="I129" s="116">
        <v>1164</v>
      </c>
      <c r="J129" s="10">
        <v>0</v>
      </c>
      <c r="K129" s="116">
        <v>71.763482074723569</v>
      </c>
      <c r="L129" s="116">
        <v>0</v>
      </c>
      <c r="M129" s="134">
        <f t="shared" si="1"/>
        <v>2.1661820867211776E-2</v>
      </c>
    </row>
    <row r="130" spans="1:13">
      <c r="A130" t="s">
        <v>2904</v>
      </c>
      <c r="B130" s="14">
        <v>0.66560180077251596</v>
      </c>
      <c r="C130" s="133">
        <v>4.8986727373037622E-2</v>
      </c>
      <c r="D130">
        <v>1</v>
      </c>
      <c r="E130" s="15">
        <v>17.575167810704201</v>
      </c>
      <c r="F130" s="115">
        <v>0</v>
      </c>
      <c r="G130" s="15">
        <v>20.811050685310882</v>
      </c>
      <c r="H130" s="15">
        <v>0</v>
      </c>
      <c r="I130" s="116">
        <v>286</v>
      </c>
      <c r="J130" s="10">
        <v>0</v>
      </c>
      <c r="K130" s="116">
        <v>55.148557511546848</v>
      </c>
      <c r="L130" s="116">
        <v>0</v>
      </c>
      <c r="M130" s="134">
        <f t="shared" si="1"/>
        <v>7.3597648498219606E-2</v>
      </c>
    </row>
    <row r="131" spans="1:13">
      <c r="A131" t="s">
        <v>2905</v>
      </c>
      <c r="B131" s="14">
        <v>0.72228271291944435</v>
      </c>
      <c r="C131" s="133">
        <v>9.1419714762595486E-2</v>
      </c>
      <c r="D131">
        <v>2</v>
      </c>
      <c r="E131" s="15">
        <v>13.5845544511337</v>
      </c>
      <c r="F131" s="115">
        <v>2.0112132815969055</v>
      </c>
      <c r="G131" s="15">
        <v>14.512533219853539</v>
      </c>
      <c r="H131" s="15">
        <v>1.7428075833695102</v>
      </c>
      <c r="I131" s="116">
        <v>449</v>
      </c>
      <c r="J131" s="10">
        <v>60</v>
      </c>
      <c r="K131" s="116">
        <v>35.224436997962691</v>
      </c>
      <c r="L131" s="116">
        <v>11.573027688532443</v>
      </c>
      <c r="M131" s="134">
        <f t="shared" si="1"/>
        <v>0.12657054243078839</v>
      </c>
    </row>
    <row r="132" spans="1:13">
      <c r="A132" t="s">
        <v>311</v>
      </c>
      <c r="B132" s="14">
        <v>2.1613909104822371</v>
      </c>
      <c r="C132" s="133">
        <v>4.9582766596283641E-2</v>
      </c>
      <c r="D132">
        <v>1</v>
      </c>
      <c r="E132" s="15">
        <v>14.301866318379011</v>
      </c>
      <c r="F132" s="115">
        <v>0</v>
      </c>
      <c r="G132" s="15">
        <v>16.500463143281539</v>
      </c>
      <c r="H132" s="15">
        <v>0</v>
      </c>
      <c r="I132" s="116">
        <v>504</v>
      </c>
      <c r="J132" s="10">
        <v>0</v>
      </c>
      <c r="K132" s="116">
        <v>45.24352999941479</v>
      </c>
      <c r="L132" s="116">
        <v>0</v>
      </c>
      <c r="M132" s="134">
        <f t="shared" si="1"/>
        <v>2.2940212414061193E-2</v>
      </c>
    </row>
    <row r="133" spans="1:13">
      <c r="A133" t="s">
        <v>2906</v>
      </c>
      <c r="B133" s="14">
        <v>0.21491400120408261</v>
      </c>
      <c r="C133" s="133">
        <v>4.3859748863232427E-2</v>
      </c>
      <c r="D133">
        <v>1</v>
      </c>
      <c r="E133" s="15">
        <v>10.53804570353604</v>
      </c>
      <c r="F133" s="115">
        <v>0</v>
      </c>
      <c r="G133" s="15">
        <v>14.43201703571855</v>
      </c>
      <c r="H133" s="15">
        <v>0</v>
      </c>
      <c r="I133" s="116">
        <v>365</v>
      </c>
      <c r="J133" s="10">
        <v>0</v>
      </c>
      <c r="K133" s="116">
        <v>17.04357216175222</v>
      </c>
      <c r="L133" s="116">
        <v>0</v>
      </c>
      <c r="M133" s="134">
        <f t="shared" ref="M133:M196" si="2">$C133/$B133</f>
        <v>0.20408046296426799</v>
      </c>
    </row>
    <row r="134" spans="1:13">
      <c r="A134" t="s">
        <v>2907</v>
      </c>
      <c r="B134" s="14">
        <v>0.6595786396485509</v>
      </c>
      <c r="C134" s="133">
        <v>4.6699333068097558E-2</v>
      </c>
      <c r="D134">
        <v>1</v>
      </c>
      <c r="E134" s="15">
        <v>14.27183837923265</v>
      </c>
      <c r="F134" s="115">
        <v>0</v>
      </c>
      <c r="G134" s="15">
        <v>17.195315368404088</v>
      </c>
      <c r="H134" s="15">
        <v>0</v>
      </c>
      <c r="I134" s="116">
        <v>450</v>
      </c>
      <c r="J134" s="10">
        <v>0</v>
      </c>
      <c r="K134" s="116">
        <v>50.877832411503597</v>
      </c>
      <c r="L134" s="116">
        <v>0</v>
      </c>
      <c r="M134" s="134">
        <f t="shared" si="2"/>
        <v>7.080176685676294E-2</v>
      </c>
    </row>
    <row r="135" spans="1:13">
      <c r="A135" t="s">
        <v>2908</v>
      </c>
      <c r="B135" s="14">
        <v>0.81318862421495108</v>
      </c>
      <c r="C135" s="133">
        <v>4.9699389691280682E-2</v>
      </c>
      <c r="D135">
        <v>1</v>
      </c>
      <c r="E135" s="15">
        <v>9.996086616612045</v>
      </c>
      <c r="F135" s="115">
        <v>0</v>
      </c>
      <c r="G135" s="15">
        <v>14.346629156964619</v>
      </c>
      <c r="H135" s="15">
        <v>0</v>
      </c>
      <c r="I135" s="116">
        <v>684</v>
      </c>
      <c r="J135" s="10">
        <v>0</v>
      </c>
      <c r="K135" s="116">
        <v>29.26888583388563</v>
      </c>
      <c r="L135" s="116">
        <v>0</v>
      </c>
      <c r="M135" s="134">
        <f t="shared" si="2"/>
        <v>6.1116680941350192E-2</v>
      </c>
    </row>
    <row r="136" spans="1:13">
      <c r="A136" t="s">
        <v>2909</v>
      </c>
      <c r="B136" s="14">
        <v>0.79309891137001143</v>
      </c>
      <c r="C136" s="133">
        <v>4.2593745580370067E-2</v>
      </c>
      <c r="D136">
        <v>1</v>
      </c>
      <c r="E136" s="15">
        <v>9.7593285457947019</v>
      </c>
      <c r="F136" s="115">
        <v>0</v>
      </c>
      <c r="G136" s="15">
        <v>15.210899741443731</v>
      </c>
      <c r="H136" s="15">
        <v>0</v>
      </c>
      <c r="I136" s="116">
        <v>634</v>
      </c>
      <c r="J136" s="10">
        <v>0</v>
      </c>
      <c r="K136" s="116">
        <v>27.79355008586624</v>
      </c>
      <c r="L136" s="116">
        <v>0</v>
      </c>
      <c r="M136" s="134">
        <f t="shared" si="2"/>
        <v>5.3705464690139301E-2</v>
      </c>
    </row>
    <row r="137" spans="1:13">
      <c r="A137" t="s">
        <v>2910</v>
      </c>
      <c r="B137" s="14">
        <v>1.3638878133805781</v>
      </c>
      <c r="C137" s="133">
        <v>4.5348136975826472E-2</v>
      </c>
      <c r="D137">
        <v>1</v>
      </c>
      <c r="E137" s="15">
        <v>11.492060122448461</v>
      </c>
      <c r="F137" s="115">
        <v>0</v>
      </c>
      <c r="G137" s="15">
        <v>12.09245325922552</v>
      </c>
      <c r="H137" s="15">
        <v>0</v>
      </c>
      <c r="I137" s="116">
        <v>816</v>
      </c>
      <c r="J137" s="10">
        <v>0</v>
      </c>
      <c r="K137" s="116">
        <v>40.599526771649508</v>
      </c>
      <c r="L137" s="116">
        <v>0</v>
      </c>
      <c r="M137" s="134">
        <f t="shared" si="2"/>
        <v>3.3249169419165829E-2</v>
      </c>
    </row>
    <row r="138" spans="1:13">
      <c r="A138" t="s">
        <v>2911</v>
      </c>
      <c r="B138" s="14">
        <v>1.215516106622869</v>
      </c>
      <c r="C138" s="133">
        <v>4.8363935928046962E-2</v>
      </c>
      <c r="D138">
        <v>1</v>
      </c>
      <c r="E138" s="15">
        <v>13.00843632837331</v>
      </c>
      <c r="F138" s="115">
        <v>0</v>
      </c>
      <c r="G138" s="15">
        <v>17.604693940047252</v>
      </c>
      <c r="H138" s="15">
        <v>0</v>
      </c>
      <c r="I138" s="116">
        <v>579</v>
      </c>
      <c r="J138" s="10">
        <v>0</v>
      </c>
      <c r="K138" s="116">
        <v>55.389453416316769</v>
      </c>
      <c r="L138" s="116">
        <v>0</v>
      </c>
      <c r="M138" s="134">
        <f t="shared" si="2"/>
        <v>3.9788807128536517E-2</v>
      </c>
    </row>
    <row r="139" spans="1:13">
      <c r="A139" t="s">
        <v>2912</v>
      </c>
      <c r="B139" s="14">
        <v>1.469801030097625</v>
      </c>
      <c r="C139" s="133">
        <v>4.7510146696310082E-2</v>
      </c>
      <c r="D139">
        <v>1</v>
      </c>
      <c r="E139" s="15">
        <v>16.69297585847206</v>
      </c>
      <c r="F139" s="115">
        <v>0</v>
      </c>
      <c r="G139" s="15">
        <v>19.16466914498476</v>
      </c>
      <c r="H139" s="15">
        <v>0</v>
      </c>
      <c r="I139" s="116">
        <v>210</v>
      </c>
      <c r="J139" s="10">
        <v>0</v>
      </c>
      <c r="K139" s="116">
        <v>32.091984103550601</v>
      </c>
      <c r="L139" s="116">
        <v>0</v>
      </c>
      <c r="M139" s="134">
        <f t="shared" si="2"/>
        <v>3.2324202884219257E-2</v>
      </c>
    </row>
    <row r="140" spans="1:13">
      <c r="A140" t="s">
        <v>2913</v>
      </c>
      <c r="B140" s="14">
        <v>0.43471726468247818</v>
      </c>
      <c r="C140" s="133">
        <v>4.5881103344192049E-2</v>
      </c>
      <c r="D140">
        <v>1</v>
      </c>
      <c r="E140" s="15">
        <v>18.309463990676029</v>
      </c>
      <c r="F140" s="115">
        <v>0</v>
      </c>
      <c r="G140" s="15">
        <v>18.892857667891491</v>
      </c>
      <c r="H140" s="15">
        <v>0</v>
      </c>
      <c r="I140" s="116">
        <v>240</v>
      </c>
      <c r="J140" s="10">
        <v>0</v>
      </c>
      <c r="K140" s="116">
        <v>53.664431209148013</v>
      </c>
      <c r="L140" s="116">
        <v>0</v>
      </c>
      <c r="M140" s="134">
        <f t="shared" si="2"/>
        <v>0.10554239978875481</v>
      </c>
    </row>
    <row r="141" spans="1:13">
      <c r="A141" t="s">
        <v>2914</v>
      </c>
      <c r="B141" s="14">
        <v>0.66089849696892056</v>
      </c>
      <c r="C141" s="133">
        <v>4.976503018852859E-2</v>
      </c>
      <c r="D141">
        <v>1</v>
      </c>
      <c r="E141" s="15">
        <v>14.05394397814627</v>
      </c>
      <c r="F141" s="115">
        <v>0</v>
      </c>
      <c r="G141" s="15">
        <v>16.36552116913321</v>
      </c>
      <c r="H141" s="15">
        <v>0</v>
      </c>
      <c r="I141" s="116">
        <v>60</v>
      </c>
      <c r="J141" s="10">
        <v>0</v>
      </c>
      <c r="K141" s="116">
        <v>7.101300972760896</v>
      </c>
      <c r="L141" s="116">
        <v>0</v>
      </c>
      <c r="M141" s="134">
        <f t="shared" si="2"/>
        <v>7.5299051846487774E-2</v>
      </c>
    </row>
    <row r="142" spans="1:13">
      <c r="A142" t="s">
        <v>2915</v>
      </c>
      <c r="B142" s="14">
        <v>0.36063381520211979</v>
      </c>
      <c r="C142" s="133">
        <v>4.8138279280518857E-2</v>
      </c>
      <c r="D142">
        <v>1</v>
      </c>
      <c r="E142" s="15">
        <v>10.445317529344999</v>
      </c>
      <c r="F142" s="115">
        <v>0</v>
      </c>
      <c r="G142" s="15">
        <v>12.98849748907543</v>
      </c>
      <c r="H142" s="15">
        <v>0</v>
      </c>
      <c r="I142" s="116">
        <v>623</v>
      </c>
      <c r="J142" s="10">
        <v>0</v>
      </c>
      <c r="K142" s="116">
        <v>22.643650230764511</v>
      </c>
      <c r="L142" s="116">
        <v>0</v>
      </c>
      <c r="M142" s="134">
        <f t="shared" si="2"/>
        <v>0.13348243356918546</v>
      </c>
    </row>
    <row r="143" spans="1:13">
      <c r="A143" t="s">
        <v>2916</v>
      </c>
      <c r="B143" s="14">
        <v>0.36180700596142013</v>
      </c>
      <c r="C143" s="133">
        <v>4.946896468136152E-2</v>
      </c>
      <c r="D143">
        <v>1</v>
      </c>
      <c r="E143" s="15">
        <v>15.27901166493514</v>
      </c>
      <c r="F143" s="115">
        <v>0</v>
      </c>
      <c r="G143" s="15">
        <v>18.848343843892149</v>
      </c>
      <c r="H143" s="15">
        <v>0</v>
      </c>
      <c r="I143" s="116">
        <v>485</v>
      </c>
      <c r="J143" s="10">
        <v>0</v>
      </c>
      <c r="K143" s="116">
        <v>69.97305055826962</v>
      </c>
      <c r="L143" s="116">
        <v>0</v>
      </c>
      <c r="M143" s="134">
        <f t="shared" si="2"/>
        <v>0.13672749246496474</v>
      </c>
    </row>
    <row r="144" spans="1:13">
      <c r="A144" t="s">
        <v>2917</v>
      </c>
      <c r="B144" s="14">
        <v>0.20153706411884889</v>
      </c>
      <c r="C144" s="133">
        <v>4.8138279280518857E-2</v>
      </c>
      <c r="D144">
        <v>1</v>
      </c>
      <c r="E144" s="15">
        <v>10.29423821546834</v>
      </c>
      <c r="F144" s="115">
        <v>0</v>
      </c>
      <c r="G144" s="15">
        <v>13.549104042019019</v>
      </c>
      <c r="H144" s="15">
        <v>0</v>
      </c>
      <c r="I144" s="116">
        <v>686</v>
      </c>
      <c r="J144" s="10">
        <v>0</v>
      </c>
      <c r="K144" s="116">
        <v>31.291435886025539</v>
      </c>
      <c r="L144" s="116">
        <v>0</v>
      </c>
      <c r="M144" s="134">
        <f t="shared" si="2"/>
        <v>0.23885571366729408</v>
      </c>
    </row>
    <row r="145" spans="1:13">
      <c r="A145" t="s">
        <v>2918</v>
      </c>
      <c r="B145" s="14">
        <v>3.388776309250098</v>
      </c>
      <c r="C145" s="133">
        <v>0.19071715651294804</v>
      </c>
      <c r="D145">
        <v>4</v>
      </c>
      <c r="E145" s="15">
        <v>16.890020438284129</v>
      </c>
      <c r="F145" s="115">
        <v>1.0079265195091034</v>
      </c>
      <c r="G145" s="15">
        <v>21.199858549190481</v>
      </c>
      <c r="H145" s="15">
        <v>1.3295458607217436</v>
      </c>
      <c r="I145" s="116">
        <v>1074.5</v>
      </c>
      <c r="J145" s="10">
        <v>198.99434665336602</v>
      </c>
      <c r="K145" s="116">
        <v>197.72992376087797</v>
      </c>
      <c r="L145" s="116">
        <v>39.047962045712723</v>
      </c>
      <c r="M145" s="134">
        <f t="shared" si="2"/>
        <v>5.6279063328069541E-2</v>
      </c>
    </row>
    <row r="146" spans="1:13">
      <c r="A146" t="s">
        <v>2919</v>
      </c>
      <c r="B146" s="14">
        <v>2.1675388041307508</v>
      </c>
      <c r="C146" s="133">
        <v>4.7537016937560329E-2</v>
      </c>
      <c r="D146">
        <v>1</v>
      </c>
      <c r="E146" s="15">
        <v>18.379914549320642</v>
      </c>
      <c r="F146" s="115">
        <v>0</v>
      </c>
      <c r="G146" s="15">
        <v>24.016903409066948</v>
      </c>
      <c r="H146" s="15">
        <v>0</v>
      </c>
      <c r="I146" s="116">
        <v>1346</v>
      </c>
      <c r="J146" s="10">
        <v>0</v>
      </c>
      <c r="K146" s="116">
        <v>315.50544537742081</v>
      </c>
      <c r="L146" s="116">
        <v>0</v>
      </c>
      <c r="M146" s="134">
        <f t="shared" si="2"/>
        <v>2.1931333753733708E-2</v>
      </c>
    </row>
    <row r="147" spans="1:13">
      <c r="A147" t="s">
        <v>2920</v>
      </c>
      <c r="B147" s="14">
        <v>0.50735780099223804</v>
      </c>
      <c r="C147" s="133">
        <v>4.6852358513706428E-2</v>
      </c>
      <c r="D147">
        <v>1</v>
      </c>
      <c r="E147" s="15">
        <v>17.75103884427088</v>
      </c>
      <c r="F147" s="115">
        <v>0</v>
      </c>
      <c r="G147" s="15">
        <v>18.499318446814101</v>
      </c>
      <c r="H147" s="15">
        <v>0</v>
      </c>
      <c r="I147" s="116">
        <v>1558</v>
      </c>
      <c r="J147" s="10">
        <v>0</v>
      </c>
      <c r="K147" s="116">
        <v>281.2062795198691</v>
      </c>
      <c r="L147" s="116">
        <v>0</v>
      </c>
      <c r="M147" s="134">
        <f t="shared" si="2"/>
        <v>9.2345793091339917E-2</v>
      </c>
    </row>
    <row r="148" spans="1:13">
      <c r="A148" t="s">
        <v>2921</v>
      </c>
      <c r="B148" s="14">
        <v>0.60720012462808859</v>
      </c>
      <c r="C148" s="133">
        <v>4.9340094040580811E-2</v>
      </c>
      <c r="D148">
        <v>1</v>
      </c>
      <c r="E148" s="15">
        <v>17.41022656168817</v>
      </c>
      <c r="F148" s="115">
        <v>0</v>
      </c>
      <c r="G148" s="15">
        <v>22.179958951845059</v>
      </c>
      <c r="H148" s="15">
        <v>0</v>
      </c>
      <c r="I148" s="116">
        <v>1338</v>
      </c>
      <c r="J148" s="10">
        <v>0</v>
      </c>
      <c r="K148" s="116">
        <v>269.54189458319382</v>
      </c>
      <c r="L148" s="116">
        <v>0</v>
      </c>
      <c r="M148" s="134">
        <f t="shared" si="2"/>
        <v>8.1258372716576308E-2</v>
      </c>
    </row>
    <row r="149" spans="1:13">
      <c r="A149" t="s">
        <v>2922</v>
      </c>
      <c r="B149" s="14">
        <v>0.20119969398650189</v>
      </c>
      <c r="C149" s="133">
        <v>4.9196193929187129E-2</v>
      </c>
      <c r="D149">
        <v>1</v>
      </c>
      <c r="E149" s="15">
        <v>20.107672645982209</v>
      </c>
      <c r="F149" s="115">
        <v>0</v>
      </c>
      <c r="G149" s="15">
        <v>21.862675069534379</v>
      </c>
      <c r="H149" s="15">
        <v>0</v>
      </c>
      <c r="I149" s="116">
        <v>569</v>
      </c>
      <c r="J149" s="10">
        <v>0</v>
      </c>
      <c r="K149" s="116">
        <v>171.50220690063949</v>
      </c>
      <c r="L149" s="116">
        <v>0</v>
      </c>
      <c r="M149" s="134">
        <f t="shared" si="2"/>
        <v>0.24451425821993353</v>
      </c>
    </row>
    <row r="150" spans="1:13">
      <c r="A150" t="s">
        <v>2923</v>
      </c>
      <c r="B150" s="14">
        <v>2.85947371963303</v>
      </c>
      <c r="C150" s="133">
        <v>0.14269787211435264</v>
      </c>
      <c r="D150">
        <v>3</v>
      </c>
      <c r="E150" s="15">
        <v>17.345328775025109</v>
      </c>
      <c r="F150" s="115">
        <v>1.5591060480749621</v>
      </c>
      <c r="G150" s="15">
        <v>19.60500582655196</v>
      </c>
      <c r="H150" s="15">
        <v>0.49705397010168539</v>
      </c>
      <c r="I150" s="116">
        <v>1351.6666666666667</v>
      </c>
      <c r="J150" s="10">
        <v>523.32356678784834</v>
      </c>
      <c r="K150" s="116">
        <v>241.25256966866391</v>
      </c>
      <c r="L150" s="116">
        <v>41.987385766953807</v>
      </c>
      <c r="M150" s="134">
        <f t="shared" si="2"/>
        <v>4.9903543835564869E-2</v>
      </c>
    </row>
    <row r="151" spans="1:13">
      <c r="A151" t="s">
        <v>2924</v>
      </c>
      <c r="B151" s="14">
        <v>0.66930509644148728</v>
      </c>
      <c r="C151" s="133">
        <v>4.9492931737868118E-2</v>
      </c>
      <c r="D151">
        <v>1</v>
      </c>
      <c r="E151" s="15">
        <v>20.289350007338729</v>
      </c>
      <c r="F151" s="115">
        <v>0</v>
      </c>
      <c r="G151" s="15">
        <v>18.94557722178212</v>
      </c>
      <c r="H151" s="15">
        <v>0</v>
      </c>
      <c r="I151" s="116">
        <v>1071</v>
      </c>
      <c r="J151" s="10">
        <v>0</v>
      </c>
      <c r="K151" s="116">
        <v>247.24457807811839</v>
      </c>
      <c r="L151" s="116">
        <v>0</v>
      </c>
      <c r="M151" s="134">
        <f t="shared" si="2"/>
        <v>7.3946742675363664E-2</v>
      </c>
    </row>
    <row r="152" spans="1:13">
      <c r="A152" t="s">
        <v>2925</v>
      </c>
      <c r="B152" s="14">
        <v>0.56903917897365941</v>
      </c>
      <c r="C152" s="133">
        <v>4.9593316633424103E-2</v>
      </c>
      <c r="D152">
        <v>1</v>
      </c>
      <c r="E152" s="15">
        <v>13.38693552198235</v>
      </c>
      <c r="F152" s="115">
        <v>0</v>
      </c>
      <c r="G152" s="15">
        <v>19.88356164565969</v>
      </c>
      <c r="H152" s="15">
        <v>0</v>
      </c>
      <c r="I152" s="116">
        <v>928</v>
      </c>
      <c r="J152" s="10">
        <v>0</v>
      </c>
      <c r="K152" s="116">
        <v>111.4832635197194</v>
      </c>
      <c r="L152" s="116">
        <v>0</v>
      </c>
      <c r="M152" s="134">
        <f t="shared" si="2"/>
        <v>8.7152727731107174E-2</v>
      </c>
    </row>
    <row r="153" spans="1:13">
      <c r="A153" t="s">
        <v>2926</v>
      </c>
      <c r="B153" s="14">
        <v>0.39720339161172719</v>
      </c>
      <c r="C153" s="133">
        <v>4.9118621341460583E-2</v>
      </c>
      <c r="D153">
        <v>1</v>
      </c>
      <c r="E153" s="15">
        <v>12.044861324423801</v>
      </c>
      <c r="F153" s="115">
        <v>0</v>
      </c>
      <c r="G153" s="15">
        <v>16.40976205839798</v>
      </c>
      <c r="H153" s="15">
        <v>0</v>
      </c>
      <c r="I153" s="116">
        <v>855</v>
      </c>
      <c r="J153" s="10">
        <v>0</v>
      </c>
      <c r="K153" s="116">
        <v>62.798055295215377</v>
      </c>
      <c r="L153" s="116">
        <v>0</v>
      </c>
      <c r="M153" s="134">
        <f t="shared" si="2"/>
        <v>0.12366113275657736</v>
      </c>
    </row>
    <row r="154" spans="1:13">
      <c r="A154" t="s">
        <v>2927</v>
      </c>
      <c r="B154" s="14">
        <v>0.96727799873122877</v>
      </c>
      <c r="C154" s="133">
        <v>4.6542751287471727E-2</v>
      </c>
      <c r="D154">
        <v>1</v>
      </c>
      <c r="E154" s="15">
        <v>16.404349333067358</v>
      </c>
      <c r="F154" s="115">
        <v>0</v>
      </c>
      <c r="G154" s="15">
        <v>21.18594495971141</v>
      </c>
      <c r="H154" s="15">
        <v>0</v>
      </c>
      <c r="I154" s="116">
        <v>988</v>
      </c>
      <c r="J154" s="10">
        <v>0</v>
      </c>
      <c r="K154" s="116">
        <v>174.42765292045351</v>
      </c>
      <c r="L154" s="116">
        <v>0</v>
      </c>
      <c r="M154" s="134">
        <f t="shared" si="2"/>
        <v>4.8117243800150013E-2</v>
      </c>
    </row>
    <row r="155" spans="1:13">
      <c r="A155" t="s">
        <v>2928</v>
      </c>
      <c r="B155" s="14">
        <v>0.930915503056291</v>
      </c>
      <c r="C155" s="133">
        <v>4.8342032109787533E-2</v>
      </c>
      <c r="D155">
        <v>1</v>
      </c>
      <c r="E155" s="15">
        <v>13.332392181576511</v>
      </c>
      <c r="F155" s="115">
        <v>0</v>
      </c>
      <c r="G155" s="15">
        <v>18.999098633603079</v>
      </c>
      <c r="H155" s="15">
        <v>0</v>
      </c>
      <c r="I155" s="116">
        <v>931</v>
      </c>
      <c r="J155" s="10">
        <v>0</v>
      </c>
      <c r="K155" s="116">
        <v>100.73190490584849</v>
      </c>
      <c r="L155" s="116">
        <v>0</v>
      </c>
      <c r="M155" s="134">
        <f t="shared" si="2"/>
        <v>5.192955961209765E-2</v>
      </c>
    </row>
    <row r="156" spans="1:13">
      <c r="A156" t="s">
        <v>2929</v>
      </c>
      <c r="B156" s="14">
        <v>0.38674121533280648</v>
      </c>
      <c r="C156" s="133">
        <v>4.875204336301342E-2</v>
      </c>
      <c r="D156">
        <v>1</v>
      </c>
      <c r="E156" s="15">
        <v>9.928549857191495</v>
      </c>
      <c r="F156" s="115">
        <v>0</v>
      </c>
      <c r="G156" s="15">
        <v>14.187486935410631</v>
      </c>
      <c r="H156" s="15">
        <v>0</v>
      </c>
      <c r="I156" s="116">
        <v>1108</v>
      </c>
      <c r="J156" s="10">
        <v>0</v>
      </c>
      <c r="K156" s="116">
        <v>52.456090133293529</v>
      </c>
      <c r="L156" s="116">
        <v>0</v>
      </c>
      <c r="M156" s="134">
        <f t="shared" si="2"/>
        <v>0.12605856689223133</v>
      </c>
    </row>
    <row r="157" spans="1:13">
      <c r="A157" t="s">
        <v>2930</v>
      </c>
      <c r="B157" s="14">
        <v>1.1399267080453059</v>
      </c>
      <c r="C157" s="133">
        <v>4.8207519144435142E-2</v>
      </c>
      <c r="D157">
        <v>1</v>
      </c>
      <c r="E157" s="15">
        <v>12.880147626559809</v>
      </c>
      <c r="F157" s="115">
        <v>0</v>
      </c>
      <c r="G157" s="15">
        <v>18.977308435766322</v>
      </c>
      <c r="H157" s="15">
        <v>0</v>
      </c>
      <c r="I157" s="116">
        <v>871</v>
      </c>
      <c r="J157" s="10">
        <v>0</v>
      </c>
      <c r="K157" s="116">
        <v>85.637834353643839</v>
      </c>
      <c r="L157" s="116">
        <v>0</v>
      </c>
      <c r="M157" s="134">
        <f t="shared" si="2"/>
        <v>4.2290016370525423E-2</v>
      </c>
    </row>
    <row r="158" spans="1:13">
      <c r="A158" t="s">
        <v>2931</v>
      </c>
      <c r="B158" s="14">
        <v>0.90212057595535478</v>
      </c>
      <c r="C158" s="133">
        <v>4.694246188112268E-2</v>
      </c>
      <c r="D158">
        <v>1</v>
      </c>
      <c r="E158" s="15">
        <v>17.69202186574125</v>
      </c>
      <c r="F158" s="115">
        <v>0</v>
      </c>
      <c r="G158" s="15">
        <v>22.875850891348179</v>
      </c>
      <c r="H158" s="15">
        <v>0</v>
      </c>
      <c r="I158" s="116">
        <v>596</v>
      </c>
      <c r="J158" s="10">
        <v>0</v>
      </c>
      <c r="K158" s="116">
        <v>141.74371134025739</v>
      </c>
      <c r="L158" s="116">
        <v>0</v>
      </c>
      <c r="M158" s="134">
        <f t="shared" si="2"/>
        <v>5.2035684732509441E-2</v>
      </c>
    </row>
    <row r="159" spans="1:13">
      <c r="A159" t="s">
        <v>2932</v>
      </c>
      <c r="B159" s="14">
        <v>1.451525352192498</v>
      </c>
      <c r="C159" s="133">
        <v>4.9165614147341961E-2</v>
      </c>
      <c r="D159">
        <v>1</v>
      </c>
      <c r="E159" s="15">
        <v>12.72861515344502</v>
      </c>
      <c r="F159" s="115">
        <v>0</v>
      </c>
      <c r="G159" s="15">
        <v>15.01644570450711</v>
      </c>
      <c r="H159" s="15">
        <v>0</v>
      </c>
      <c r="I159" s="116">
        <v>264</v>
      </c>
      <c r="J159" s="10">
        <v>0</v>
      </c>
      <c r="K159" s="116">
        <v>19.179583607369079</v>
      </c>
      <c r="L159" s="116">
        <v>0</v>
      </c>
      <c r="M159" s="134">
        <f t="shared" si="2"/>
        <v>3.3871688202399192E-2</v>
      </c>
    </row>
    <row r="160" spans="1:13">
      <c r="A160" t="s">
        <v>2933</v>
      </c>
      <c r="B160" s="14">
        <v>4.6339680079643699</v>
      </c>
      <c r="C160" s="133">
        <v>9.653924042765967E-2</v>
      </c>
      <c r="D160">
        <v>2</v>
      </c>
      <c r="E160" s="15">
        <v>13.920544707727061</v>
      </c>
      <c r="F160" s="115">
        <v>2.3548034565280198</v>
      </c>
      <c r="G160" s="15">
        <v>16.932411741643094</v>
      </c>
      <c r="H160" s="15">
        <v>2.4383534316440487</v>
      </c>
      <c r="I160" s="116">
        <v>785</v>
      </c>
      <c r="J160" s="10">
        <v>110</v>
      </c>
      <c r="K160" s="116">
        <v>92.048848319900586</v>
      </c>
      <c r="L160" s="116">
        <v>51.275951186104429</v>
      </c>
      <c r="M160" s="134">
        <f t="shared" si="2"/>
        <v>2.0832953585725737E-2</v>
      </c>
    </row>
    <row r="161" spans="1:13">
      <c r="A161" t="s">
        <v>2934</v>
      </c>
      <c r="B161" s="14">
        <v>1.198633201743184</v>
      </c>
      <c r="C161" s="133">
        <v>4.946896468136152E-2</v>
      </c>
      <c r="D161">
        <v>1</v>
      </c>
      <c r="E161" s="15">
        <v>10.099987509012241</v>
      </c>
      <c r="F161" s="115">
        <v>0</v>
      </c>
      <c r="G161" s="15">
        <v>13.4759205696429</v>
      </c>
      <c r="H161" s="15">
        <v>0</v>
      </c>
      <c r="I161" s="116">
        <v>1092</v>
      </c>
      <c r="J161" s="10">
        <v>0</v>
      </c>
      <c r="K161" s="116">
        <v>44.471597982164937</v>
      </c>
      <c r="L161" s="116">
        <v>0</v>
      </c>
      <c r="M161" s="134">
        <f t="shared" si="2"/>
        <v>4.1271145008680156E-2</v>
      </c>
    </row>
    <row r="162" spans="1:13">
      <c r="A162" t="s">
        <v>2935</v>
      </c>
      <c r="B162" s="14">
        <v>0.83442746980409688</v>
      </c>
      <c r="C162" s="133">
        <v>4.9431884007888678E-2</v>
      </c>
      <c r="D162">
        <v>1</v>
      </c>
      <c r="E162" s="15">
        <v>11.86631786884627</v>
      </c>
      <c r="F162" s="115">
        <v>0</v>
      </c>
      <c r="G162" s="15">
        <v>14.281620568780509</v>
      </c>
      <c r="H162" s="15">
        <v>0</v>
      </c>
      <c r="I162" s="116">
        <v>647</v>
      </c>
      <c r="J162" s="10">
        <v>0</v>
      </c>
      <c r="K162" s="116">
        <v>33.453257335952763</v>
      </c>
      <c r="L162" s="116">
        <v>0</v>
      </c>
      <c r="M162" s="134">
        <f t="shared" si="2"/>
        <v>5.9240480205540298E-2</v>
      </c>
    </row>
    <row r="163" spans="1:13">
      <c r="A163" t="s">
        <v>2936</v>
      </c>
      <c r="B163" s="14">
        <v>0.54065452671916159</v>
      </c>
      <c r="C163" s="133">
        <v>4.976503018852859E-2</v>
      </c>
      <c r="D163">
        <v>1</v>
      </c>
      <c r="E163" s="15">
        <v>18.68974448286253</v>
      </c>
      <c r="F163" s="115">
        <v>0</v>
      </c>
      <c r="G163" s="15">
        <v>22.475835490001149</v>
      </c>
      <c r="H163" s="15">
        <v>0</v>
      </c>
      <c r="I163" s="116">
        <v>743</v>
      </c>
      <c r="J163" s="10">
        <v>0</v>
      </c>
      <c r="K163" s="116">
        <v>172.96113282720381</v>
      </c>
      <c r="L163" s="116">
        <v>0</v>
      </c>
      <c r="M163" s="134">
        <f t="shared" si="2"/>
        <v>9.2045895722942153E-2</v>
      </c>
    </row>
    <row r="164" spans="1:13">
      <c r="A164" t="s">
        <v>2937</v>
      </c>
      <c r="B164" s="14">
        <v>1.5150742492613789</v>
      </c>
      <c r="C164" s="133">
        <v>4.6882535812343272E-2</v>
      </c>
      <c r="D164">
        <v>1</v>
      </c>
      <c r="E164" s="15">
        <v>19.893967304029431</v>
      </c>
      <c r="F164" s="115">
        <v>0</v>
      </c>
      <c r="G164" s="15">
        <v>19.711924549400969</v>
      </c>
      <c r="H164" s="15">
        <v>0</v>
      </c>
      <c r="I164" s="116">
        <v>384</v>
      </c>
      <c r="J164" s="10">
        <v>0</v>
      </c>
      <c r="K164" s="116">
        <v>96.592856233557839</v>
      </c>
      <c r="L164" s="116">
        <v>0</v>
      </c>
      <c r="M164" s="134">
        <f t="shared" si="2"/>
        <v>3.0944051643145017E-2</v>
      </c>
    </row>
    <row r="165" spans="1:13">
      <c r="A165" t="s">
        <v>2938</v>
      </c>
      <c r="B165" s="14">
        <v>1.0061087969428579</v>
      </c>
      <c r="C165" s="133">
        <v>4.8952260638762603E-2</v>
      </c>
      <c r="D165">
        <v>1</v>
      </c>
      <c r="E165" s="15">
        <v>14.56987867721616</v>
      </c>
      <c r="F165" s="115">
        <v>0</v>
      </c>
      <c r="G165" s="15">
        <v>21.290128042742602</v>
      </c>
      <c r="H165" s="15">
        <v>0</v>
      </c>
      <c r="I165" s="116">
        <v>960</v>
      </c>
      <c r="J165" s="10">
        <v>0</v>
      </c>
      <c r="K165" s="116">
        <v>142.91689427655649</v>
      </c>
      <c r="L165" s="116">
        <v>0</v>
      </c>
      <c r="M165" s="134">
        <f t="shared" si="2"/>
        <v>4.8655036898104818E-2</v>
      </c>
    </row>
    <row r="166" spans="1:13">
      <c r="A166" t="s">
        <v>2939</v>
      </c>
      <c r="B166" s="14">
        <v>0.41653562955426088</v>
      </c>
      <c r="C166" s="133">
        <v>4.8770988603262858E-2</v>
      </c>
      <c r="D166">
        <v>1</v>
      </c>
      <c r="E166" s="15">
        <v>13.293988754327209</v>
      </c>
      <c r="F166" s="115">
        <v>0</v>
      </c>
      <c r="G166" s="15">
        <v>20.308416864432822</v>
      </c>
      <c r="H166" s="15">
        <v>0</v>
      </c>
      <c r="I166" s="116">
        <v>964</v>
      </c>
      <c r="J166" s="10">
        <v>0</v>
      </c>
      <c r="K166" s="116">
        <v>101.0494977328967</v>
      </c>
      <c r="L166" s="116">
        <v>0</v>
      </c>
      <c r="M166" s="134">
        <f t="shared" si="2"/>
        <v>0.11708719529096034</v>
      </c>
    </row>
    <row r="167" spans="1:13">
      <c r="A167" t="s">
        <v>2940</v>
      </c>
      <c r="B167" s="14">
        <v>2.21391992417003</v>
      </c>
      <c r="C167" s="133">
        <v>4.8407301523482729E-2</v>
      </c>
      <c r="D167">
        <v>1</v>
      </c>
      <c r="E167" s="15">
        <v>18.824935385189882</v>
      </c>
      <c r="F167" s="115">
        <v>0</v>
      </c>
      <c r="G167" s="15">
        <v>23.61702409299226</v>
      </c>
      <c r="H167" s="15">
        <v>0</v>
      </c>
      <c r="I167" s="116">
        <v>888</v>
      </c>
      <c r="J167" s="10">
        <v>0</v>
      </c>
      <c r="K167" s="116">
        <v>233.3932397009751</v>
      </c>
      <c r="L167" s="116">
        <v>0</v>
      </c>
      <c r="M167" s="134">
        <f t="shared" si="2"/>
        <v>2.1864973974444899E-2</v>
      </c>
    </row>
    <row r="168" spans="1:13">
      <c r="A168" t="s">
        <v>2941</v>
      </c>
      <c r="B168" s="14">
        <v>1.441495558917951</v>
      </c>
      <c r="C168" s="133">
        <v>9.8909146264491404E-2</v>
      </c>
      <c r="D168">
        <v>2</v>
      </c>
      <c r="E168" s="15">
        <v>18.659675707371139</v>
      </c>
      <c r="F168" s="115">
        <v>0.54052545931428597</v>
      </c>
      <c r="G168" s="15">
        <v>24.197832872124735</v>
      </c>
      <c r="H168" s="15">
        <v>1.0299737432922864</v>
      </c>
      <c r="I168" s="116">
        <v>809</v>
      </c>
      <c r="J168" s="10">
        <v>18</v>
      </c>
      <c r="K168" s="116">
        <v>214.22227206838431</v>
      </c>
      <c r="L168" s="116">
        <v>20.753426799806149</v>
      </c>
      <c r="M168" s="134">
        <f t="shared" si="2"/>
        <v>6.8615644115294319E-2</v>
      </c>
    </row>
    <row r="169" spans="1:13">
      <c r="A169" t="s">
        <v>2942</v>
      </c>
      <c r="B169" s="14">
        <v>1.090335922784311</v>
      </c>
      <c r="C169" s="133">
        <v>4.8574860452179389E-2</v>
      </c>
      <c r="D169">
        <v>1</v>
      </c>
      <c r="E169" s="15">
        <v>19.95096646436895</v>
      </c>
      <c r="F169" s="115">
        <v>0</v>
      </c>
      <c r="G169" s="15">
        <v>23.253874550511519</v>
      </c>
      <c r="H169" s="15">
        <v>0</v>
      </c>
      <c r="I169" s="116">
        <v>885</v>
      </c>
      <c r="J169" s="10">
        <v>0</v>
      </c>
      <c r="K169" s="116">
        <v>250.5930364226725</v>
      </c>
      <c r="L169" s="116">
        <v>0</v>
      </c>
      <c r="M169" s="134">
        <f t="shared" si="2"/>
        <v>4.4550362358177949E-2</v>
      </c>
    </row>
    <row r="170" spans="1:13">
      <c r="A170" t="s">
        <v>2943</v>
      </c>
      <c r="B170" s="14">
        <v>0.9043324026994225</v>
      </c>
      <c r="C170" s="133">
        <v>4.9196193929187129E-2</v>
      </c>
      <c r="D170">
        <v>1</v>
      </c>
      <c r="E170" s="15">
        <v>18.025581980115621</v>
      </c>
      <c r="F170" s="115">
        <v>0</v>
      </c>
      <c r="G170" s="15">
        <v>24.2390160125534</v>
      </c>
      <c r="H170" s="15">
        <v>0</v>
      </c>
      <c r="I170" s="116">
        <v>813</v>
      </c>
      <c r="J170" s="10">
        <v>0</v>
      </c>
      <c r="K170" s="116">
        <v>203.08746825722949</v>
      </c>
      <c r="L170" s="116">
        <v>0</v>
      </c>
      <c r="M170" s="134">
        <f t="shared" si="2"/>
        <v>5.440056530357313E-2</v>
      </c>
    </row>
    <row r="171" spans="1:13">
      <c r="A171" t="s">
        <v>2944</v>
      </c>
      <c r="B171" s="14">
        <v>0.70672417359029027</v>
      </c>
      <c r="C171" s="133">
        <v>4.976503018852859E-2</v>
      </c>
      <c r="D171">
        <v>1</v>
      </c>
      <c r="E171" s="15">
        <v>16.831447938665651</v>
      </c>
      <c r="F171" s="115">
        <v>0</v>
      </c>
      <c r="G171" s="15">
        <v>21.592189102520059</v>
      </c>
      <c r="H171" s="15">
        <v>0</v>
      </c>
      <c r="I171" s="116">
        <v>985</v>
      </c>
      <c r="J171" s="10">
        <v>0</v>
      </c>
      <c r="K171" s="116">
        <v>178.2685508538396</v>
      </c>
      <c r="L171" s="116">
        <v>0</v>
      </c>
      <c r="M171" s="134">
        <f t="shared" si="2"/>
        <v>7.0416482198016495E-2</v>
      </c>
    </row>
    <row r="172" spans="1:13">
      <c r="A172" t="s">
        <v>2945</v>
      </c>
      <c r="B172" s="14">
        <v>0.89509743101634909</v>
      </c>
      <c r="C172" s="133">
        <v>4.976503018852859E-2</v>
      </c>
      <c r="D172">
        <v>1</v>
      </c>
      <c r="E172" s="15">
        <v>15.65738941765825</v>
      </c>
      <c r="F172" s="115">
        <v>0</v>
      </c>
      <c r="G172" s="15">
        <v>21.001339353747039</v>
      </c>
      <c r="H172" s="15">
        <v>0</v>
      </c>
      <c r="I172" s="116">
        <v>965</v>
      </c>
      <c r="J172" s="10">
        <v>0</v>
      </c>
      <c r="K172" s="116">
        <v>161.80301280829511</v>
      </c>
      <c r="L172" s="116">
        <v>0</v>
      </c>
      <c r="M172" s="134">
        <f t="shared" si="2"/>
        <v>5.559733327803465E-2</v>
      </c>
    </row>
    <row r="173" spans="1:13">
      <c r="A173" t="s">
        <v>2946</v>
      </c>
      <c r="B173" s="14">
        <v>1.1218381791234531</v>
      </c>
      <c r="C173" s="133">
        <v>4.8925817041142301E-2</v>
      </c>
      <c r="D173">
        <v>1</v>
      </c>
      <c r="E173" s="15">
        <v>17.164862596079239</v>
      </c>
      <c r="F173" s="115">
        <v>0</v>
      </c>
      <c r="G173" s="15">
        <v>19.501328273771861</v>
      </c>
      <c r="H173" s="15">
        <v>0</v>
      </c>
      <c r="I173" s="116">
        <v>1145</v>
      </c>
      <c r="J173" s="10">
        <v>0</v>
      </c>
      <c r="K173" s="116">
        <v>194.7040299922958</v>
      </c>
      <c r="L173" s="116">
        <v>0</v>
      </c>
      <c r="M173" s="134">
        <f t="shared" si="2"/>
        <v>4.3612187525450798E-2</v>
      </c>
    </row>
    <row r="174" spans="1:13">
      <c r="A174" t="s">
        <v>2947</v>
      </c>
      <c r="B174" s="14">
        <v>0.93377774223089871</v>
      </c>
      <c r="C174" s="133">
        <v>4.3971075430885471E-2</v>
      </c>
      <c r="D174">
        <v>1</v>
      </c>
      <c r="E174" s="15">
        <v>16.489044963936411</v>
      </c>
      <c r="F174" s="115">
        <v>0</v>
      </c>
      <c r="G174" s="15">
        <v>20.48364886753777</v>
      </c>
      <c r="H174" s="15">
        <v>0</v>
      </c>
      <c r="I174" s="116">
        <v>932</v>
      </c>
      <c r="J174" s="10">
        <v>0</v>
      </c>
      <c r="K174" s="116">
        <v>151.4079678021856</v>
      </c>
      <c r="L174" s="116">
        <v>0</v>
      </c>
      <c r="M174" s="134">
        <f t="shared" si="2"/>
        <v>4.7089444781403429E-2</v>
      </c>
    </row>
    <row r="175" spans="1:13">
      <c r="A175" t="s">
        <v>2948</v>
      </c>
      <c r="B175" s="14">
        <v>1.5630774964154659</v>
      </c>
      <c r="C175" s="133">
        <v>9.8628515381331383E-2</v>
      </c>
      <c r="D175">
        <v>2</v>
      </c>
      <c r="E175" s="15">
        <v>14.930100684728947</v>
      </c>
      <c r="F175" s="115">
        <v>5.3547361372470235</v>
      </c>
      <c r="G175" s="15">
        <v>17.720283306637715</v>
      </c>
      <c r="H175" s="15">
        <v>4.9005924887660193</v>
      </c>
      <c r="I175" s="116">
        <v>719</v>
      </c>
      <c r="J175" s="10">
        <v>85</v>
      </c>
      <c r="K175" s="116">
        <v>133.97408414182922</v>
      </c>
      <c r="L175" s="116">
        <v>111.24867367753608</v>
      </c>
      <c r="M175" s="134">
        <f t="shared" si="2"/>
        <v>6.3098928624787734E-2</v>
      </c>
    </row>
    <row r="176" spans="1:13">
      <c r="A176" t="s">
        <v>2949</v>
      </c>
      <c r="B176" s="14">
        <v>2.2681774341033671</v>
      </c>
      <c r="C176" s="133">
        <v>4.5457228594276783E-2</v>
      </c>
      <c r="D176">
        <v>1</v>
      </c>
      <c r="E176" s="15">
        <v>10.618020552924269</v>
      </c>
      <c r="F176" s="115">
        <v>0</v>
      </c>
      <c r="G176" s="15">
        <v>13.83272622526108</v>
      </c>
      <c r="H176" s="15">
        <v>0</v>
      </c>
      <c r="I176" s="116">
        <v>858</v>
      </c>
      <c r="J176" s="10">
        <v>0</v>
      </c>
      <c r="K176" s="116">
        <v>39.266827150851803</v>
      </c>
      <c r="L176" s="116">
        <v>0</v>
      </c>
      <c r="M176" s="134">
        <f t="shared" si="2"/>
        <v>2.0041301844732649E-2</v>
      </c>
    </row>
    <row r="177" spans="1:13">
      <c r="A177" t="s">
        <v>2950</v>
      </c>
      <c r="B177" s="14">
        <v>1.046759917429448</v>
      </c>
      <c r="C177" s="133">
        <v>4.838569242137003E-2</v>
      </c>
      <c r="D177">
        <v>1</v>
      </c>
      <c r="E177" s="15">
        <v>15.56926999348218</v>
      </c>
      <c r="F177" s="115">
        <v>0</v>
      </c>
      <c r="G177" s="15">
        <v>19.941986583138799</v>
      </c>
      <c r="H177" s="15">
        <v>0</v>
      </c>
      <c r="I177" s="116">
        <v>785</v>
      </c>
      <c r="J177" s="10">
        <v>0</v>
      </c>
      <c r="K177" s="116">
        <v>123.7276176547588</v>
      </c>
      <c r="L177" s="116">
        <v>0</v>
      </c>
      <c r="M177" s="134">
        <f t="shared" si="2"/>
        <v>4.6224250294367282E-2</v>
      </c>
    </row>
    <row r="178" spans="1:13">
      <c r="A178" t="s">
        <v>2951</v>
      </c>
      <c r="B178" s="14">
        <v>2.0658950032428232</v>
      </c>
      <c r="C178" s="133">
        <v>4.9749529139578003E-2</v>
      </c>
      <c r="D178">
        <v>1</v>
      </c>
      <c r="E178" s="15">
        <v>13.445809390648551</v>
      </c>
      <c r="F178" s="115">
        <v>0</v>
      </c>
      <c r="G178" s="15">
        <v>16.499288039312859</v>
      </c>
      <c r="H178" s="15">
        <v>0</v>
      </c>
      <c r="I178" s="116">
        <v>623</v>
      </c>
      <c r="J178" s="10">
        <v>0</v>
      </c>
      <c r="K178" s="116">
        <v>53.765273662162933</v>
      </c>
      <c r="L178" s="116">
        <v>0</v>
      </c>
      <c r="M178" s="134">
        <f t="shared" si="2"/>
        <v>2.408134443497199E-2</v>
      </c>
    </row>
    <row r="179" spans="1:13">
      <c r="A179" t="s">
        <v>2952</v>
      </c>
      <c r="B179" s="14">
        <v>1.1640637353979051</v>
      </c>
      <c r="C179" s="133">
        <v>4.8363935928046962E-2</v>
      </c>
      <c r="D179">
        <v>1</v>
      </c>
      <c r="E179" s="15">
        <v>15.987577408658639</v>
      </c>
      <c r="F179" s="115">
        <v>0</v>
      </c>
      <c r="G179" s="15">
        <v>17.906875647839598</v>
      </c>
      <c r="H179" s="15">
        <v>0</v>
      </c>
      <c r="I179" s="116">
        <v>393</v>
      </c>
      <c r="J179" s="10">
        <v>0</v>
      </c>
      <c r="K179" s="116">
        <v>55.332257940843142</v>
      </c>
      <c r="L179" s="116">
        <v>0</v>
      </c>
      <c r="M179" s="134">
        <f t="shared" si="2"/>
        <v>4.154749818017052E-2</v>
      </c>
    </row>
    <row r="180" spans="1:13">
      <c r="A180" t="s">
        <v>2953</v>
      </c>
      <c r="B180" s="14">
        <v>0.20452839315612761</v>
      </c>
      <c r="C180" s="133">
        <v>4.8342032109787533E-2</v>
      </c>
      <c r="D180">
        <v>1</v>
      </c>
      <c r="E180" s="15">
        <v>10.33374891229858</v>
      </c>
      <c r="F180" s="115">
        <v>0</v>
      </c>
      <c r="G180" s="15">
        <v>12.84032772394686</v>
      </c>
      <c r="H180" s="15">
        <v>0</v>
      </c>
      <c r="I180" s="116">
        <v>393</v>
      </c>
      <c r="J180" s="10">
        <v>0</v>
      </c>
      <c r="K180" s="116">
        <v>16.930021471665341</v>
      </c>
      <c r="L180" s="116">
        <v>0</v>
      </c>
      <c r="M180" s="134">
        <f t="shared" si="2"/>
        <v>0.23635853860586212</v>
      </c>
    </row>
    <row r="181" spans="1:13">
      <c r="A181" t="s">
        <v>2954</v>
      </c>
      <c r="B181" s="14">
        <v>1.2220017147082529</v>
      </c>
      <c r="C181" s="133">
        <v>4.9504689138178543E-2</v>
      </c>
      <c r="D181">
        <v>1</v>
      </c>
      <c r="E181" s="15">
        <v>15.56926999348218</v>
      </c>
      <c r="F181" s="115">
        <v>0</v>
      </c>
      <c r="G181" s="15">
        <v>19.941986583138799</v>
      </c>
      <c r="H181" s="15">
        <v>0</v>
      </c>
      <c r="I181" s="116">
        <v>768</v>
      </c>
      <c r="J181" s="10">
        <v>0</v>
      </c>
      <c r="K181" s="116">
        <v>120.9308967714549</v>
      </c>
      <c r="L181" s="116">
        <v>0</v>
      </c>
      <c r="M181" s="134">
        <f t="shared" si="2"/>
        <v>4.0511145395567265E-2</v>
      </c>
    </row>
    <row r="182" spans="1:13">
      <c r="A182" t="s">
        <v>2955</v>
      </c>
      <c r="B182" s="14">
        <v>0.73221664340910908</v>
      </c>
      <c r="C182" s="133">
        <v>4.9406410605697323E-2</v>
      </c>
      <c r="D182">
        <v>1</v>
      </c>
      <c r="E182" s="15">
        <v>10.699617231132869</v>
      </c>
      <c r="F182" s="115">
        <v>0</v>
      </c>
      <c r="G182" s="15">
        <v>13.962277501887639</v>
      </c>
      <c r="H182" s="15">
        <v>0</v>
      </c>
      <c r="I182" s="116">
        <v>729</v>
      </c>
      <c r="J182" s="10">
        <v>0</v>
      </c>
      <c r="K182" s="116">
        <v>23.48198409400063</v>
      </c>
      <c r="L182" s="116">
        <v>0</v>
      </c>
      <c r="M182" s="134">
        <f t="shared" si="2"/>
        <v>6.7475126453923881E-2</v>
      </c>
    </row>
    <row r="183" spans="1:13">
      <c r="A183" t="s">
        <v>2956</v>
      </c>
      <c r="B183" s="14">
        <v>0.41244998511040509</v>
      </c>
      <c r="C183" s="133">
        <v>4.0567733705861982E-2</v>
      </c>
      <c r="D183">
        <v>1</v>
      </c>
      <c r="E183" s="15">
        <v>15.70776826959446</v>
      </c>
      <c r="F183" s="115">
        <v>0</v>
      </c>
      <c r="G183" s="15">
        <v>18.50169493833523</v>
      </c>
      <c r="H183" s="15">
        <v>0</v>
      </c>
      <c r="I183" s="116">
        <v>542</v>
      </c>
      <c r="J183" s="10">
        <v>0</v>
      </c>
      <c r="K183" s="116">
        <v>69.77203147271068</v>
      </c>
      <c r="L183" s="116">
        <v>0</v>
      </c>
      <c r="M183" s="134">
        <f t="shared" si="2"/>
        <v>9.8357946830820622E-2</v>
      </c>
    </row>
    <row r="184" spans="1:13">
      <c r="A184" t="s">
        <v>2957</v>
      </c>
      <c r="B184" s="14">
        <v>0.28204670658535719</v>
      </c>
      <c r="C184" s="133">
        <v>4.9843990953882707E-2</v>
      </c>
      <c r="D184">
        <v>1</v>
      </c>
      <c r="E184" s="15">
        <v>15.56402232443275</v>
      </c>
      <c r="F184" s="115">
        <v>0</v>
      </c>
      <c r="G184" s="15">
        <v>17.020047139171581</v>
      </c>
      <c r="H184" s="15">
        <v>0</v>
      </c>
      <c r="I184" s="116">
        <v>221</v>
      </c>
      <c r="J184" s="10">
        <v>0</v>
      </c>
      <c r="K184" s="116">
        <v>28.640478008581809</v>
      </c>
      <c r="L184" s="116">
        <v>0</v>
      </c>
      <c r="M184" s="134">
        <f t="shared" si="2"/>
        <v>0.17672247110177894</v>
      </c>
    </row>
    <row r="185" spans="1:13">
      <c r="A185" t="s">
        <v>2958</v>
      </c>
      <c r="B185" s="14">
        <v>0.76122209343534264</v>
      </c>
      <c r="C185" s="133">
        <v>1.950863094024826E-2</v>
      </c>
      <c r="D185">
        <v>1</v>
      </c>
      <c r="E185" s="15">
        <v>9.8970696393019235</v>
      </c>
      <c r="F185" s="115">
        <v>0</v>
      </c>
      <c r="G185" s="15">
        <v>13.04660882949749</v>
      </c>
      <c r="H185" s="15">
        <v>0</v>
      </c>
      <c r="I185" s="116">
        <v>974</v>
      </c>
      <c r="J185" s="10">
        <v>0</v>
      </c>
      <c r="K185" s="116">
        <v>36.062930030969468</v>
      </c>
      <c r="L185" s="116">
        <v>0</v>
      </c>
      <c r="M185" s="134">
        <f t="shared" si="2"/>
        <v>2.5628040894356021E-2</v>
      </c>
    </row>
    <row r="186" spans="1:13">
      <c r="A186" t="s">
        <v>2959</v>
      </c>
      <c r="B186" s="14">
        <v>0.66035367616272311</v>
      </c>
      <c r="C186" s="133">
        <v>1.9004939166413819E-2</v>
      </c>
      <c r="D186">
        <v>1</v>
      </c>
      <c r="E186" s="15">
        <v>9.9185619911831946</v>
      </c>
      <c r="F186" s="115">
        <v>0</v>
      </c>
      <c r="G186" s="15">
        <v>13.10079181512606</v>
      </c>
      <c r="H186" s="15">
        <v>0</v>
      </c>
      <c r="I186" s="116">
        <v>947</v>
      </c>
      <c r="J186" s="10">
        <v>0</v>
      </c>
      <c r="K186" s="116">
        <v>37.219840287034963</v>
      </c>
      <c r="L186" s="116">
        <v>0</v>
      </c>
      <c r="M186" s="134">
        <f t="shared" si="2"/>
        <v>2.8779939981330032E-2</v>
      </c>
    </row>
    <row r="187" spans="1:13">
      <c r="A187" t="s">
        <v>2960</v>
      </c>
      <c r="B187" s="14">
        <v>1.503572430450105</v>
      </c>
      <c r="C187" s="133">
        <v>1.9453026175611569E-2</v>
      </c>
      <c r="D187">
        <v>1</v>
      </c>
      <c r="E187" s="15">
        <v>12.710751558428891</v>
      </c>
      <c r="F187" s="115">
        <v>0</v>
      </c>
      <c r="G187" s="15">
        <v>15.591462903901521</v>
      </c>
      <c r="H187" s="15">
        <v>0</v>
      </c>
      <c r="I187" s="116">
        <v>822</v>
      </c>
      <c r="J187" s="10">
        <v>0</v>
      </c>
      <c r="K187" s="116">
        <v>65.752719785721666</v>
      </c>
      <c r="L187" s="116">
        <v>0</v>
      </c>
      <c r="M187" s="134">
        <f t="shared" si="2"/>
        <v>1.2937871020811526E-2</v>
      </c>
    </row>
    <row r="188" spans="1:13">
      <c r="A188" t="s">
        <v>2961</v>
      </c>
      <c r="B188" s="14">
        <v>0.77360046001631122</v>
      </c>
      <c r="C188" s="133">
        <v>1.9121392121770369E-2</v>
      </c>
      <c r="D188">
        <v>1</v>
      </c>
      <c r="E188" s="15">
        <v>10.78109689593416</v>
      </c>
      <c r="F188" s="115">
        <v>0</v>
      </c>
      <c r="G188" s="15">
        <v>14.02177553941166</v>
      </c>
      <c r="H188" s="15">
        <v>0</v>
      </c>
      <c r="I188" s="116">
        <v>628</v>
      </c>
      <c r="J188" s="10">
        <v>0</v>
      </c>
      <c r="K188" s="116">
        <v>30.979436938005179</v>
      </c>
      <c r="L188" s="116">
        <v>0</v>
      </c>
      <c r="M188" s="134">
        <f t="shared" si="2"/>
        <v>2.4717400143954411E-2</v>
      </c>
    </row>
    <row r="189" spans="1:13">
      <c r="A189" t="s">
        <v>2962</v>
      </c>
      <c r="B189" s="14">
        <v>1.7422082547235951</v>
      </c>
      <c r="C189" s="133">
        <v>1.9069330120106399E-2</v>
      </c>
      <c r="D189">
        <v>1</v>
      </c>
      <c r="E189" s="15">
        <v>9.806431334551279</v>
      </c>
      <c r="F189" s="115">
        <v>0</v>
      </c>
      <c r="G189" s="15">
        <v>12.612484455144831</v>
      </c>
      <c r="H189" s="15">
        <v>0</v>
      </c>
      <c r="I189" s="116">
        <v>1259</v>
      </c>
      <c r="J189" s="10">
        <v>0</v>
      </c>
      <c r="K189" s="116">
        <v>43.53497601096818</v>
      </c>
      <c r="L189" s="116">
        <v>0</v>
      </c>
      <c r="M189" s="134">
        <f t="shared" si="2"/>
        <v>1.0945494069612125E-2</v>
      </c>
    </row>
    <row r="190" spans="1:13">
      <c r="A190" t="s">
        <v>2963</v>
      </c>
      <c r="B190" s="14">
        <v>1.0526756527458521</v>
      </c>
      <c r="C190" s="133">
        <v>1.9825399489692079E-2</v>
      </c>
      <c r="D190">
        <v>1</v>
      </c>
      <c r="E190" s="15">
        <v>9.0677725862561012</v>
      </c>
      <c r="F190" s="115">
        <v>0</v>
      </c>
      <c r="G190" s="15">
        <v>13.802498371339709</v>
      </c>
      <c r="H190" s="15">
        <v>0</v>
      </c>
      <c r="I190" s="116">
        <v>857</v>
      </c>
      <c r="J190" s="10">
        <v>0</v>
      </c>
      <c r="K190" s="116">
        <v>22.43065352657306</v>
      </c>
      <c r="L190" s="116">
        <v>0</v>
      </c>
      <c r="M190" s="134">
        <f t="shared" si="2"/>
        <v>1.8833340961176892E-2</v>
      </c>
    </row>
    <row r="191" spans="1:13">
      <c r="A191" t="s">
        <v>2964</v>
      </c>
      <c r="B191" s="14">
        <v>0.10724851950904001</v>
      </c>
      <c r="C191" s="133">
        <v>1.8714294668957649E-2</v>
      </c>
      <c r="D191">
        <v>1</v>
      </c>
      <c r="E191" s="15">
        <v>11.51717049836013</v>
      </c>
      <c r="F191" s="115">
        <v>0</v>
      </c>
      <c r="G191" s="15">
        <v>16.332193705601441</v>
      </c>
      <c r="H191" s="15">
        <v>0</v>
      </c>
      <c r="I191" s="116">
        <v>1015</v>
      </c>
      <c r="J191" s="10">
        <v>0</v>
      </c>
      <c r="K191" s="116">
        <v>64.57005746217051</v>
      </c>
      <c r="L191" s="116">
        <v>0</v>
      </c>
      <c r="M191" s="134">
        <f t="shared" si="2"/>
        <v>0.17449466672945743</v>
      </c>
    </row>
    <row r="192" spans="1:13">
      <c r="A192" t="s">
        <v>2965</v>
      </c>
      <c r="B192" s="14">
        <v>1.00803909482326</v>
      </c>
      <c r="C192" s="133">
        <v>4.581185020748519E-2</v>
      </c>
      <c r="D192">
        <v>1</v>
      </c>
      <c r="E192" s="15">
        <v>9.3887132499172825</v>
      </c>
      <c r="F192" s="115">
        <v>0</v>
      </c>
      <c r="G192" s="15">
        <v>13.16273641196827</v>
      </c>
      <c r="H192" s="15">
        <v>0</v>
      </c>
      <c r="I192" s="116">
        <v>917</v>
      </c>
      <c r="J192" s="10">
        <v>0</v>
      </c>
      <c r="K192" s="116">
        <v>31.703125856628411</v>
      </c>
      <c r="L192" s="116">
        <v>0</v>
      </c>
      <c r="M192" s="134">
        <f t="shared" si="2"/>
        <v>4.5446501472760241E-2</v>
      </c>
    </row>
    <row r="193" spans="1:13">
      <c r="A193" t="s">
        <v>2966</v>
      </c>
      <c r="B193" s="14">
        <v>0.58490685405776377</v>
      </c>
      <c r="C193" s="133">
        <v>4.9419222576554241E-2</v>
      </c>
      <c r="D193">
        <v>1</v>
      </c>
      <c r="E193" s="15">
        <v>14.57164228302188</v>
      </c>
      <c r="F193" s="115">
        <v>0</v>
      </c>
      <c r="G193" s="15">
        <v>20.302353387503249</v>
      </c>
      <c r="H193" s="15">
        <v>0</v>
      </c>
      <c r="I193" s="116">
        <v>486</v>
      </c>
      <c r="J193" s="10">
        <v>0</v>
      </c>
      <c r="K193" s="116">
        <v>58.700159375395032</v>
      </c>
      <c r="L193" s="116">
        <v>0</v>
      </c>
      <c r="M193" s="134">
        <f t="shared" si="2"/>
        <v>8.4490756491757121E-2</v>
      </c>
    </row>
    <row r="194" spans="1:13">
      <c r="A194" t="s">
        <v>2967</v>
      </c>
      <c r="B194" s="14">
        <v>0.6442672387767312</v>
      </c>
      <c r="C194" s="133">
        <v>4.5846546604104553E-2</v>
      </c>
      <c r="D194">
        <v>1</v>
      </c>
      <c r="E194" s="15">
        <v>7.3963875350860349</v>
      </c>
      <c r="F194" s="115">
        <v>0</v>
      </c>
      <c r="G194" s="15">
        <v>10.15242626421948</v>
      </c>
      <c r="H194" s="15">
        <v>0</v>
      </c>
      <c r="I194" s="116">
        <v>785</v>
      </c>
      <c r="J194" s="10">
        <v>0</v>
      </c>
      <c r="K194" s="116">
        <v>13.367601081861871</v>
      </c>
      <c r="L194" s="116">
        <v>0</v>
      </c>
      <c r="M194" s="134">
        <f t="shared" si="2"/>
        <v>7.1160760387495858E-2</v>
      </c>
    </row>
    <row r="195" spans="1:13">
      <c r="A195" t="s">
        <v>2968</v>
      </c>
      <c r="B195" s="14">
        <v>0.66266257827420727</v>
      </c>
      <c r="C195" s="133">
        <v>4.6284853125795923E-2</v>
      </c>
      <c r="D195">
        <v>1</v>
      </c>
      <c r="E195" s="15">
        <v>8.4512079222392824</v>
      </c>
      <c r="F195" s="115">
        <v>0</v>
      </c>
      <c r="G195" s="15">
        <v>11.192998517208739</v>
      </c>
      <c r="H195" s="15">
        <v>0</v>
      </c>
      <c r="I195" s="116">
        <v>281</v>
      </c>
      <c r="J195" s="10">
        <v>0</v>
      </c>
      <c r="K195" s="116">
        <v>6.8123982403962886</v>
      </c>
      <c r="L195" s="116">
        <v>0</v>
      </c>
      <c r="M195" s="134">
        <f t="shared" si="2"/>
        <v>6.9846788762898016E-2</v>
      </c>
    </row>
    <row r="196" spans="1:13">
      <c r="A196" t="s">
        <v>2969</v>
      </c>
      <c r="B196" s="14">
        <v>1.227251403088448</v>
      </c>
      <c r="C196" s="133">
        <v>4.946896468136152E-2</v>
      </c>
      <c r="D196">
        <v>1</v>
      </c>
      <c r="E196" s="15">
        <v>13.36195775565467</v>
      </c>
      <c r="F196" s="115">
        <v>0</v>
      </c>
      <c r="G196" s="15">
        <v>16.018432732128321</v>
      </c>
      <c r="H196" s="15">
        <v>0</v>
      </c>
      <c r="I196" s="116">
        <v>384</v>
      </c>
      <c r="J196" s="10">
        <v>0</v>
      </c>
      <c r="K196" s="116">
        <v>37.361798018866132</v>
      </c>
      <c r="L196" s="116">
        <v>0</v>
      </c>
      <c r="M196" s="134">
        <f t="shared" si="2"/>
        <v>4.0308745670911479E-2</v>
      </c>
    </row>
    <row r="197" spans="1:13">
      <c r="A197" t="s">
        <v>2970</v>
      </c>
      <c r="B197" s="14">
        <v>0.77837167456117906</v>
      </c>
      <c r="C197" s="133">
        <v>4.3564329093704751E-2</v>
      </c>
      <c r="D197">
        <v>1</v>
      </c>
      <c r="E197" s="15">
        <v>20.47326474826793</v>
      </c>
      <c r="F197" s="115">
        <v>0</v>
      </c>
      <c r="G197" s="15">
        <v>19.82046292474778</v>
      </c>
      <c r="H197" s="15">
        <v>0</v>
      </c>
      <c r="I197" s="116">
        <v>574</v>
      </c>
      <c r="J197" s="10">
        <v>0</v>
      </c>
      <c r="K197" s="116">
        <v>153.76094711575109</v>
      </c>
      <c r="L197" s="116">
        <v>0</v>
      </c>
      <c r="M197" s="134">
        <f t="shared" ref="M197:M260" si="3">$C197/$B197</f>
        <v>5.5968543714370031E-2</v>
      </c>
    </row>
    <row r="198" spans="1:13">
      <c r="A198" t="s">
        <v>2971</v>
      </c>
      <c r="B198" s="14">
        <v>0.62564712270967837</v>
      </c>
      <c r="C198" s="133">
        <v>4.2225160129915409E-2</v>
      </c>
      <c r="D198">
        <v>1</v>
      </c>
      <c r="E198" s="15">
        <v>20.642942861801941</v>
      </c>
      <c r="F198" s="115">
        <v>0</v>
      </c>
      <c r="G198" s="15">
        <v>21.274025926963851</v>
      </c>
      <c r="H198" s="15">
        <v>0</v>
      </c>
      <c r="I198" s="116">
        <v>734</v>
      </c>
      <c r="J198" s="10">
        <v>0</v>
      </c>
      <c r="K198" s="116">
        <v>213.84311855049901</v>
      </c>
      <c r="L198" s="116">
        <v>0</v>
      </c>
      <c r="M198" s="134">
        <f t="shared" si="3"/>
        <v>6.7490376918922276E-2</v>
      </c>
    </row>
    <row r="199" spans="1:13">
      <c r="A199" t="s">
        <v>2972</v>
      </c>
      <c r="B199" s="14">
        <v>5.2832376216202599</v>
      </c>
      <c r="C199" s="133">
        <v>4.8615271769023E-2</v>
      </c>
      <c r="D199">
        <v>1</v>
      </c>
      <c r="E199" s="15">
        <v>18.766882797708909</v>
      </c>
      <c r="F199" s="115">
        <v>0</v>
      </c>
      <c r="G199" s="15">
        <v>22.342485517922089</v>
      </c>
      <c r="H199" s="15">
        <v>0</v>
      </c>
      <c r="I199" s="116">
        <v>555</v>
      </c>
      <c r="J199" s="10">
        <v>0</v>
      </c>
      <c r="K199" s="116">
        <v>141.2651995132953</v>
      </c>
      <c r="L199" s="116">
        <v>0</v>
      </c>
      <c r="M199" s="134">
        <f t="shared" si="3"/>
        <v>9.2017954237147669E-3</v>
      </c>
    </row>
    <row r="200" spans="1:13">
      <c r="A200" t="s">
        <v>2973</v>
      </c>
      <c r="B200" s="14">
        <v>1.2351067273591969</v>
      </c>
      <c r="C200" s="133">
        <v>4.4066757433634141E-2</v>
      </c>
      <c r="D200">
        <v>1</v>
      </c>
      <c r="E200" s="15">
        <v>19.931133722691769</v>
      </c>
      <c r="F200" s="115">
        <v>0</v>
      </c>
      <c r="G200" s="15">
        <v>12.906807478625369</v>
      </c>
      <c r="H200" s="15">
        <v>0</v>
      </c>
      <c r="I200" s="116">
        <v>386</v>
      </c>
      <c r="J200" s="10">
        <v>0</v>
      </c>
      <c r="K200" s="116">
        <v>67.070886025862492</v>
      </c>
      <c r="L200" s="116">
        <v>0</v>
      </c>
      <c r="M200" s="134">
        <f t="shared" si="3"/>
        <v>3.5678501669126228E-2</v>
      </c>
    </row>
    <row r="201" spans="1:13">
      <c r="A201" t="s">
        <v>2974</v>
      </c>
      <c r="B201" s="14">
        <v>2.6645164058595858</v>
      </c>
      <c r="C201" s="133">
        <v>0.14886004723969998</v>
      </c>
      <c r="D201">
        <v>3</v>
      </c>
      <c r="E201" s="15">
        <v>16.529335930986651</v>
      </c>
      <c r="F201" s="115">
        <v>5.28797179694507E-2</v>
      </c>
      <c r="G201" s="15">
        <v>20.813689507908943</v>
      </c>
      <c r="H201" s="15">
        <v>0.42345515784742571</v>
      </c>
      <c r="I201" s="116">
        <v>813</v>
      </c>
      <c r="J201" s="10">
        <v>110.98047876390994</v>
      </c>
      <c r="K201" s="116">
        <v>154.12365631624434</v>
      </c>
      <c r="L201" s="116">
        <v>20.911521610136383</v>
      </c>
      <c r="M201" s="134">
        <f t="shared" si="3"/>
        <v>5.5867566404297297E-2</v>
      </c>
    </row>
    <row r="202" spans="1:13">
      <c r="A202" t="s">
        <v>2975</v>
      </c>
      <c r="B202" s="14">
        <v>4.0811643932079971</v>
      </c>
      <c r="C202" s="133">
        <v>4.6382625096137782E-2</v>
      </c>
      <c r="D202">
        <v>1</v>
      </c>
      <c r="E202" s="15">
        <v>16.327718948378859</v>
      </c>
      <c r="F202" s="115">
        <v>0</v>
      </c>
      <c r="G202" s="15">
        <v>18.12301260136287</v>
      </c>
      <c r="H202" s="15">
        <v>0</v>
      </c>
      <c r="I202" s="116">
        <v>410</v>
      </c>
      <c r="J202" s="10">
        <v>0</v>
      </c>
      <c r="K202" s="116">
        <v>58.723250071758152</v>
      </c>
      <c r="L202" s="116">
        <v>0</v>
      </c>
      <c r="M202" s="134">
        <f t="shared" si="3"/>
        <v>1.1365046988386258E-2</v>
      </c>
    </row>
    <row r="203" spans="1:13">
      <c r="A203" t="s">
        <v>2976</v>
      </c>
      <c r="B203" s="14">
        <v>4.4889352743173454</v>
      </c>
      <c r="C203" s="133">
        <v>9.2495131643981265E-2</v>
      </c>
      <c r="D203">
        <v>2</v>
      </c>
      <c r="E203" s="15">
        <v>14.575957731194475</v>
      </c>
      <c r="F203" s="115">
        <v>2.6110106951053536</v>
      </c>
      <c r="G203" s="15">
        <v>17.654607267545842</v>
      </c>
      <c r="H203" s="15">
        <v>1.770055724588913</v>
      </c>
      <c r="I203" s="116">
        <v>863</v>
      </c>
      <c r="J203" s="10">
        <v>94</v>
      </c>
      <c r="K203" s="116">
        <v>114.40931989998961</v>
      </c>
      <c r="L203" s="116">
        <v>59.885177145336485</v>
      </c>
      <c r="M203" s="134">
        <f t="shared" si="3"/>
        <v>2.0605138187929754E-2</v>
      </c>
    </row>
    <row r="204" spans="1:13">
      <c r="A204" t="s">
        <v>2977</v>
      </c>
      <c r="B204" s="14">
        <v>3.944554884787475</v>
      </c>
      <c r="C204" s="133">
        <v>4.7772323162425662E-2</v>
      </c>
      <c r="D204">
        <v>1</v>
      </c>
      <c r="E204" s="15">
        <v>17.435438094463159</v>
      </c>
      <c r="F204" s="115">
        <v>0</v>
      </c>
      <c r="G204" s="15">
        <v>19.233469932720279</v>
      </c>
      <c r="H204" s="15">
        <v>0</v>
      </c>
      <c r="I204" s="116">
        <v>775</v>
      </c>
      <c r="J204" s="10">
        <v>0</v>
      </c>
      <c r="K204" s="116">
        <v>146.23532400554311</v>
      </c>
      <c r="L204" s="116">
        <v>0</v>
      </c>
      <c r="M204" s="134">
        <f t="shared" si="3"/>
        <v>1.2110954101985968E-2</v>
      </c>
    </row>
    <row r="205" spans="1:13">
      <c r="A205" t="s">
        <v>2978</v>
      </c>
      <c r="B205" s="14">
        <v>1.522684905954117</v>
      </c>
      <c r="C205" s="133">
        <v>4.0870771009305973E-2</v>
      </c>
      <c r="D205">
        <v>1</v>
      </c>
      <c r="E205" s="15">
        <v>14.262519569695099</v>
      </c>
      <c r="F205" s="115">
        <v>0</v>
      </c>
      <c r="G205" s="15">
        <v>17.507483770997538</v>
      </c>
      <c r="H205" s="15">
        <v>0</v>
      </c>
      <c r="I205" s="116">
        <v>881</v>
      </c>
      <c r="J205" s="10">
        <v>0</v>
      </c>
      <c r="K205" s="116">
        <v>101.3409342880711</v>
      </c>
      <c r="L205" s="116">
        <v>0</v>
      </c>
      <c r="M205" s="134">
        <f t="shared" si="3"/>
        <v>2.6841253137461343E-2</v>
      </c>
    </row>
    <row r="206" spans="1:13">
      <c r="A206" t="s">
        <v>2979</v>
      </c>
      <c r="B206" s="14">
        <v>1.8321071816132579</v>
      </c>
      <c r="C206" s="133">
        <v>4.4706557470329672E-2</v>
      </c>
      <c r="D206">
        <v>1</v>
      </c>
      <c r="E206" s="15">
        <v>15.634249493371151</v>
      </c>
      <c r="F206" s="115">
        <v>0</v>
      </c>
      <c r="G206" s="15">
        <v>21.386254929284071</v>
      </c>
      <c r="H206" s="15">
        <v>0</v>
      </c>
      <c r="I206" s="116">
        <v>805</v>
      </c>
      <c r="J206" s="10">
        <v>0</v>
      </c>
      <c r="K206" s="116">
        <v>131.18718037122039</v>
      </c>
      <c r="L206" s="116">
        <v>0</v>
      </c>
      <c r="M206" s="134">
        <f t="shared" si="3"/>
        <v>2.4401715095600143E-2</v>
      </c>
    </row>
    <row r="207" spans="1:13">
      <c r="A207" t="s">
        <v>2980</v>
      </c>
      <c r="B207" s="14">
        <v>2.604859308053797</v>
      </c>
      <c r="C207" s="133">
        <v>4.9165614147341961E-2</v>
      </c>
      <c r="D207">
        <v>1</v>
      </c>
      <c r="E207" s="15">
        <v>19.42678456555031</v>
      </c>
      <c r="F207" s="115">
        <v>0</v>
      </c>
      <c r="G207" s="15">
        <v>23.167492819108372</v>
      </c>
      <c r="H207" s="15">
        <v>0</v>
      </c>
      <c r="I207" s="116">
        <v>488</v>
      </c>
      <c r="J207" s="10">
        <v>0</v>
      </c>
      <c r="K207" s="116">
        <v>129.70056934620939</v>
      </c>
      <c r="L207" s="116">
        <v>0</v>
      </c>
      <c r="M207" s="134">
        <f t="shared" si="3"/>
        <v>1.8874575680663429E-2</v>
      </c>
    </row>
    <row r="208" spans="1:13">
      <c r="A208" t="s">
        <v>2981</v>
      </c>
      <c r="B208" s="14">
        <v>1.141451727135103</v>
      </c>
      <c r="C208" s="133">
        <v>4.5348136975826472E-2</v>
      </c>
      <c r="D208">
        <v>1</v>
      </c>
      <c r="E208" s="15">
        <v>14.957806015404559</v>
      </c>
      <c r="F208" s="115">
        <v>0</v>
      </c>
      <c r="G208" s="15">
        <v>19.817550770823861</v>
      </c>
      <c r="H208" s="15">
        <v>0</v>
      </c>
      <c r="I208" s="116">
        <v>838</v>
      </c>
      <c r="J208" s="10">
        <v>0</v>
      </c>
      <c r="K208" s="116">
        <v>114.094955655177</v>
      </c>
      <c r="L208" s="116">
        <v>0</v>
      </c>
      <c r="M208" s="134">
        <f t="shared" si="3"/>
        <v>3.9728475499918391E-2</v>
      </c>
    </row>
    <row r="209" spans="1:13">
      <c r="A209" t="s">
        <v>2982</v>
      </c>
      <c r="B209" s="14">
        <v>1.1005132150758961</v>
      </c>
      <c r="C209" s="133">
        <v>4.8635255322283702E-2</v>
      </c>
      <c r="D209">
        <v>1</v>
      </c>
      <c r="E209" s="15">
        <v>14.801716973917641</v>
      </c>
      <c r="F209" s="115">
        <v>0</v>
      </c>
      <c r="G209" s="15">
        <v>18.12865634581674</v>
      </c>
      <c r="H209" s="15">
        <v>0</v>
      </c>
      <c r="I209" s="116">
        <v>822</v>
      </c>
      <c r="J209" s="10">
        <v>0</v>
      </c>
      <c r="K209" s="116">
        <v>94.638281850747063</v>
      </c>
      <c r="L209" s="116">
        <v>0</v>
      </c>
      <c r="M209" s="134">
        <f t="shared" si="3"/>
        <v>4.4193249709345482E-2</v>
      </c>
    </row>
    <row r="210" spans="1:13">
      <c r="A210" t="s">
        <v>2983</v>
      </c>
      <c r="B210" s="14">
        <v>4.8263234949346048</v>
      </c>
      <c r="C210" s="133">
        <v>4.7510146696310082E-2</v>
      </c>
      <c r="D210">
        <v>1</v>
      </c>
      <c r="E210" s="15">
        <v>11.37308906441581</v>
      </c>
      <c r="F210" s="115">
        <v>0</v>
      </c>
      <c r="G210" s="15">
        <v>16.58181081677672</v>
      </c>
      <c r="H210" s="15">
        <v>0</v>
      </c>
      <c r="I210" s="116">
        <v>800</v>
      </c>
      <c r="J210" s="10">
        <v>0</v>
      </c>
      <c r="K210" s="116">
        <v>46.485568216602601</v>
      </c>
      <c r="L210" s="116">
        <v>0</v>
      </c>
      <c r="M210" s="134">
        <f t="shared" si="3"/>
        <v>9.8439623340983336E-3</v>
      </c>
    </row>
    <row r="211" spans="1:13">
      <c r="A211" t="s">
        <v>2984</v>
      </c>
      <c r="B211" s="14">
        <v>1.140999815706728</v>
      </c>
      <c r="C211" s="133">
        <v>4.7823014703861431E-2</v>
      </c>
      <c r="D211">
        <v>1</v>
      </c>
      <c r="E211" s="15">
        <v>14.275071780385041</v>
      </c>
      <c r="F211" s="115">
        <v>0</v>
      </c>
      <c r="G211" s="15">
        <v>17.185618414484551</v>
      </c>
      <c r="H211" s="15">
        <v>0</v>
      </c>
      <c r="I211" s="116">
        <v>418</v>
      </c>
      <c r="J211" s="10">
        <v>0</v>
      </c>
      <c r="K211" s="116">
        <v>46.460069758612249</v>
      </c>
      <c r="L211" s="116">
        <v>0</v>
      </c>
      <c r="M211" s="134">
        <f t="shared" si="3"/>
        <v>4.1913253661868613E-2</v>
      </c>
    </row>
    <row r="212" spans="1:13">
      <c r="A212" t="s">
        <v>2985</v>
      </c>
      <c r="B212" s="14">
        <v>0.27539925719494762</v>
      </c>
      <c r="C212" s="133">
        <v>4.8207519144435142E-2</v>
      </c>
      <c r="D212">
        <v>1</v>
      </c>
      <c r="E212" s="15">
        <v>12.545901005028069</v>
      </c>
      <c r="F212" s="115">
        <v>0</v>
      </c>
      <c r="G212" s="15">
        <v>14.622898084144319</v>
      </c>
      <c r="H212" s="15">
        <v>0</v>
      </c>
      <c r="I212" s="116">
        <v>685</v>
      </c>
      <c r="J212" s="10">
        <v>0</v>
      </c>
      <c r="K212" s="116">
        <v>32.135918904341118</v>
      </c>
      <c r="L212" s="116">
        <v>0</v>
      </c>
      <c r="M212" s="134">
        <f t="shared" si="3"/>
        <v>0.17504593017224573</v>
      </c>
    </row>
    <row r="213" spans="1:13">
      <c r="A213" t="s">
        <v>2986</v>
      </c>
      <c r="B213" s="14">
        <v>6.4985460011594407</v>
      </c>
      <c r="C213" s="133">
        <v>4.5949797434133861E-2</v>
      </c>
      <c r="D213">
        <v>1</v>
      </c>
      <c r="E213" s="15">
        <v>17.454168276673538</v>
      </c>
      <c r="F213" s="115">
        <v>0</v>
      </c>
      <c r="G213" s="15">
        <v>19.41150161956088</v>
      </c>
      <c r="H213" s="15">
        <v>0</v>
      </c>
      <c r="I213" s="116">
        <v>783</v>
      </c>
      <c r="J213" s="10">
        <v>0</v>
      </c>
      <c r="K213" s="116">
        <v>153.1108097210747</v>
      </c>
      <c r="L213" s="116">
        <v>0</v>
      </c>
      <c r="M213" s="134">
        <f t="shared" si="3"/>
        <v>7.0707812833725745E-3</v>
      </c>
    </row>
    <row r="214" spans="1:13">
      <c r="A214" t="s">
        <v>2987</v>
      </c>
      <c r="B214" s="14">
        <v>0.57209299878342779</v>
      </c>
      <c r="C214" s="133">
        <v>4.7922649051146238E-2</v>
      </c>
      <c r="D214">
        <v>1</v>
      </c>
      <c r="E214" s="15">
        <v>12.150501424296801</v>
      </c>
      <c r="F214" s="115">
        <v>0</v>
      </c>
      <c r="G214" s="15">
        <v>16.139743502529711</v>
      </c>
      <c r="H214" s="15">
        <v>0</v>
      </c>
      <c r="I214" s="116">
        <v>939</v>
      </c>
      <c r="J214" s="10">
        <v>0</v>
      </c>
      <c r="K214" s="116">
        <v>73.252106497489237</v>
      </c>
      <c r="L214" s="116">
        <v>0</v>
      </c>
      <c r="M214" s="134">
        <f t="shared" si="3"/>
        <v>8.3767235664577486E-2</v>
      </c>
    </row>
    <row r="215" spans="1:13">
      <c r="A215" t="s">
        <v>2988</v>
      </c>
      <c r="B215" s="14">
        <v>0.94600810079445619</v>
      </c>
      <c r="C215" s="133">
        <v>9.476395414429778E-2</v>
      </c>
      <c r="D215">
        <v>2</v>
      </c>
      <c r="E215" s="15">
        <v>13.384410897009534</v>
      </c>
      <c r="F215" s="115">
        <v>1.4282984434689825</v>
      </c>
      <c r="G215" s="15">
        <v>16.33165894292684</v>
      </c>
      <c r="H215" s="15">
        <v>0.93298602889691973</v>
      </c>
      <c r="I215" s="116">
        <v>581.5</v>
      </c>
      <c r="J215" s="10">
        <v>63.5</v>
      </c>
      <c r="K215" s="116">
        <v>51.6343530772074</v>
      </c>
      <c r="L215" s="116">
        <v>7.0349153955972463</v>
      </c>
      <c r="M215" s="134">
        <f t="shared" si="3"/>
        <v>0.10017245525140341</v>
      </c>
    </row>
    <row r="216" spans="1:13">
      <c r="A216" t="s">
        <v>2989</v>
      </c>
      <c r="B216" s="14">
        <v>1.722283802251964</v>
      </c>
      <c r="C216" s="133">
        <v>4.5348136975826472E-2</v>
      </c>
      <c r="D216">
        <v>1</v>
      </c>
      <c r="E216" s="15">
        <v>12.58531003802211</v>
      </c>
      <c r="F216" s="115">
        <v>0</v>
      </c>
      <c r="G216" s="15">
        <v>14.84490702126759</v>
      </c>
      <c r="H216" s="15">
        <v>0</v>
      </c>
      <c r="I216" s="116">
        <v>617</v>
      </c>
      <c r="J216" s="10">
        <v>0</v>
      </c>
      <c r="K216" s="116">
        <v>37.652540763683049</v>
      </c>
      <c r="L216" s="116">
        <v>0</v>
      </c>
      <c r="M216" s="134">
        <f t="shared" si="3"/>
        <v>2.6330234840815279E-2</v>
      </c>
    </row>
    <row r="217" spans="1:13">
      <c r="A217" t="s">
        <v>2990</v>
      </c>
      <c r="B217" s="14">
        <v>2.248274643203239</v>
      </c>
      <c r="C217" s="133">
        <v>4.8407301523482729E-2</v>
      </c>
      <c r="D217">
        <v>1</v>
      </c>
      <c r="E217" s="15">
        <v>11.57565734928262</v>
      </c>
      <c r="F217" s="115">
        <v>0</v>
      </c>
      <c r="G217" s="15">
        <v>13.39018930027099</v>
      </c>
      <c r="H217" s="15">
        <v>0</v>
      </c>
      <c r="I217" s="116">
        <v>764</v>
      </c>
      <c r="J217" s="10">
        <v>0</v>
      </c>
      <c r="K217" s="116">
        <v>39.902155213687678</v>
      </c>
      <c r="L217" s="116">
        <v>0</v>
      </c>
      <c r="M217" s="134">
        <f t="shared" si="3"/>
        <v>2.1530866644705923E-2</v>
      </c>
    </row>
    <row r="218" spans="1:13">
      <c r="A218" t="s">
        <v>2991</v>
      </c>
      <c r="B218" s="14">
        <v>10.602048073044809</v>
      </c>
      <c r="C218" s="133">
        <v>8.7989069029902001E-2</v>
      </c>
      <c r="D218">
        <v>2</v>
      </c>
      <c r="E218" s="15">
        <v>11.571115455897161</v>
      </c>
      <c r="F218" s="115">
        <v>1.4654589558974238</v>
      </c>
      <c r="G218" s="15">
        <v>15.476732960541206</v>
      </c>
      <c r="H218" s="15">
        <v>1.2887975290607767</v>
      </c>
      <c r="I218" s="116">
        <v>595</v>
      </c>
      <c r="J218" s="10">
        <v>325</v>
      </c>
      <c r="K218" s="116">
        <v>39.826739337838212</v>
      </c>
      <c r="L218" s="116">
        <v>28.623695634049945</v>
      </c>
      <c r="M218" s="134">
        <f t="shared" si="3"/>
        <v>8.299252033539626E-3</v>
      </c>
    </row>
    <row r="219" spans="1:13">
      <c r="A219" t="s">
        <v>2992</v>
      </c>
      <c r="B219" s="14">
        <v>6.6319570449970424</v>
      </c>
      <c r="C219" s="133">
        <v>4.8138279280518857E-2</v>
      </c>
      <c r="D219">
        <v>1</v>
      </c>
      <c r="E219" s="15">
        <v>17.720513808088509</v>
      </c>
      <c r="F219" s="115">
        <v>0</v>
      </c>
      <c r="G219" s="15">
        <v>20.362161562436491</v>
      </c>
      <c r="H219" s="15">
        <v>0</v>
      </c>
      <c r="I219" s="116">
        <v>935</v>
      </c>
      <c r="J219" s="10">
        <v>0</v>
      </c>
      <c r="K219" s="116">
        <v>195.31096546948379</v>
      </c>
      <c r="L219" s="116">
        <v>0</v>
      </c>
      <c r="M219" s="134">
        <f t="shared" si="3"/>
        <v>7.2585330323924509E-3</v>
      </c>
    </row>
    <row r="220" spans="1:13">
      <c r="A220" t="s">
        <v>2993</v>
      </c>
      <c r="B220" s="14">
        <v>0.79789448135541496</v>
      </c>
      <c r="C220" s="133">
        <v>4.9431884007888678E-2</v>
      </c>
      <c r="D220">
        <v>1</v>
      </c>
      <c r="E220" s="15">
        <v>21.78530469146715</v>
      </c>
      <c r="F220" s="115">
        <v>0</v>
      </c>
      <c r="G220" s="15">
        <v>17.837783312921019</v>
      </c>
      <c r="H220" s="15">
        <v>0</v>
      </c>
      <c r="I220" s="116">
        <v>486</v>
      </c>
      <c r="J220" s="10">
        <v>0</v>
      </c>
      <c r="K220" s="116">
        <v>142.49461521000021</v>
      </c>
      <c r="L220" s="116">
        <v>0</v>
      </c>
      <c r="M220" s="134">
        <f t="shared" si="3"/>
        <v>6.195290876547583E-2</v>
      </c>
    </row>
    <row r="221" spans="1:13">
      <c r="A221" t="s">
        <v>2994</v>
      </c>
      <c r="B221" s="14">
        <v>0.97942809765973793</v>
      </c>
      <c r="C221" s="133">
        <v>4.9118621341460583E-2</v>
      </c>
      <c r="D221">
        <v>1</v>
      </c>
      <c r="E221" s="15">
        <v>17.747348763102281</v>
      </c>
      <c r="F221" s="115">
        <v>0</v>
      </c>
      <c r="G221" s="15">
        <v>19.361653788635241</v>
      </c>
      <c r="H221" s="15">
        <v>0</v>
      </c>
      <c r="I221" s="116">
        <v>835</v>
      </c>
      <c r="J221" s="10">
        <v>0</v>
      </c>
      <c r="K221" s="116">
        <v>159.3199529824341</v>
      </c>
      <c r="L221" s="116">
        <v>0</v>
      </c>
      <c r="M221" s="134">
        <f t="shared" si="3"/>
        <v>5.0150308592152346E-2</v>
      </c>
    </row>
    <row r="222" spans="1:13">
      <c r="A222" t="s">
        <v>2995</v>
      </c>
      <c r="B222" s="14">
        <v>0.37202556158027739</v>
      </c>
      <c r="C222" s="133">
        <v>4.8986727373037622E-2</v>
      </c>
      <c r="D222">
        <v>1</v>
      </c>
      <c r="E222" s="15">
        <v>22.037753011593299</v>
      </c>
      <c r="F222" s="115">
        <v>0</v>
      </c>
      <c r="G222" s="15">
        <v>21.496248992262231</v>
      </c>
      <c r="H222" s="15">
        <v>0</v>
      </c>
      <c r="I222" s="116">
        <v>572</v>
      </c>
      <c r="J222" s="10">
        <v>0</v>
      </c>
      <c r="K222" s="116">
        <v>194.81477111875489</v>
      </c>
      <c r="L222" s="116">
        <v>0</v>
      </c>
      <c r="M222" s="134">
        <f t="shared" si="3"/>
        <v>0.13167570304834295</v>
      </c>
    </row>
    <row r="223" spans="1:13">
      <c r="A223" t="s">
        <v>2996</v>
      </c>
      <c r="B223" s="14">
        <v>0.73489282199918005</v>
      </c>
      <c r="C223" s="133">
        <v>4.5493315673163053E-2</v>
      </c>
      <c r="D223">
        <v>1</v>
      </c>
      <c r="E223" s="15">
        <v>18.68028871078619</v>
      </c>
      <c r="F223" s="115">
        <v>0</v>
      </c>
      <c r="G223" s="15">
        <v>18.070196217185789</v>
      </c>
      <c r="H223" s="15">
        <v>0</v>
      </c>
      <c r="I223" s="116">
        <v>593</v>
      </c>
      <c r="J223" s="10">
        <v>0</v>
      </c>
      <c r="K223" s="116">
        <v>118.6376515884745</v>
      </c>
      <c r="L223" s="116">
        <v>0</v>
      </c>
      <c r="M223" s="134">
        <f t="shared" si="3"/>
        <v>6.1904694550430392E-2</v>
      </c>
    </row>
    <row r="224" spans="1:13">
      <c r="A224" t="s">
        <v>2997</v>
      </c>
      <c r="B224" s="14">
        <v>6.283432290109439</v>
      </c>
      <c r="C224" s="133">
        <v>9.7103627996306313E-2</v>
      </c>
      <c r="D224">
        <v>2</v>
      </c>
      <c r="E224" s="15">
        <v>20.225299149802943</v>
      </c>
      <c r="F224" s="115">
        <v>0.5464506769307379</v>
      </c>
      <c r="G224" s="15">
        <v>17.729641378420467</v>
      </c>
      <c r="H224" s="15">
        <v>0.74869480330734628</v>
      </c>
      <c r="I224" s="116">
        <v>595.5</v>
      </c>
      <c r="J224" s="10">
        <v>136.5</v>
      </c>
      <c r="K224" s="116">
        <v>135.70980880204996</v>
      </c>
      <c r="L224" s="116">
        <v>12.3863185597009</v>
      </c>
      <c r="M224" s="134">
        <f t="shared" si="3"/>
        <v>1.5453914916717444E-2</v>
      </c>
    </row>
    <row r="225" spans="1:13">
      <c r="A225" t="s">
        <v>2998</v>
      </c>
      <c r="B225" s="14">
        <v>0.91226790836552518</v>
      </c>
      <c r="C225" s="133">
        <v>9.403587765664656E-2</v>
      </c>
      <c r="D225">
        <v>2</v>
      </c>
      <c r="E225" s="15">
        <v>14.34147730089277</v>
      </c>
      <c r="F225" s="115">
        <v>2.1360247430958204</v>
      </c>
      <c r="G225" s="15">
        <v>16.988493560107038</v>
      </c>
      <c r="H225" s="15">
        <v>0.52365769009974417</v>
      </c>
      <c r="I225" s="116">
        <v>801</v>
      </c>
      <c r="J225" s="10">
        <v>124</v>
      </c>
      <c r="K225" s="116">
        <v>97.90158317686064</v>
      </c>
      <c r="L225" s="116">
        <v>46.362722580554959</v>
      </c>
      <c r="M225" s="134">
        <f t="shared" si="3"/>
        <v>0.10307923450374022</v>
      </c>
    </row>
    <row r="226" spans="1:13">
      <c r="A226" t="s">
        <v>2999</v>
      </c>
      <c r="B226" s="14">
        <v>0.56501509111215109</v>
      </c>
      <c r="C226" s="133">
        <v>4.946896468136152E-2</v>
      </c>
      <c r="D226">
        <v>1</v>
      </c>
      <c r="E226" s="15">
        <v>11.125343550124519</v>
      </c>
      <c r="F226" s="115">
        <v>0</v>
      </c>
      <c r="G226" s="15">
        <v>13.151140603207431</v>
      </c>
      <c r="H226" s="15">
        <v>0</v>
      </c>
      <c r="I226" s="116">
        <v>667</v>
      </c>
      <c r="J226" s="10">
        <v>0</v>
      </c>
      <c r="K226" s="116">
        <v>32.669275919185942</v>
      </c>
      <c r="L226" s="116">
        <v>0</v>
      </c>
      <c r="M226" s="134">
        <f t="shared" si="3"/>
        <v>8.7553351157380527E-2</v>
      </c>
    </row>
    <row r="227" spans="1:13">
      <c r="A227" t="s">
        <v>3000</v>
      </c>
      <c r="B227" s="14">
        <v>0.93721561952433219</v>
      </c>
      <c r="C227" s="133">
        <v>4.8428763168559971E-2</v>
      </c>
      <c r="D227">
        <v>1</v>
      </c>
      <c r="E227" s="15">
        <v>12.52714247659137</v>
      </c>
      <c r="F227" s="115">
        <v>0</v>
      </c>
      <c r="G227" s="15">
        <v>18.463809472422739</v>
      </c>
      <c r="H227" s="15">
        <v>0</v>
      </c>
      <c r="I227" s="116">
        <v>516</v>
      </c>
      <c r="J227" s="10">
        <v>0</v>
      </c>
      <c r="K227" s="116">
        <v>43.906777726805643</v>
      </c>
      <c r="L227" s="116">
        <v>0</v>
      </c>
      <c r="M227" s="134">
        <f t="shared" si="3"/>
        <v>5.1673021831560133E-2</v>
      </c>
    </row>
    <row r="228" spans="1:13">
      <c r="A228" t="s">
        <v>3001</v>
      </c>
      <c r="B228" s="14">
        <v>0.61172046676475789</v>
      </c>
      <c r="C228" s="133">
        <v>4.5565073979842628E-2</v>
      </c>
      <c r="D228">
        <v>1</v>
      </c>
      <c r="E228" s="15">
        <v>8.1025884895097118</v>
      </c>
      <c r="F228" s="115">
        <v>0</v>
      </c>
      <c r="G228" s="15">
        <v>12.664459425392019</v>
      </c>
      <c r="H228" s="15">
        <v>0</v>
      </c>
      <c r="I228" s="116">
        <v>878</v>
      </c>
      <c r="J228" s="10">
        <v>0</v>
      </c>
      <c r="K228" s="116">
        <v>21.223179640004531</v>
      </c>
      <c r="L228" s="116">
        <v>0</v>
      </c>
      <c r="M228" s="134">
        <f t="shared" si="3"/>
        <v>7.4486757359656972E-2</v>
      </c>
    </row>
    <row r="229" spans="1:13">
      <c r="A229" t="s">
        <v>3002</v>
      </c>
      <c r="B229" s="14">
        <v>0.80223572118149766</v>
      </c>
      <c r="C229" s="133">
        <v>4.8252944928570497E-2</v>
      </c>
      <c r="D229">
        <v>1</v>
      </c>
      <c r="E229" s="15">
        <v>20.670126238035369</v>
      </c>
      <c r="F229" s="115">
        <v>0</v>
      </c>
      <c r="G229" s="15">
        <v>22.314428674981819</v>
      </c>
      <c r="H229" s="15">
        <v>0</v>
      </c>
      <c r="I229" s="116">
        <v>477</v>
      </c>
      <c r="J229" s="10">
        <v>0</v>
      </c>
      <c r="K229" s="116">
        <v>145.0088161233237</v>
      </c>
      <c r="L229" s="116">
        <v>0</v>
      </c>
      <c r="M229" s="134">
        <f t="shared" si="3"/>
        <v>6.014808821714604E-2</v>
      </c>
    </row>
    <row r="230" spans="1:13">
      <c r="A230" t="s">
        <v>277</v>
      </c>
      <c r="B230" s="14">
        <v>12.361566659889739</v>
      </c>
      <c r="C230" s="133">
        <v>3.8401482864527894E-2</v>
      </c>
      <c r="D230">
        <v>2</v>
      </c>
      <c r="E230" s="15">
        <v>14.698639750399096</v>
      </c>
      <c r="F230" s="115">
        <v>0.22091936345747784</v>
      </c>
      <c r="G230" s="15">
        <v>16.848435033336948</v>
      </c>
      <c r="H230" s="15">
        <v>0.35589203232885902</v>
      </c>
      <c r="I230" s="116">
        <v>832.5</v>
      </c>
      <c r="J230" s="10">
        <v>37.5</v>
      </c>
      <c r="K230" s="116">
        <v>100.82164722877587</v>
      </c>
      <c r="L230" s="116">
        <v>1.4942793742585896</v>
      </c>
      <c r="M230" s="134">
        <f t="shared" si="3"/>
        <v>3.106522330145362E-3</v>
      </c>
    </row>
    <row r="231" spans="1:13">
      <c r="A231" t="s">
        <v>1832</v>
      </c>
      <c r="B231" s="14">
        <v>3.887105726660427</v>
      </c>
      <c r="C231" s="133">
        <v>1.9240392443625059E-2</v>
      </c>
      <c r="D231">
        <v>1</v>
      </c>
      <c r="E231" s="15">
        <v>14.0454423994229</v>
      </c>
      <c r="F231" s="115">
        <v>0</v>
      </c>
      <c r="G231" s="15">
        <v>17.894307196995719</v>
      </c>
      <c r="H231" s="15">
        <v>0</v>
      </c>
      <c r="I231" s="116">
        <v>1091</v>
      </c>
      <c r="J231" s="10">
        <v>0</v>
      </c>
      <c r="K231" s="116">
        <v>128.6582391932894</v>
      </c>
      <c r="L231" s="116">
        <v>0</v>
      </c>
      <c r="M231" s="134">
        <f t="shared" si="3"/>
        <v>4.9497991041667069E-3</v>
      </c>
    </row>
    <row r="232" spans="1:13">
      <c r="A232" t="s">
        <v>736</v>
      </c>
      <c r="B232" s="14">
        <v>0.6765616841128016</v>
      </c>
      <c r="C232" s="133">
        <v>1.9377269073673091E-2</v>
      </c>
      <c r="D232">
        <v>1</v>
      </c>
      <c r="E232" s="15">
        <v>10.041477952897051</v>
      </c>
      <c r="F232" s="115">
        <v>0</v>
      </c>
      <c r="G232" s="15">
        <v>14.60591557046369</v>
      </c>
      <c r="H232" s="15">
        <v>0</v>
      </c>
      <c r="I232" s="116">
        <v>826</v>
      </c>
      <c r="J232" s="10">
        <v>0</v>
      </c>
      <c r="K232" s="116">
        <v>35.469204816687302</v>
      </c>
      <c r="L232" s="116">
        <v>0</v>
      </c>
      <c r="M232" s="134">
        <f t="shared" si="3"/>
        <v>2.864080176086703E-2</v>
      </c>
    </row>
    <row r="233" spans="1:13">
      <c r="A233" t="s">
        <v>270</v>
      </c>
      <c r="B233" s="14">
        <v>6.0167857902447972</v>
      </c>
      <c r="C233" s="133">
        <v>1.9759483237702061E-2</v>
      </c>
      <c r="D233">
        <v>1</v>
      </c>
      <c r="E233" s="15">
        <v>15.722171183033851</v>
      </c>
      <c r="F233" s="115">
        <v>0</v>
      </c>
      <c r="G233" s="15">
        <v>15.68970064780531</v>
      </c>
      <c r="H233" s="15">
        <v>0</v>
      </c>
      <c r="I233" s="116">
        <v>810</v>
      </c>
      <c r="J233" s="10">
        <v>0</v>
      </c>
      <c r="K233" s="116">
        <v>82.514513857965596</v>
      </c>
      <c r="L233" s="116">
        <v>0</v>
      </c>
      <c r="M233" s="134">
        <f t="shared" si="3"/>
        <v>3.2840596169700321E-3</v>
      </c>
    </row>
    <row r="234" spans="1:13">
      <c r="A234" t="s">
        <v>1836</v>
      </c>
      <c r="B234" s="14">
        <v>4.1350232012828076</v>
      </c>
      <c r="C234" s="133">
        <v>3.950070110163547E-2</v>
      </c>
      <c r="D234">
        <v>2</v>
      </c>
      <c r="E234" s="15">
        <v>16.255519185583911</v>
      </c>
      <c r="F234" s="115">
        <v>8.894085797909608E-2</v>
      </c>
      <c r="G234" s="15">
        <v>17.6348245076178</v>
      </c>
      <c r="H234" s="15">
        <v>0.25478209225047643</v>
      </c>
      <c r="I234" s="116">
        <v>658</v>
      </c>
      <c r="J234" s="10">
        <v>99</v>
      </c>
      <c r="K234" s="116">
        <v>99.769254322732309</v>
      </c>
      <c r="L234" s="116">
        <v>13.08828475561031</v>
      </c>
      <c r="M234" s="134">
        <f t="shared" si="3"/>
        <v>9.5527157113365589E-3</v>
      </c>
    </row>
    <row r="235" spans="1:13">
      <c r="A235" t="s">
        <v>1839</v>
      </c>
      <c r="B235" s="14">
        <v>2.3718636201480021</v>
      </c>
      <c r="C235" s="133">
        <v>1.9644857518465259E-2</v>
      </c>
      <c r="D235">
        <v>1</v>
      </c>
      <c r="E235" s="15">
        <v>14.15602118867699</v>
      </c>
      <c r="F235" s="115">
        <v>0</v>
      </c>
      <c r="G235" s="15">
        <v>17.021862118664771</v>
      </c>
      <c r="H235" s="15">
        <v>0</v>
      </c>
      <c r="I235" s="116">
        <v>764</v>
      </c>
      <c r="J235" s="10">
        <v>0</v>
      </c>
      <c r="K235" s="116">
        <v>77.937175465092054</v>
      </c>
      <c r="L235" s="116">
        <v>0</v>
      </c>
      <c r="M235" s="134">
        <f t="shared" si="3"/>
        <v>8.2824566098954021E-3</v>
      </c>
    </row>
    <row r="236" spans="1:13">
      <c r="A236" t="s">
        <v>1841</v>
      </c>
      <c r="B236" s="14">
        <v>6.646387491862761</v>
      </c>
      <c r="C236" s="133">
        <v>1.9568613221709288E-2</v>
      </c>
      <c r="D236">
        <v>1</v>
      </c>
      <c r="E236" s="15">
        <v>16.57127082930478</v>
      </c>
      <c r="F236" s="115">
        <v>0</v>
      </c>
      <c r="G236" s="15">
        <v>19.512488942046971</v>
      </c>
      <c r="H236" s="15">
        <v>0</v>
      </c>
      <c r="I236" s="116">
        <v>715</v>
      </c>
      <c r="J236" s="10">
        <v>0</v>
      </c>
      <c r="K236" s="116">
        <v>129.22982686805139</v>
      </c>
      <c r="L236" s="116">
        <v>0</v>
      </c>
      <c r="M236" s="134">
        <f t="shared" si="3"/>
        <v>2.9442480212998924E-3</v>
      </c>
    </row>
    <row r="237" spans="1:13">
      <c r="A237" t="s">
        <v>1844</v>
      </c>
      <c r="B237" s="14">
        <v>2.159212596435796</v>
      </c>
      <c r="C237" s="133">
        <v>1.9913685003770758E-2</v>
      </c>
      <c r="D237">
        <v>1</v>
      </c>
      <c r="E237" s="15">
        <v>13.246448132410521</v>
      </c>
      <c r="F237" s="115">
        <v>0</v>
      </c>
      <c r="G237" s="15">
        <v>16.380650104448641</v>
      </c>
      <c r="H237" s="15">
        <v>0</v>
      </c>
      <c r="I237" s="116">
        <v>803</v>
      </c>
      <c r="J237" s="10">
        <v>0</v>
      </c>
      <c r="K237" s="116">
        <v>74.497543665086567</v>
      </c>
      <c r="L237" s="116">
        <v>0</v>
      </c>
      <c r="M237" s="134">
        <f t="shared" si="3"/>
        <v>9.2226606294545533E-3</v>
      </c>
    </row>
    <row r="238" spans="1:13">
      <c r="A238" t="s">
        <v>1847</v>
      </c>
      <c r="B238" s="14">
        <v>2.8289395997175211</v>
      </c>
      <c r="C238" s="133">
        <v>1.9913685003770758E-2</v>
      </c>
      <c r="D238">
        <v>1</v>
      </c>
      <c r="E238" s="15">
        <v>14.4552482437719</v>
      </c>
      <c r="F238" s="115">
        <v>0</v>
      </c>
      <c r="G238" s="15">
        <v>17.889412930914329</v>
      </c>
      <c r="H238" s="15">
        <v>0</v>
      </c>
      <c r="I238" s="116">
        <v>904</v>
      </c>
      <c r="J238" s="10">
        <v>0</v>
      </c>
      <c r="K238" s="116">
        <v>102.9920295204675</v>
      </c>
      <c r="L238" s="116">
        <v>0</v>
      </c>
      <c r="M238" s="134">
        <f t="shared" si="3"/>
        <v>7.0392754252367939E-3</v>
      </c>
    </row>
    <row r="239" spans="1:13">
      <c r="A239" t="s">
        <v>1849</v>
      </c>
      <c r="B239" s="14">
        <v>4.7950206667910766</v>
      </c>
      <c r="C239" s="133">
        <v>1.985238205917244E-2</v>
      </c>
      <c r="D239">
        <v>1</v>
      </c>
      <c r="E239" s="15">
        <v>18.034290123148939</v>
      </c>
      <c r="F239" s="115">
        <v>0</v>
      </c>
      <c r="G239" s="15">
        <v>17.05750188025068</v>
      </c>
      <c r="H239" s="15">
        <v>0</v>
      </c>
      <c r="I239" s="116">
        <v>504</v>
      </c>
      <c r="J239" s="10">
        <v>0</v>
      </c>
      <c r="K239" s="116">
        <v>97.057595889513053</v>
      </c>
      <c r="L239" s="116">
        <v>0</v>
      </c>
      <c r="M239" s="134">
        <f t="shared" si="3"/>
        <v>4.1402078194707863E-3</v>
      </c>
    </row>
    <row r="240" spans="1:13">
      <c r="A240" t="s">
        <v>1851</v>
      </c>
      <c r="B240" s="14">
        <v>3.4039325126677138</v>
      </c>
      <c r="C240" s="133">
        <v>1.9453026175611569E-2</v>
      </c>
      <c r="D240">
        <v>1</v>
      </c>
      <c r="E240" s="15">
        <v>13.57011159899591</v>
      </c>
      <c r="F240" s="115">
        <v>0</v>
      </c>
      <c r="G240" s="15">
        <v>18.187620954219319</v>
      </c>
      <c r="H240" s="15">
        <v>0</v>
      </c>
      <c r="I240" s="116">
        <v>822</v>
      </c>
      <c r="J240" s="10">
        <v>0</v>
      </c>
      <c r="K240" s="116">
        <v>92.087604371662891</v>
      </c>
      <c r="L240" s="116">
        <v>0</v>
      </c>
      <c r="M240" s="134">
        <f t="shared" si="3"/>
        <v>5.7148683480701375E-3</v>
      </c>
    </row>
    <row r="241" spans="1:13">
      <c r="A241" t="s">
        <v>283</v>
      </c>
      <c r="B241" s="14">
        <v>1.7396041069582779</v>
      </c>
      <c r="C241" s="133">
        <v>1.9830047645139279E-2</v>
      </c>
      <c r="D241">
        <v>1</v>
      </c>
      <c r="E241" s="15">
        <v>14.745260514079639</v>
      </c>
      <c r="F241" s="115">
        <v>0</v>
      </c>
      <c r="G241" s="15">
        <v>17.402975943831731</v>
      </c>
      <c r="H241" s="15">
        <v>0</v>
      </c>
      <c r="I241" s="116">
        <v>908</v>
      </c>
      <c r="J241" s="10">
        <v>0</v>
      </c>
      <c r="K241" s="116">
        <v>110.9740018918064</v>
      </c>
      <c r="L241" s="116">
        <v>0</v>
      </c>
      <c r="M241" s="134">
        <f t="shared" si="3"/>
        <v>1.1399172700168197E-2</v>
      </c>
    </row>
    <row r="242" spans="1:13">
      <c r="A242" t="s">
        <v>1854</v>
      </c>
      <c r="B242" s="14">
        <v>2.793478796069655</v>
      </c>
      <c r="C242" s="133">
        <v>1.991030805911247E-2</v>
      </c>
      <c r="D242">
        <v>1</v>
      </c>
      <c r="E242" s="15">
        <v>12.785046729485551</v>
      </c>
      <c r="F242" s="115">
        <v>0</v>
      </c>
      <c r="G242" s="15">
        <v>16.20583825686613</v>
      </c>
      <c r="H242" s="15">
        <v>0</v>
      </c>
      <c r="I242" s="116">
        <v>804</v>
      </c>
      <c r="J242" s="10">
        <v>0</v>
      </c>
      <c r="K242" s="116">
        <v>64.793199030047646</v>
      </c>
      <c r="L242" s="116">
        <v>0</v>
      </c>
      <c r="M242" s="134">
        <f t="shared" si="3"/>
        <v>7.1274240875304675E-3</v>
      </c>
    </row>
    <row r="243" spans="1:13">
      <c r="A243" t="s">
        <v>732</v>
      </c>
      <c r="B243" s="14">
        <v>2.5879778767448371</v>
      </c>
      <c r="C243" s="133">
        <v>1.8189984550190639E-2</v>
      </c>
      <c r="D243">
        <v>1</v>
      </c>
      <c r="E243" s="15">
        <v>11.1593759816113</v>
      </c>
      <c r="F243" s="115">
        <v>0</v>
      </c>
      <c r="G243" s="15">
        <v>14.85864672624032</v>
      </c>
      <c r="H243" s="15">
        <v>0</v>
      </c>
      <c r="I243" s="116">
        <v>1045</v>
      </c>
      <c r="J243" s="10">
        <v>0</v>
      </c>
      <c r="K243" s="116">
        <v>59.742417071491772</v>
      </c>
      <c r="L243" s="116">
        <v>0</v>
      </c>
      <c r="M243" s="134">
        <f t="shared" si="3"/>
        <v>7.0286476223939097E-3</v>
      </c>
    </row>
    <row r="244" spans="1:13">
      <c r="A244" t="s">
        <v>274</v>
      </c>
      <c r="B244" s="14">
        <v>6.4751178409692756</v>
      </c>
      <c r="C244" s="133">
        <v>3.9474636230601108E-2</v>
      </c>
      <c r="D244">
        <v>2</v>
      </c>
      <c r="E244" s="15">
        <v>15.51186279967972</v>
      </c>
      <c r="F244" s="115">
        <v>0.70687967171783117</v>
      </c>
      <c r="G244" s="15">
        <v>18.493891498375177</v>
      </c>
      <c r="H244" s="15">
        <v>0.17602257574443539</v>
      </c>
      <c r="I244" s="116">
        <v>862</v>
      </c>
      <c r="J244" s="10">
        <v>56</v>
      </c>
      <c r="K244" s="116">
        <v>130.05955664081549</v>
      </c>
      <c r="L244" s="116">
        <v>4.591334307015102</v>
      </c>
      <c r="M244" s="134">
        <f t="shared" si="3"/>
        <v>6.0963579660029878E-3</v>
      </c>
    </row>
    <row r="245" spans="1:13">
      <c r="A245" t="s">
        <v>1858</v>
      </c>
      <c r="B245" s="14">
        <v>0.73990555313471373</v>
      </c>
      <c r="C245" s="133">
        <v>1.9856667574090159E-2</v>
      </c>
      <c r="D245">
        <v>1</v>
      </c>
      <c r="E245" s="15">
        <v>18.625430358665241</v>
      </c>
      <c r="F245" s="115">
        <v>0</v>
      </c>
      <c r="G245" s="15">
        <v>20.546414021816702</v>
      </c>
      <c r="H245" s="15">
        <v>0</v>
      </c>
      <c r="I245" s="116">
        <v>504</v>
      </c>
      <c r="J245" s="10">
        <v>0</v>
      </c>
      <c r="K245" s="116">
        <v>124.80579072499469</v>
      </c>
      <c r="L245" s="116">
        <v>0</v>
      </c>
      <c r="M245" s="134">
        <f t="shared" si="3"/>
        <v>2.6836759759356583E-2</v>
      </c>
    </row>
    <row r="246" spans="1:13">
      <c r="A246" t="s">
        <v>280</v>
      </c>
      <c r="B246" s="14">
        <v>4.6553803652752581</v>
      </c>
      <c r="C246" s="133">
        <v>1.9848036070456081E-2</v>
      </c>
      <c r="D246">
        <v>1</v>
      </c>
      <c r="E246" s="15">
        <v>14.260499689065661</v>
      </c>
      <c r="F246" s="115">
        <v>0</v>
      </c>
      <c r="G246" s="15">
        <v>16.08816392701981</v>
      </c>
      <c r="H246" s="15">
        <v>0</v>
      </c>
      <c r="I246" s="116">
        <v>806</v>
      </c>
      <c r="J246" s="10">
        <v>0</v>
      </c>
      <c r="K246" s="116">
        <v>90.916848900341591</v>
      </c>
      <c r="L246" s="116">
        <v>0</v>
      </c>
      <c r="M246" s="134">
        <f t="shared" si="3"/>
        <v>4.2634617395613233E-3</v>
      </c>
    </row>
    <row r="247" spans="1:13">
      <c r="A247" t="s">
        <v>2004</v>
      </c>
      <c r="B247" s="14">
        <v>0.28621910464058642</v>
      </c>
      <c r="C247" s="133">
        <v>4.7873123536955067E-2</v>
      </c>
      <c r="D247">
        <v>1</v>
      </c>
      <c r="E247" s="15">
        <v>10.58079936475448</v>
      </c>
      <c r="F247" s="115">
        <v>0</v>
      </c>
      <c r="G247" s="15">
        <v>14.70854163323199</v>
      </c>
      <c r="H247" s="15">
        <v>0</v>
      </c>
      <c r="I247" s="116">
        <v>627</v>
      </c>
      <c r="J247" s="10">
        <v>0</v>
      </c>
      <c r="K247" s="116">
        <v>32.285262588504068</v>
      </c>
      <c r="L247" s="116">
        <v>0</v>
      </c>
      <c r="M247" s="134">
        <f t="shared" si="3"/>
        <v>0.16726040561502953</v>
      </c>
    </row>
    <row r="248" spans="1:13">
      <c r="A248" t="s">
        <v>2009</v>
      </c>
      <c r="B248" s="14">
        <v>0.52960087891092111</v>
      </c>
      <c r="C248" s="133">
        <v>1.9477212822327079E-2</v>
      </c>
      <c r="D248">
        <v>1</v>
      </c>
      <c r="E248" s="15">
        <v>11.573503695342289</v>
      </c>
      <c r="F248" s="115">
        <v>0</v>
      </c>
      <c r="G248" s="15">
        <v>15.51281027840877</v>
      </c>
      <c r="H248" s="15">
        <v>0</v>
      </c>
      <c r="I248" s="116">
        <v>1078</v>
      </c>
      <c r="J248" s="10">
        <v>0</v>
      </c>
      <c r="K248" s="116">
        <v>69.413648690864562</v>
      </c>
      <c r="L248" s="116">
        <v>0</v>
      </c>
      <c r="M248" s="134">
        <f t="shared" si="3"/>
        <v>3.6777153509224343E-2</v>
      </c>
    </row>
    <row r="249" spans="1:13">
      <c r="A249" t="s">
        <v>2007</v>
      </c>
      <c r="B249" s="14">
        <v>1.0185755850038809</v>
      </c>
      <c r="C249" s="133">
        <v>1.983463539482232E-2</v>
      </c>
      <c r="D249">
        <v>1</v>
      </c>
      <c r="E249" s="15">
        <v>13.68563952853186</v>
      </c>
      <c r="F249" s="115">
        <v>0</v>
      </c>
      <c r="G249" s="15">
        <v>18.14666898606745</v>
      </c>
      <c r="H249" s="15">
        <v>0</v>
      </c>
      <c r="I249" s="116">
        <v>1008</v>
      </c>
      <c r="J249" s="10">
        <v>0</v>
      </c>
      <c r="K249" s="116">
        <v>98.163410482114784</v>
      </c>
      <c r="L249" s="116">
        <v>0</v>
      </c>
      <c r="M249" s="134">
        <f t="shared" si="3"/>
        <v>1.9472914614134158E-2</v>
      </c>
    </row>
    <row r="250" spans="1:13">
      <c r="A250" t="s">
        <v>2014</v>
      </c>
      <c r="B250" s="14">
        <v>3.505639518874871</v>
      </c>
      <c r="C250" s="133">
        <v>1.8496271650466779E-2</v>
      </c>
      <c r="D250">
        <v>1</v>
      </c>
      <c r="E250" s="15">
        <v>14.111772087617</v>
      </c>
      <c r="F250" s="115">
        <v>0</v>
      </c>
      <c r="G250" s="15">
        <v>17.477254176965069</v>
      </c>
      <c r="H250" s="15">
        <v>0</v>
      </c>
      <c r="I250" s="116">
        <v>919</v>
      </c>
      <c r="J250" s="10">
        <v>0</v>
      </c>
      <c r="K250" s="116">
        <v>88.41576703579662</v>
      </c>
      <c r="L250" s="116">
        <v>0</v>
      </c>
      <c r="M250" s="134">
        <f t="shared" si="3"/>
        <v>5.2761476332293077E-3</v>
      </c>
    </row>
    <row r="251" spans="1:13">
      <c r="A251" t="s">
        <v>2011</v>
      </c>
      <c r="B251" s="14">
        <v>3.3859053029491721</v>
      </c>
      <c r="C251" s="133">
        <v>3.8194964641003859E-2</v>
      </c>
      <c r="D251">
        <v>2</v>
      </c>
      <c r="E251" s="15">
        <v>18.891299614267453</v>
      </c>
      <c r="F251" s="115">
        <v>4.3240768004488235</v>
      </c>
      <c r="G251" s="15">
        <v>20.114793924899345</v>
      </c>
      <c r="H251" s="15">
        <v>2.0137426591518315</v>
      </c>
      <c r="I251" s="116">
        <v>629</v>
      </c>
      <c r="J251" s="10">
        <v>13</v>
      </c>
      <c r="K251" s="116">
        <v>141.56092465864427</v>
      </c>
      <c r="L251" s="116">
        <v>63.880241061306243</v>
      </c>
      <c r="M251" s="134">
        <f t="shared" si="3"/>
        <v>1.1280576750842824E-2</v>
      </c>
    </row>
    <row r="252" spans="1:13">
      <c r="A252" t="s">
        <v>1981</v>
      </c>
      <c r="B252" s="14">
        <v>1.162210280458017</v>
      </c>
      <c r="C252" s="133">
        <v>1.9461147681400601E-2</v>
      </c>
      <c r="D252">
        <v>1</v>
      </c>
      <c r="E252" s="15">
        <v>12.283929245412651</v>
      </c>
      <c r="F252" s="115">
        <v>0</v>
      </c>
      <c r="G252" s="15">
        <v>16.018420231890079</v>
      </c>
      <c r="H252" s="15">
        <v>0</v>
      </c>
      <c r="I252" s="116">
        <v>565</v>
      </c>
      <c r="J252" s="10">
        <v>0</v>
      </c>
      <c r="K252" s="116">
        <v>42.327027276284198</v>
      </c>
      <c r="L252" s="116">
        <v>0</v>
      </c>
      <c r="M252" s="134">
        <f t="shared" si="3"/>
        <v>1.6744945392955166E-2</v>
      </c>
    </row>
    <row r="253" spans="1:13">
      <c r="A253" t="s">
        <v>1979</v>
      </c>
      <c r="B253" s="14">
        <v>0.84937433754180969</v>
      </c>
      <c r="C253" s="133">
        <v>1.9917001287890999E-2</v>
      </c>
      <c r="D253">
        <v>1</v>
      </c>
      <c r="E253" s="15">
        <v>14.60843863713724</v>
      </c>
      <c r="F253" s="115">
        <v>0</v>
      </c>
      <c r="G253" s="15">
        <v>17.554785472625468</v>
      </c>
      <c r="H253" s="15">
        <v>0</v>
      </c>
      <c r="I253" s="116">
        <v>904</v>
      </c>
      <c r="J253" s="10">
        <v>0</v>
      </c>
      <c r="K253" s="116">
        <v>100.75871176912069</v>
      </c>
      <c r="L253" s="116">
        <v>0</v>
      </c>
      <c r="M253" s="134">
        <f t="shared" si="3"/>
        <v>2.3449026427538613E-2</v>
      </c>
    </row>
    <row r="254" spans="1:13">
      <c r="A254" t="s">
        <v>1976</v>
      </c>
      <c r="B254" s="14">
        <v>0.32091696510383988</v>
      </c>
      <c r="C254" s="133">
        <v>1.948515640852733E-2</v>
      </c>
      <c r="D254">
        <v>1</v>
      </c>
      <c r="E254" s="15">
        <v>16.949711058171069</v>
      </c>
      <c r="F254" s="115">
        <v>0</v>
      </c>
      <c r="G254" s="15">
        <v>18.933401283538501</v>
      </c>
      <c r="H254" s="15">
        <v>0</v>
      </c>
      <c r="I254" s="116">
        <v>1232</v>
      </c>
      <c r="J254" s="10">
        <v>0</v>
      </c>
      <c r="K254" s="116">
        <v>182.7490909462224</v>
      </c>
      <c r="L254" s="116">
        <v>0</v>
      </c>
      <c r="M254" s="134">
        <f t="shared" si="3"/>
        <v>6.0717127878304814E-2</v>
      </c>
    </row>
    <row r="255" spans="1:13">
      <c r="A255" t="s">
        <v>1983</v>
      </c>
      <c r="B255" s="14">
        <v>0.55897865555540538</v>
      </c>
      <c r="C255" s="133">
        <v>1.9617968656510949E-2</v>
      </c>
      <c r="D255">
        <v>1</v>
      </c>
      <c r="E255" s="15">
        <v>14.555940720270369</v>
      </c>
      <c r="F255" s="115">
        <v>0</v>
      </c>
      <c r="G255" s="15">
        <v>17.47679435192839</v>
      </c>
      <c r="H255" s="15">
        <v>0</v>
      </c>
      <c r="I255" s="116">
        <v>1172</v>
      </c>
      <c r="J255" s="10">
        <v>0</v>
      </c>
      <c r="K255" s="116">
        <v>123.41275349022639</v>
      </c>
      <c r="L255" s="116">
        <v>0</v>
      </c>
      <c r="M255" s="134">
        <f t="shared" si="3"/>
        <v>3.5096096177444178E-2</v>
      </c>
    </row>
    <row r="256" spans="1:13">
      <c r="A256" t="s">
        <v>1985</v>
      </c>
      <c r="B256" s="14">
        <v>5.0435954547122428</v>
      </c>
      <c r="C256" s="133">
        <v>3.8805972999557528E-2</v>
      </c>
      <c r="D256">
        <v>2</v>
      </c>
      <c r="E256" s="15">
        <v>14.269571398469115</v>
      </c>
      <c r="F256" s="115">
        <v>0.10789557499736616</v>
      </c>
      <c r="G256" s="15">
        <v>17.063177911596675</v>
      </c>
      <c r="H256" s="15">
        <v>0.41655548588465813</v>
      </c>
      <c r="I256" s="116">
        <v>1005.5</v>
      </c>
      <c r="J256" s="10">
        <v>84.5</v>
      </c>
      <c r="K256" s="116">
        <v>111.03528680934434</v>
      </c>
      <c r="L256" s="116">
        <v>6.5826352251458413</v>
      </c>
      <c r="M256" s="134">
        <f t="shared" si="3"/>
        <v>7.694108964132129E-3</v>
      </c>
    </row>
    <row r="257" spans="1:13">
      <c r="A257" t="s">
        <v>1988</v>
      </c>
      <c r="B257" s="14">
        <v>2.3424378398694392</v>
      </c>
      <c r="C257" s="133">
        <v>1.9493040639561952E-2</v>
      </c>
      <c r="D257">
        <v>1</v>
      </c>
      <c r="E257" s="15">
        <v>12.86401712111063</v>
      </c>
      <c r="F257" s="115">
        <v>0</v>
      </c>
      <c r="G257" s="15">
        <v>16.59544365221727</v>
      </c>
      <c r="H257" s="15">
        <v>0</v>
      </c>
      <c r="I257" s="116">
        <v>1026</v>
      </c>
      <c r="J257" s="10">
        <v>0</v>
      </c>
      <c r="K257" s="116">
        <v>89.738398480885706</v>
      </c>
      <c r="L257" s="116">
        <v>0</v>
      </c>
      <c r="M257" s="134">
        <f t="shared" si="3"/>
        <v>8.321689612326464E-3</v>
      </c>
    </row>
    <row r="258" spans="1:13">
      <c r="A258" t="s">
        <v>633</v>
      </c>
      <c r="B258" s="14">
        <v>1.1246014875569621</v>
      </c>
      <c r="C258" s="133">
        <v>1.9701854814119232E-2</v>
      </c>
      <c r="D258">
        <v>1</v>
      </c>
      <c r="E258" s="15">
        <v>12.24317758110138</v>
      </c>
      <c r="F258" s="115">
        <v>0</v>
      </c>
      <c r="G258" s="15">
        <v>14.808218047619921</v>
      </c>
      <c r="H258" s="15">
        <v>0</v>
      </c>
      <c r="I258" s="116">
        <v>1167</v>
      </c>
      <c r="J258" s="10">
        <v>0</v>
      </c>
      <c r="K258" s="116">
        <v>65.739490816116373</v>
      </c>
      <c r="L258" s="116">
        <v>0</v>
      </c>
      <c r="M258" s="134">
        <f t="shared" si="3"/>
        <v>1.7518965635479222E-2</v>
      </c>
    </row>
    <row r="259" spans="1:13">
      <c r="A259" t="s">
        <v>1992</v>
      </c>
      <c r="B259" s="14">
        <v>2.0287270349900108</v>
      </c>
      <c r="C259" s="133">
        <v>1.9026634738360821E-2</v>
      </c>
      <c r="D259">
        <v>1</v>
      </c>
      <c r="E259" s="15">
        <v>13.52675688288903</v>
      </c>
      <c r="F259" s="115">
        <v>0</v>
      </c>
      <c r="G259" s="15">
        <v>17.894545565393539</v>
      </c>
      <c r="H259" s="15">
        <v>0</v>
      </c>
      <c r="I259" s="116">
        <v>1419</v>
      </c>
      <c r="J259" s="10">
        <v>0</v>
      </c>
      <c r="K259" s="116">
        <v>133.45968961503809</v>
      </c>
      <c r="L259" s="116">
        <v>0</v>
      </c>
      <c r="M259" s="134">
        <f t="shared" si="3"/>
        <v>9.3786075751953017E-3</v>
      </c>
    </row>
    <row r="260" spans="1:13">
      <c r="A260" t="s">
        <v>1990</v>
      </c>
      <c r="B260" s="14">
        <v>0.90108530004155729</v>
      </c>
      <c r="C260" s="133">
        <v>1.9493040639561952E-2</v>
      </c>
      <c r="D260">
        <v>1</v>
      </c>
      <c r="E260" s="15">
        <v>16.531309627410511</v>
      </c>
      <c r="F260" s="115">
        <v>0</v>
      </c>
      <c r="G260" s="15">
        <v>17.690788832535741</v>
      </c>
      <c r="H260" s="15">
        <v>0</v>
      </c>
      <c r="I260" s="116">
        <v>1231</v>
      </c>
      <c r="J260" s="10">
        <v>0</v>
      </c>
      <c r="K260" s="116">
        <v>206.02802681257401</v>
      </c>
      <c r="L260" s="116">
        <v>0</v>
      </c>
      <c r="M260" s="134">
        <f t="shared" si="3"/>
        <v>2.1632847232845712E-2</v>
      </c>
    </row>
    <row r="261" spans="1:13">
      <c r="A261" t="s">
        <v>2001</v>
      </c>
      <c r="B261" s="14">
        <v>0.59296906653265824</v>
      </c>
      <c r="C261" s="133">
        <v>1.930591509781512E-2</v>
      </c>
      <c r="D261">
        <v>1</v>
      </c>
      <c r="E261" s="15">
        <v>17.864179084554031</v>
      </c>
      <c r="F261" s="115">
        <v>0</v>
      </c>
      <c r="G261" s="15">
        <v>19.23148826474182</v>
      </c>
      <c r="H261" s="15">
        <v>0</v>
      </c>
      <c r="I261" s="116">
        <v>777</v>
      </c>
      <c r="J261" s="10">
        <v>0</v>
      </c>
      <c r="K261" s="116">
        <v>149.78449053563079</v>
      </c>
      <c r="L261" s="116">
        <v>0</v>
      </c>
      <c r="M261" s="134">
        <f t="shared" ref="M261:M324" si="4">$C261/$B261</f>
        <v>3.255804760728076E-2</v>
      </c>
    </row>
    <row r="262" spans="1:13">
      <c r="A262" t="s">
        <v>1999</v>
      </c>
      <c r="B262" s="14">
        <v>0.42470245159402192</v>
      </c>
      <c r="C262" s="133">
        <v>1.8429039639289279E-2</v>
      </c>
      <c r="D262">
        <v>1</v>
      </c>
      <c r="E262" s="15">
        <v>17.71491328898184</v>
      </c>
      <c r="F262" s="115">
        <v>0</v>
      </c>
      <c r="G262" s="15">
        <v>19.38053016905743</v>
      </c>
      <c r="H262" s="15">
        <v>0</v>
      </c>
      <c r="I262" s="116">
        <v>1140</v>
      </c>
      <c r="J262" s="10">
        <v>0</v>
      </c>
      <c r="K262" s="116">
        <v>206.03246545349771</v>
      </c>
      <c r="L262" s="116">
        <v>0</v>
      </c>
      <c r="M262" s="134">
        <f t="shared" si="4"/>
        <v>4.33928261306714E-2</v>
      </c>
    </row>
    <row r="263" spans="1:13">
      <c r="A263" t="s">
        <v>1997</v>
      </c>
      <c r="B263" s="14">
        <v>0.79253666813982693</v>
      </c>
      <c r="C263" s="133">
        <v>1.9111096089604731E-2</v>
      </c>
      <c r="D263">
        <v>1</v>
      </c>
      <c r="E263" s="15">
        <v>10.90911729493312</v>
      </c>
      <c r="F263" s="115">
        <v>0</v>
      </c>
      <c r="G263" s="15">
        <v>13.06832262476582</v>
      </c>
      <c r="H263" s="15">
        <v>0</v>
      </c>
      <c r="I263" s="116">
        <v>733</v>
      </c>
      <c r="J263" s="10">
        <v>0</v>
      </c>
      <c r="K263" s="116">
        <v>34.706269845495243</v>
      </c>
      <c r="L263" s="116">
        <v>0</v>
      </c>
      <c r="M263" s="134">
        <f t="shared" si="4"/>
        <v>2.4113832025539756E-2</v>
      </c>
    </row>
    <row r="264" spans="1:13">
      <c r="A264" t="s">
        <v>1994</v>
      </c>
      <c r="B264" s="14">
        <v>1.0194001781616679</v>
      </c>
      <c r="C264" s="133">
        <v>1.8927182817531221E-2</v>
      </c>
      <c r="D264">
        <v>1</v>
      </c>
      <c r="E264" s="15">
        <v>17.131192754495</v>
      </c>
      <c r="F264" s="115">
        <v>0</v>
      </c>
      <c r="G264" s="15">
        <v>15.662272220987649</v>
      </c>
      <c r="H264" s="15">
        <v>0</v>
      </c>
      <c r="I264" s="116">
        <v>634</v>
      </c>
      <c r="J264" s="10">
        <v>0</v>
      </c>
      <c r="K264" s="116">
        <v>73.25591704748517</v>
      </c>
      <c r="L264" s="116">
        <v>0</v>
      </c>
      <c r="M264" s="134">
        <f t="shared" si="4"/>
        <v>1.8566980095749537E-2</v>
      </c>
    </row>
    <row r="265" spans="1:13">
      <c r="A265" t="s">
        <v>2122</v>
      </c>
      <c r="B265" s="14">
        <v>0.27999933732409299</v>
      </c>
      <c r="C265" s="133">
        <v>1.9161993468694731E-2</v>
      </c>
      <c r="D265">
        <v>1</v>
      </c>
      <c r="E265" s="15">
        <v>17.297901570121599</v>
      </c>
      <c r="F265" s="115">
        <v>0</v>
      </c>
      <c r="G265" s="15">
        <v>20.17649411098683</v>
      </c>
      <c r="H265" s="15">
        <v>0</v>
      </c>
      <c r="I265" s="116">
        <v>887</v>
      </c>
      <c r="J265" s="10">
        <v>0</v>
      </c>
      <c r="K265" s="116">
        <v>142.83279150778699</v>
      </c>
      <c r="L265" s="116">
        <v>0</v>
      </c>
      <c r="M265" s="134">
        <f t="shared" si="4"/>
        <v>6.8435852926734431E-2</v>
      </c>
    </row>
    <row r="266" spans="1:13">
      <c r="A266" t="s">
        <v>2120</v>
      </c>
      <c r="B266" s="14">
        <v>0.28487395385127279</v>
      </c>
      <c r="C266" s="133">
        <v>1.9069330120106399E-2</v>
      </c>
      <c r="D266">
        <v>1</v>
      </c>
      <c r="E266" s="15">
        <v>17.201309795438391</v>
      </c>
      <c r="F266" s="115">
        <v>0</v>
      </c>
      <c r="G266" s="15">
        <v>20.986838332696429</v>
      </c>
      <c r="H266" s="15">
        <v>0</v>
      </c>
      <c r="I266" s="116">
        <v>944</v>
      </c>
      <c r="J266" s="10">
        <v>0</v>
      </c>
      <c r="K266" s="116">
        <v>183.61440852793089</v>
      </c>
      <c r="L266" s="116">
        <v>0</v>
      </c>
      <c r="M266" s="134">
        <f t="shared" si="4"/>
        <v>6.6939535406112027E-2</v>
      </c>
    </row>
    <row r="267" spans="1:13">
      <c r="A267" t="s">
        <v>2117</v>
      </c>
      <c r="B267" s="14">
        <v>0.31456791245178389</v>
      </c>
      <c r="C267" s="133">
        <v>1.8751064479717961E-2</v>
      </c>
      <c r="D267">
        <v>1</v>
      </c>
      <c r="E267" s="15">
        <v>17.934975250400161</v>
      </c>
      <c r="F267" s="115">
        <v>0</v>
      </c>
      <c r="G267" s="15">
        <v>20.69316101529823</v>
      </c>
      <c r="H267" s="15">
        <v>0</v>
      </c>
      <c r="I267" s="116">
        <v>853</v>
      </c>
      <c r="J267" s="10">
        <v>0</v>
      </c>
      <c r="K267" s="116">
        <v>171.6970903742106</v>
      </c>
      <c r="L267" s="116">
        <v>0</v>
      </c>
      <c r="M267" s="134">
        <f t="shared" si="4"/>
        <v>5.9608954815415491E-2</v>
      </c>
    </row>
    <row r="268" spans="1:13">
      <c r="A268" t="s">
        <v>2114</v>
      </c>
      <c r="B268" s="14">
        <v>0.58245578886699123</v>
      </c>
      <c r="C268" s="133">
        <v>1.9171997955392799E-2</v>
      </c>
      <c r="D268">
        <v>1</v>
      </c>
      <c r="E268" s="15">
        <v>14.230745148803431</v>
      </c>
      <c r="F268" s="115">
        <v>0</v>
      </c>
      <c r="G268" s="15">
        <v>17.403609834199649</v>
      </c>
      <c r="H268" s="15">
        <v>0</v>
      </c>
      <c r="I268" s="116">
        <v>1148</v>
      </c>
      <c r="J268" s="10">
        <v>0</v>
      </c>
      <c r="K268" s="116">
        <v>116.5118700953895</v>
      </c>
      <c r="L268" s="116">
        <v>0</v>
      </c>
      <c r="M268" s="134">
        <f t="shared" si="4"/>
        <v>3.2915799485290873E-2</v>
      </c>
    </row>
    <row r="269" spans="1:13">
      <c r="A269" t="s">
        <v>2130</v>
      </c>
      <c r="B269" s="14">
        <v>0.70110732999084135</v>
      </c>
      <c r="C269" s="133">
        <v>1.8726608329486309E-2</v>
      </c>
      <c r="D269">
        <v>1</v>
      </c>
      <c r="E269" s="15">
        <v>15.72140263675835</v>
      </c>
      <c r="F269" s="115">
        <v>0</v>
      </c>
      <c r="G269" s="15">
        <v>17.405242295005031</v>
      </c>
      <c r="H269" s="15">
        <v>0</v>
      </c>
      <c r="I269" s="116">
        <v>1015</v>
      </c>
      <c r="J269" s="10">
        <v>0</v>
      </c>
      <c r="K269" s="116">
        <v>127.191847583119</v>
      </c>
      <c r="L269" s="116">
        <v>0</v>
      </c>
      <c r="M269" s="134">
        <f t="shared" si="4"/>
        <v>2.6710044993725764E-2</v>
      </c>
    </row>
    <row r="270" spans="1:13">
      <c r="A270" t="s">
        <v>2126</v>
      </c>
      <c r="B270" s="14">
        <v>0.44479625205873791</v>
      </c>
      <c r="C270" s="133">
        <v>1.9240392443625059E-2</v>
      </c>
      <c r="D270">
        <v>1</v>
      </c>
      <c r="E270" s="15">
        <v>13.457856347240011</v>
      </c>
      <c r="F270" s="115">
        <v>0</v>
      </c>
      <c r="G270" s="15">
        <v>16.91903880488708</v>
      </c>
      <c r="H270" s="15">
        <v>0</v>
      </c>
      <c r="I270" s="116">
        <v>520</v>
      </c>
      <c r="J270" s="10">
        <v>0</v>
      </c>
      <c r="K270" s="116">
        <v>44.258541881807822</v>
      </c>
      <c r="L270" s="116">
        <v>0</v>
      </c>
      <c r="M270" s="134">
        <f t="shared" si="4"/>
        <v>4.3256642461736064E-2</v>
      </c>
    </row>
    <row r="271" spans="1:13">
      <c r="A271" t="s">
        <v>2124</v>
      </c>
      <c r="B271" s="14">
        <v>0.47345514621904078</v>
      </c>
      <c r="C271" s="133">
        <v>1.867701179635552E-2</v>
      </c>
      <c r="D271">
        <v>1</v>
      </c>
      <c r="E271" s="15">
        <v>13.734303405645839</v>
      </c>
      <c r="F271" s="115">
        <v>0</v>
      </c>
      <c r="G271" s="15">
        <v>16.184416411424412</v>
      </c>
      <c r="H271" s="15">
        <v>0</v>
      </c>
      <c r="I271" s="116">
        <v>803</v>
      </c>
      <c r="J271" s="10">
        <v>0</v>
      </c>
      <c r="K271" s="116">
        <v>60.208954704531962</v>
      </c>
      <c r="L271" s="116">
        <v>0</v>
      </c>
      <c r="M271" s="134">
        <f t="shared" si="4"/>
        <v>3.9448323554000887E-2</v>
      </c>
    </row>
    <row r="272" spans="1:13">
      <c r="A272" t="s">
        <v>2140</v>
      </c>
      <c r="B272" s="14">
        <v>1.3527470551892959</v>
      </c>
      <c r="C272" s="133">
        <v>1.8858285530813389E-2</v>
      </c>
      <c r="D272">
        <v>1</v>
      </c>
      <c r="E272" s="15">
        <v>15.145082602770421</v>
      </c>
      <c r="F272" s="115">
        <v>0</v>
      </c>
      <c r="G272" s="15">
        <v>16.91629186474465</v>
      </c>
      <c r="H272" s="15">
        <v>0</v>
      </c>
      <c r="I272" s="116">
        <v>1008</v>
      </c>
      <c r="J272" s="10">
        <v>0</v>
      </c>
      <c r="K272" s="116">
        <v>100.578198431312</v>
      </c>
      <c r="L272" s="116">
        <v>0</v>
      </c>
      <c r="M272" s="134">
        <f t="shared" si="4"/>
        <v>1.3940733013219877E-2</v>
      </c>
    </row>
    <row r="273" spans="1:13">
      <c r="A273" t="s">
        <v>2138</v>
      </c>
      <c r="B273" s="14">
        <v>0.5940326691093244</v>
      </c>
      <c r="C273" s="133">
        <v>1.7166264321081749E-2</v>
      </c>
      <c r="D273">
        <v>1</v>
      </c>
      <c r="E273" s="15">
        <v>9.7205690910305957</v>
      </c>
      <c r="F273" s="115">
        <v>0</v>
      </c>
      <c r="G273" s="15">
        <v>15.94775204897137</v>
      </c>
      <c r="H273" s="15">
        <v>0</v>
      </c>
      <c r="I273" s="116">
        <v>1049</v>
      </c>
      <c r="J273" s="10">
        <v>0</v>
      </c>
      <c r="K273" s="116">
        <v>46.509132410019348</v>
      </c>
      <c r="L273" s="116">
        <v>0</v>
      </c>
      <c r="M273" s="134">
        <f t="shared" si="4"/>
        <v>2.8897845545801975E-2</v>
      </c>
    </row>
    <row r="274" spans="1:13">
      <c r="A274" t="s">
        <v>2136</v>
      </c>
      <c r="B274" s="14">
        <v>0.41542061373113892</v>
      </c>
      <c r="C274" s="133">
        <v>1.9230797395556269E-2</v>
      </c>
      <c r="D274">
        <v>1</v>
      </c>
      <c r="E274" s="15">
        <v>14.74223322339801</v>
      </c>
      <c r="F274" s="115">
        <v>0</v>
      </c>
      <c r="G274" s="15">
        <v>18.36370830624492</v>
      </c>
      <c r="H274" s="15">
        <v>0</v>
      </c>
      <c r="I274" s="116">
        <v>1196</v>
      </c>
      <c r="J274" s="10">
        <v>0</v>
      </c>
      <c r="K274" s="116">
        <v>130.93365337687749</v>
      </c>
      <c r="L274" s="116">
        <v>0</v>
      </c>
      <c r="M274" s="134">
        <f t="shared" si="4"/>
        <v>4.6292352280819848E-2</v>
      </c>
    </row>
    <row r="275" spans="1:13">
      <c r="A275" t="s">
        <v>2133</v>
      </c>
      <c r="B275" s="14">
        <v>0.25131264538476522</v>
      </c>
      <c r="C275" s="133">
        <v>1.9230797395556269E-2</v>
      </c>
      <c r="D275">
        <v>1</v>
      </c>
      <c r="E275" s="15">
        <v>13.30446512910274</v>
      </c>
      <c r="F275" s="115">
        <v>0</v>
      </c>
      <c r="G275" s="15">
        <v>17.93337982298582</v>
      </c>
      <c r="H275" s="15">
        <v>0</v>
      </c>
      <c r="I275" s="116">
        <v>1092</v>
      </c>
      <c r="J275" s="10">
        <v>0</v>
      </c>
      <c r="K275" s="116">
        <v>98.392188644140646</v>
      </c>
      <c r="L275" s="116">
        <v>0</v>
      </c>
      <c r="M275" s="134">
        <f t="shared" si="4"/>
        <v>7.6521407691656315E-2</v>
      </c>
    </row>
    <row r="276" spans="1:13">
      <c r="A276" t="s">
        <v>2148</v>
      </c>
      <c r="B276" s="14">
        <v>0.45209267061317521</v>
      </c>
      <c r="C276" s="133">
        <v>1.9929659619724389E-2</v>
      </c>
      <c r="D276">
        <v>1</v>
      </c>
      <c r="E276" s="15">
        <v>11.783153646893741</v>
      </c>
      <c r="F276" s="115">
        <v>0</v>
      </c>
      <c r="G276" s="15">
        <v>16.838565347678081</v>
      </c>
      <c r="H276" s="15">
        <v>0</v>
      </c>
      <c r="I276" s="116">
        <v>1305</v>
      </c>
      <c r="J276" s="10">
        <v>0</v>
      </c>
      <c r="K276" s="116">
        <v>76.513867058339059</v>
      </c>
      <c r="L276" s="116">
        <v>0</v>
      </c>
      <c r="M276" s="134">
        <f t="shared" si="4"/>
        <v>4.4083129223691474E-2</v>
      </c>
    </row>
    <row r="277" spans="1:13">
      <c r="A277" t="s">
        <v>2146</v>
      </c>
      <c r="B277" s="14">
        <v>0.40928515309191438</v>
      </c>
      <c r="C277" s="133">
        <v>1.9568613221709288E-2</v>
      </c>
      <c r="D277">
        <v>1</v>
      </c>
      <c r="E277" s="15">
        <v>12.757627213108989</v>
      </c>
      <c r="F277" s="115">
        <v>0</v>
      </c>
      <c r="G277" s="15">
        <v>19.330972955020339</v>
      </c>
      <c r="H277" s="15">
        <v>0</v>
      </c>
      <c r="I277" s="116">
        <v>1278</v>
      </c>
      <c r="J277" s="10">
        <v>0</v>
      </c>
      <c r="K277" s="116">
        <v>109.363712843908</v>
      </c>
      <c r="L277" s="116">
        <v>0</v>
      </c>
      <c r="M277" s="134">
        <f t="shared" si="4"/>
        <v>4.7811685994177039E-2</v>
      </c>
    </row>
    <row r="278" spans="1:13">
      <c r="A278" t="s">
        <v>2144</v>
      </c>
      <c r="B278" s="14">
        <v>0.59311171941105989</v>
      </c>
      <c r="C278" s="133">
        <v>1.9026634738360821E-2</v>
      </c>
      <c r="D278">
        <v>1</v>
      </c>
      <c r="E278" s="15">
        <v>14.91580876352292</v>
      </c>
      <c r="F278" s="115">
        <v>0</v>
      </c>
      <c r="G278" s="15">
        <v>19.79474625868194</v>
      </c>
      <c r="H278" s="15">
        <v>0</v>
      </c>
      <c r="I278" s="116">
        <v>1367</v>
      </c>
      <c r="J278" s="10">
        <v>0</v>
      </c>
      <c r="K278" s="116">
        <v>153.61729331107631</v>
      </c>
      <c r="L278" s="116">
        <v>0</v>
      </c>
      <c r="M278" s="134">
        <f t="shared" si="4"/>
        <v>3.2079343765544936E-2</v>
      </c>
    </row>
    <row r="279" spans="1:13">
      <c r="A279" t="s">
        <v>2142</v>
      </c>
      <c r="B279" s="14">
        <v>0.49770365277482259</v>
      </c>
      <c r="C279" s="133">
        <v>1.9453026175611569E-2</v>
      </c>
      <c r="D279">
        <v>1</v>
      </c>
      <c r="E279" s="15">
        <v>13.990701241650999</v>
      </c>
      <c r="F279" s="115">
        <v>0</v>
      </c>
      <c r="G279" s="15">
        <v>18.1156964979618</v>
      </c>
      <c r="H279" s="15">
        <v>0</v>
      </c>
      <c r="I279" s="116">
        <v>874</v>
      </c>
      <c r="J279" s="10">
        <v>0</v>
      </c>
      <c r="K279" s="116">
        <v>74.35021332042848</v>
      </c>
      <c r="L279" s="116">
        <v>0</v>
      </c>
      <c r="M279" s="134">
        <f t="shared" si="4"/>
        <v>3.9085560387503833E-2</v>
      </c>
    </row>
    <row r="280" spans="1:13">
      <c r="A280" t="s">
        <v>2100</v>
      </c>
      <c r="B280" s="14">
        <v>0.36583604913123818</v>
      </c>
      <c r="C280" s="133">
        <v>1.9048098476767968E-2</v>
      </c>
      <c r="D280">
        <v>1</v>
      </c>
      <c r="E280" s="15">
        <v>15.52856094138366</v>
      </c>
      <c r="F280" s="115">
        <v>0</v>
      </c>
      <c r="G280" s="15">
        <v>18.85559527105622</v>
      </c>
      <c r="H280" s="15">
        <v>0</v>
      </c>
      <c r="I280" s="116">
        <v>1102</v>
      </c>
      <c r="J280" s="10">
        <v>0</v>
      </c>
      <c r="K280" s="116">
        <v>141.20346465220589</v>
      </c>
      <c r="L280" s="116">
        <v>0</v>
      </c>
      <c r="M280" s="134">
        <f t="shared" si="4"/>
        <v>5.206730862636981E-2</v>
      </c>
    </row>
    <row r="281" spans="1:13">
      <c r="A281" t="s">
        <v>2097</v>
      </c>
      <c r="B281" s="14">
        <v>0.47251539043334989</v>
      </c>
      <c r="C281" s="133">
        <v>1.9683395172164671E-2</v>
      </c>
      <c r="D281">
        <v>1</v>
      </c>
      <c r="E281" s="15">
        <v>16.718628457611199</v>
      </c>
      <c r="F281" s="115">
        <v>0</v>
      </c>
      <c r="G281" s="15">
        <v>19.654087789917561</v>
      </c>
      <c r="H281" s="15">
        <v>0</v>
      </c>
      <c r="I281" s="116">
        <v>1067</v>
      </c>
      <c r="J281" s="10">
        <v>0</v>
      </c>
      <c r="K281" s="116">
        <v>173.5619241722527</v>
      </c>
      <c r="L281" s="116">
        <v>0</v>
      </c>
      <c r="M281" s="134">
        <f t="shared" si="4"/>
        <v>4.1656622346444162E-2</v>
      </c>
    </row>
    <row r="282" spans="1:13">
      <c r="A282" t="s">
        <v>2094</v>
      </c>
      <c r="B282" s="14">
        <v>0.72793668227444219</v>
      </c>
      <c r="C282" s="133">
        <v>1.9638225014703879E-2</v>
      </c>
      <c r="D282">
        <v>1</v>
      </c>
      <c r="E282" s="15">
        <v>15.567851600392199</v>
      </c>
      <c r="F282" s="115">
        <v>0</v>
      </c>
      <c r="G282" s="15">
        <v>18.922434645337841</v>
      </c>
      <c r="H282" s="15">
        <v>0</v>
      </c>
      <c r="I282" s="116">
        <v>1069</v>
      </c>
      <c r="J282" s="10">
        <v>0</v>
      </c>
      <c r="K282" s="116">
        <v>106.9951831986925</v>
      </c>
      <c r="L282" s="116">
        <v>0</v>
      </c>
      <c r="M282" s="134">
        <f t="shared" si="4"/>
        <v>2.6977930214128153E-2</v>
      </c>
    </row>
    <row r="283" spans="1:13">
      <c r="A283" t="s">
        <v>2091</v>
      </c>
      <c r="B283" s="14">
        <v>0.15510815913958731</v>
      </c>
      <c r="C283" s="133">
        <v>1.9493040639561952E-2</v>
      </c>
      <c r="D283">
        <v>1</v>
      </c>
      <c r="E283" s="15">
        <v>10.47984912287396</v>
      </c>
      <c r="F283" s="115">
        <v>0</v>
      </c>
      <c r="G283" s="15">
        <v>15.652190878039979</v>
      </c>
      <c r="H283" s="15">
        <v>0</v>
      </c>
      <c r="I283" s="116">
        <v>1077</v>
      </c>
      <c r="J283" s="10">
        <v>0</v>
      </c>
      <c r="K283" s="116">
        <v>37.195483394807411</v>
      </c>
      <c r="L283" s="116">
        <v>0</v>
      </c>
      <c r="M283" s="134">
        <f t="shared" si="4"/>
        <v>0.12567385718258364</v>
      </c>
    </row>
    <row r="284" spans="1:13">
      <c r="A284" t="s">
        <v>2128</v>
      </c>
      <c r="B284" s="14">
        <v>0.64368219415759209</v>
      </c>
      <c r="C284" s="133">
        <v>1.8858285530813389E-2</v>
      </c>
      <c r="D284">
        <v>1</v>
      </c>
      <c r="E284" s="15">
        <v>15.050322237969249</v>
      </c>
      <c r="F284" s="115">
        <v>0</v>
      </c>
      <c r="G284" s="15">
        <v>18.44192136872158</v>
      </c>
      <c r="H284" s="15">
        <v>0</v>
      </c>
      <c r="I284" s="116">
        <v>954</v>
      </c>
      <c r="J284" s="10">
        <v>0</v>
      </c>
      <c r="K284" s="116">
        <v>122.87233869371811</v>
      </c>
      <c r="L284" s="116">
        <v>0</v>
      </c>
      <c r="M284" s="134">
        <f t="shared" si="4"/>
        <v>2.9297510016560023E-2</v>
      </c>
    </row>
    <row r="285" spans="1:13">
      <c r="A285" t="s">
        <v>233</v>
      </c>
      <c r="B285" s="14">
        <v>0.89336517724215359</v>
      </c>
      <c r="C285" s="133">
        <v>1.9131629906859481E-2</v>
      </c>
      <c r="D285">
        <v>1</v>
      </c>
      <c r="E285" s="15">
        <v>15.620775424254569</v>
      </c>
      <c r="F285" s="115">
        <v>0</v>
      </c>
      <c r="G285" s="15">
        <v>18.906690223790878</v>
      </c>
      <c r="H285" s="15">
        <v>0</v>
      </c>
      <c r="I285" s="116">
        <v>784</v>
      </c>
      <c r="J285" s="10">
        <v>0</v>
      </c>
      <c r="K285" s="116">
        <v>117.5181989131336</v>
      </c>
      <c r="L285" s="116">
        <v>0</v>
      </c>
      <c r="M285" s="134">
        <f t="shared" si="4"/>
        <v>2.1415240255859787E-2</v>
      </c>
    </row>
    <row r="286" spans="1:13">
      <c r="A286" t="s">
        <v>1861</v>
      </c>
      <c r="B286" s="14">
        <v>0.32757936275386768</v>
      </c>
      <c r="C286" s="133">
        <v>1.9026634738360821E-2</v>
      </c>
      <c r="D286">
        <v>1</v>
      </c>
      <c r="E286" s="15">
        <v>14.48573181385305</v>
      </c>
      <c r="F286" s="115">
        <v>0</v>
      </c>
      <c r="G286" s="15">
        <v>18.084735412714149</v>
      </c>
      <c r="H286" s="15">
        <v>0</v>
      </c>
      <c r="I286" s="116">
        <v>631</v>
      </c>
      <c r="J286" s="10">
        <v>0</v>
      </c>
      <c r="K286" s="116">
        <v>77.290639203113599</v>
      </c>
      <c r="L286" s="116">
        <v>0</v>
      </c>
      <c r="M286" s="134">
        <f t="shared" si="4"/>
        <v>5.8082519540941922E-2</v>
      </c>
    </row>
    <row r="287" spans="1:13">
      <c r="A287" t="s">
        <v>1863</v>
      </c>
      <c r="B287" s="14">
        <v>2.7105929255089811</v>
      </c>
      <c r="C287" s="133">
        <v>1.9848036070456081E-2</v>
      </c>
      <c r="D287">
        <v>1</v>
      </c>
      <c r="E287" s="15">
        <v>15.337482461053529</v>
      </c>
      <c r="F287" s="115">
        <v>0</v>
      </c>
      <c r="G287" s="15">
        <v>18.379560446412771</v>
      </c>
      <c r="H287" s="15">
        <v>0</v>
      </c>
      <c r="I287" s="116">
        <v>353</v>
      </c>
      <c r="J287" s="10">
        <v>0</v>
      </c>
      <c r="K287" s="116">
        <v>48.953438526667867</v>
      </c>
      <c r="L287" s="116">
        <v>0</v>
      </c>
      <c r="M287" s="134">
        <f t="shared" si="4"/>
        <v>7.322396470406607E-3</v>
      </c>
    </row>
    <row r="288" spans="1:13">
      <c r="A288" t="s">
        <v>1866</v>
      </c>
      <c r="B288" s="14">
        <v>0.55917523731380758</v>
      </c>
      <c r="C288" s="133">
        <v>1.9597174461797359E-2</v>
      </c>
      <c r="D288">
        <v>1</v>
      </c>
      <c r="E288" s="15">
        <v>14.879724747781729</v>
      </c>
      <c r="F288" s="115">
        <v>0</v>
      </c>
      <c r="G288" s="15">
        <v>17.32830948471765</v>
      </c>
      <c r="H288" s="15">
        <v>0</v>
      </c>
      <c r="I288" s="116">
        <v>663</v>
      </c>
      <c r="J288" s="10">
        <v>0</v>
      </c>
      <c r="K288" s="116">
        <v>82.711730770423756</v>
      </c>
      <c r="L288" s="116">
        <v>0</v>
      </c>
      <c r="M288" s="134">
        <f t="shared" si="4"/>
        <v>3.5046570652769234E-2</v>
      </c>
    </row>
    <row r="289" spans="1:13">
      <c r="A289" t="s">
        <v>1869</v>
      </c>
      <c r="B289" s="14">
        <v>0.97705299497324816</v>
      </c>
      <c r="C289" s="133">
        <v>1.9929659619724389E-2</v>
      </c>
      <c r="D289">
        <v>1</v>
      </c>
      <c r="E289" s="15">
        <v>11.16050156273608</v>
      </c>
      <c r="F289" s="115">
        <v>0</v>
      </c>
      <c r="G289" s="15">
        <v>15.10268092492953</v>
      </c>
      <c r="H289" s="15">
        <v>0</v>
      </c>
      <c r="I289" s="116">
        <v>1254</v>
      </c>
      <c r="J289" s="10">
        <v>0</v>
      </c>
      <c r="K289" s="116">
        <v>74.41197115609441</v>
      </c>
      <c r="L289" s="116">
        <v>0</v>
      </c>
      <c r="M289" s="134">
        <f t="shared" si="4"/>
        <v>2.0397726348784249E-2</v>
      </c>
    </row>
    <row r="290" spans="1:13">
      <c r="A290" t="s">
        <v>1871</v>
      </c>
      <c r="B290" s="14">
        <v>0.35318676486034772</v>
      </c>
      <c r="C290" s="133">
        <v>1.967712201493485E-2</v>
      </c>
      <c r="D290">
        <v>1</v>
      </c>
      <c r="E290" s="15">
        <v>12.580265131728961</v>
      </c>
      <c r="F290" s="115">
        <v>0</v>
      </c>
      <c r="G290" s="15">
        <v>15.27537855772284</v>
      </c>
      <c r="H290" s="15">
        <v>0</v>
      </c>
      <c r="I290" s="116">
        <v>711</v>
      </c>
      <c r="J290" s="10">
        <v>0</v>
      </c>
      <c r="K290" s="116">
        <v>45.85843847587627</v>
      </c>
      <c r="L290" s="116">
        <v>0</v>
      </c>
      <c r="M290" s="134">
        <f t="shared" si="4"/>
        <v>5.5713078667359771E-2</v>
      </c>
    </row>
    <row r="291" spans="1:13">
      <c r="A291" t="s">
        <v>1873</v>
      </c>
      <c r="B291" s="14">
        <v>1.14865771994034</v>
      </c>
      <c r="C291" s="133">
        <v>1.9759483237702061E-2</v>
      </c>
      <c r="D291">
        <v>1</v>
      </c>
      <c r="E291" s="15">
        <v>12.254444497434919</v>
      </c>
      <c r="F291" s="115">
        <v>0</v>
      </c>
      <c r="G291" s="15">
        <v>15.479083469134631</v>
      </c>
      <c r="H291" s="15">
        <v>0</v>
      </c>
      <c r="I291" s="116">
        <v>810</v>
      </c>
      <c r="J291" s="10">
        <v>0</v>
      </c>
      <c r="K291" s="116">
        <v>61.88799520608157</v>
      </c>
      <c r="L291" s="116">
        <v>0</v>
      </c>
      <c r="M291" s="134">
        <f t="shared" si="4"/>
        <v>1.7202237789973106E-2</v>
      </c>
    </row>
    <row r="292" spans="1:13">
      <c r="A292" t="s">
        <v>1875</v>
      </c>
      <c r="B292" s="14">
        <v>1.1412055419852241</v>
      </c>
      <c r="C292" s="133">
        <v>1.980903678122661E-2</v>
      </c>
      <c r="D292">
        <v>1</v>
      </c>
      <c r="E292" s="15">
        <v>14.691356041391661</v>
      </c>
      <c r="F292" s="115">
        <v>0</v>
      </c>
      <c r="G292" s="15">
        <v>18.062659145366339</v>
      </c>
      <c r="H292" s="15">
        <v>0</v>
      </c>
      <c r="I292" s="116">
        <v>707</v>
      </c>
      <c r="J292" s="10">
        <v>0</v>
      </c>
      <c r="K292" s="116">
        <v>87.718600943478762</v>
      </c>
      <c r="L292" s="116">
        <v>0</v>
      </c>
      <c r="M292" s="134">
        <f t="shared" si="4"/>
        <v>1.7357992099098211E-2</v>
      </c>
    </row>
    <row r="293" spans="1:13">
      <c r="A293" t="s">
        <v>1877</v>
      </c>
      <c r="B293" s="14">
        <v>1.0481148785543171</v>
      </c>
      <c r="C293" s="133">
        <v>1.8388026447948139E-2</v>
      </c>
      <c r="D293">
        <v>1</v>
      </c>
      <c r="E293" s="15">
        <v>10.92969237276121</v>
      </c>
      <c r="F293" s="115">
        <v>0</v>
      </c>
      <c r="G293" s="15">
        <v>14.316515732080971</v>
      </c>
      <c r="H293" s="15">
        <v>0</v>
      </c>
      <c r="I293" s="116">
        <v>653</v>
      </c>
      <c r="J293" s="10">
        <v>0</v>
      </c>
      <c r="K293" s="116">
        <v>35.282555693205261</v>
      </c>
      <c r="L293" s="116">
        <v>0</v>
      </c>
      <c r="M293" s="134">
        <f t="shared" si="4"/>
        <v>1.7543903654255018E-2</v>
      </c>
    </row>
    <row r="294" spans="1:13">
      <c r="A294" t="s">
        <v>1880</v>
      </c>
      <c r="B294" s="14">
        <v>0.83641010751319844</v>
      </c>
      <c r="C294" s="133">
        <v>1.8332558207105679E-2</v>
      </c>
      <c r="D294">
        <v>1</v>
      </c>
      <c r="E294" s="15">
        <v>12.25944653819842</v>
      </c>
      <c r="F294" s="115">
        <v>0</v>
      </c>
      <c r="G294" s="15">
        <v>15.64617545859141</v>
      </c>
      <c r="H294" s="15">
        <v>0</v>
      </c>
      <c r="I294" s="116">
        <v>982</v>
      </c>
      <c r="J294" s="10">
        <v>0</v>
      </c>
      <c r="K294" s="116">
        <v>71.742799973721304</v>
      </c>
      <c r="L294" s="116">
        <v>0</v>
      </c>
      <c r="M294" s="134">
        <f t="shared" si="4"/>
        <v>2.1918145228555112E-2</v>
      </c>
    </row>
    <row r="295" spans="1:13">
      <c r="A295" t="s">
        <v>1882</v>
      </c>
      <c r="B295" s="14">
        <v>0.6927587260515774</v>
      </c>
      <c r="C295" s="133">
        <v>1.8763206894923289E-2</v>
      </c>
      <c r="D295">
        <v>1</v>
      </c>
      <c r="E295" s="15">
        <v>13.758366649901401</v>
      </c>
      <c r="F295" s="115">
        <v>0</v>
      </c>
      <c r="G295" s="15">
        <v>16.88577606714054</v>
      </c>
      <c r="H295" s="15">
        <v>0</v>
      </c>
      <c r="I295" s="116">
        <v>693</v>
      </c>
      <c r="J295" s="10">
        <v>0</v>
      </c>
      <c r="K295" s="116">
        <v>71.814179462370106</v>
      </c>
      <c r="L295" s="116">
        <v>0</v>
      </c>
      <c r="M295" s="134">
        <f t="shared" si="4"/>
        <v>2.7084764419880187E-2</v>
      </c>
    </row>
    <row r="296" spans="1:13">
      <c r="A296" t="s">
        <v>1884</v>
      </c>
      <c r="B296" s="14">
        <v>1.2721162232087311</v>
      </c>
      <c r="C296" s="133">
        <v>1.9568613221709288E-2</v>
      </c>
      <c r="D296">
        <v>1</v>
      </c>
      <c r="E296" s="15">
        <v>15.4223475113149</v>
      </c>
      <c r="F296" s="115">
        <v>0</v>
      </c>
      <c r="G296" s="15">
        <v>19.213088553132991</v>
      </c>
      <c r="H296" s="15">
        <v>0</v>
      </c>
      <c r="I296" s="116">
        <v>562</v>
      </c>
      <c r="J296" s="10">
        <v>0</v>
      </c>
      <c r="K296" s="116">
        <v>76.247294796630484</v>
      </c>
      <c r="L296" s="116">
        <v>0</v>
      </c>
      <c r="M296" s="134">
        <f t="shared" si="4"/>
        <v>1.5382724364877812E-2</v>
      </c>
    </row>
    <row r="297" spans="1:13">
      <c r="A297" t="s">
        <v>1765</v>
      </c>
      <c r="B297" s="14">
        <v>0.46989818042844028</v>
      </c>
      <c r="C297" s="133">
        <v>1.9493040639561952E-2</v>
      </c>
      <c r="D297">
        <v>1</v>
      </c>
      <c r="E297" s="15">
        <v>13.484184149685831</v>
      </c>
      <c r="F297" s="115">
        <v>0</v>
      </c>
      <c r="G297" s="15">
        <v>16.83006205333113</v>
      </c>
      <c r="H297" s="15">
        <v>0</v>
      </c>
      <c r="I297" s="116">
        <v>770</v>
      </c>
      <c r="J297" s="10">
        <v>0</v>
      </c>
      <c r="K297" s="116">
        <v>74.773504096392529</v>
      </c>
      <c r="L297" s="116">
        <v>0</v>
      </c>
      <c r="M297" s="134">
        <f t="shared" si="4"/>
        <v>4.1483541438251011E-2</v>
      </c>
    </row>
    <row r="298" spans="1:13">
      <c r="A298" t="s">
        <v>1767</v>
      </c>
      <c r="B298" s="14">
        <v>0.91202561856993403</v>
      </c>
      <c r="C298" s="133">
        <v>1.9848036070456081E-2</v>
      </c>
      <c r="D298">
        <v>1</v>
      </c>
      <c r="E298" s="15">
        <v>14.322847247570939</v>
      </c>
      <c r="F298" s="115">
        <v>0</v>
      </c>
      <c r="G298" s="15">
        <v>17.46522952822006</v>
      </c>
      <c r="H298" s="15">
        <v>0</v>
      </c>
      <c r="I298" s="116">
        <v>806</v>
      </c>
      <c r="J298" s="10">
        <v>0</v>
      </c>
      <c r="K298" s="116">
        <v>80.925619397164638</v>
      </c>
      <c r="L298" s="116">
        <v>0</v>
      </c>
      <c r="M298" s="134">
        <f t="shared" si="4"/>
        <v>2.176258612294029E-2</v>
      </c>
    </row>
    <row r="299" spans="1:13">
      <c r="A299" t="s">
        <v>263</v>
      </c>
      <c r="B299" s="14">
        <v>0.65609022533320849</v>
      </c>
      <c r="C299" s="133">
        <v>1.9701854814119232E-2</v>
      </c>
      <c r="D299">
        <v>1</v>
      </c>
      <c r="E299" s="15">
        <v>11.016589580054561</v>
      </c>
      <c r="F299" s="115">
        <v>0</v>
      </c>
      <c r="G299" s="15">
        <v>16.133066850935069</v>
      </c>
      <c r="H299" s="15">
        <v>0</v>
      </c>
      <c r="I299" s="116">
        <v>761</v>
      </c>
      <c r="J299" s="10">
        <v>0</v>
      </c>
      <c r="K299" s="116">
        <v>49.974924481110293</v>
      </c>
      <c r="L299" s="116">
        <v>0</v>
      </c>
      <c r="M299" s="134">
        <f t="shared" si="4"/>
        <v>3.0029185092817458E-2</v>
      </c>
    </row>
    <row r="300" spans="1:13">
      <c r="A300" t="s">
        <v>267</v>
      </c>
      <c r="B300" s="14">
        <v>2.595557259001068</v>
      </c>
      <c r="C300" s="133">
        <v>1.8304488852382689E-2</v>
      </c>
      <c r="D300">
        <v>1</v>
      </c>
      <c r="E300" s="15">
        <v>14.65700200105951</v>
      </c>
      <c r="F300" s="115">
        <v>0</v>
      </c>
      <c r="G300" s="15">
        <v>16.941805628089561</v>
      </c>
      <c r="H300" s="15">
        <v>0</v>
      </c>
      <c r="I300" s="116">
        <v>382</v>
      </c>
      <c r="J300" s="10">
        <v>0</v>
      </c>
      <c r="K300" s="116">
        <v>41.321362985714508</v>
      </c>
      <c r="L300" s="116">
        <v>0</v>
      </c>
      <c r="M300" s="134">
        <f t="shared" si="4"/>
        <v>7.0522385082837265E-3</v>
      </c>
    </row>
    <row r="301" spans="1:13">
      <c r="A301" t="s">
        <v>1772</v>
      </c>
      <c r="B301" s="14">
        <v>0.49230786244911412</v>
      </c>
      <c r="C301" s="133">
        <v>1.9856667574090159E-2</v>
      </c>
      <c r="D301">
        <v>1</v>
      </c>
      <c r="E301" s="15">
        <v>12.44029498022635</v>
      </c>
      <c r="F301" s="115">
        <v>0</v>
      </c>
      <c r="G301" s="15">
        <v>15.21165798274974</v>
      </c>
      <c r="H301" s="15">
        <v>0</v>
      </c>
      <c r="I301" s="116">
        <v>655</v>
      </c>
      <c r="J301" s="10">
        <v>0</v>
      </c>
      <c r="K301" s="116">
        <v>43.787312917519863</v>
      </c>
      <c r="L301" s="116">
        <v>0</v>
      </c>
      <c r="M301" s="134">
        <f t="shared" si="4"/>
        <v>4.0333842070504375E-2</v>
      </c>
    </row>
    <row r="302" spans="1:13">
      <c r="A302" t="s">
        <v>1774</v>
      </c>
      <c r="B302" s="14">
        <v>1.465799153363845</v>
      </c>
      <c r="C302" s="133">
        <v>1.8071934074469061E-2</v>
      </c>
      <c r="D302">
        <v>1</v>
      </c>
      <c r="E302" s="15">
        <v>10.41338892506703</v>
      </c>
      <c r="F302" s="115">
        <v>0</v>
      </c>
      <c r="G302" s="15">
        <v>16.382089474676501</v>
      </c>
      <c r="H302" s="15">
        <v>0</v>
      </c>
      <c r="I302" s="116">
        <v>996</v>
      </c>
      <c r="J302" s="10">
        <v>0</v>
      </c>
      <c r="K302" s="116">
        <v>47.917942588541933</v>
      </c>
      <c r="L302" s="116">
        <v>0</v>
      </c>
      <c r="M302" s="134">
        <f t="shared" si="4"/>
        <v>1.2329065706577873E-2</v>
      </c>
    </row>
    <row r="303" spans="1:13">
      <c r="A303" t="s">
        <v>1118</v>
      </c>
      <c r="B303" s="14">
        <v>0.45862890320608279</v>
      </c>
      <c r="C303" s="133">
        <v>1.9929659619724389E-2</v>
      </c>
      <c r="D303">
        <v>1</v>
      </c>
      <c r="E303" s="15">
        <v>12.785614814520891</v>
      </c>
      <c r="F303" s="115">
        <v>0</v>
      </c>
      <c r="G303" s="15">
        <v>17.137554510970411</v>
      </c>
      <c r="H303" s="15">
        <v>0</v>
      </c>
      <c r="I303" s="116">
        <v>853</v>
      </c>
      <c r="J303" s="10">
        <v>0</v>
      </c>
      <c r="K303" s="116">
        <v>78.277965849106138</v>
      </c>
      <c r="L303" s="116">
        <v>0</v>
      </c>
      <c r="M303" s="134">
        <f t="shared" si="4"/>
        <v>4.345487055090614E-2</v>
      </c>
    </row>
    <row r="304" spans="1:13">
      <c r="A304" t="s">
        <v>1120</v>
      </c>
      <c r="B304" s="14">
        <v>0.14701734668223529</v>
      </c>
      <c r="C304" s="133">
        <v>1.9568613221709288E-2</v>
      </c>
      <c r="D304">
        <v>1</v>
      </c>
      <c r="E304" s="15">
        <v>13.805870820944961</v>
      </c>
      <c r="F304" s="115">
        <v>0</v>
      </c>
      <c r="G304" s="15">
        <v>18.075554220548899</v>
      </c>
      <c r="H304" s="15">
        <v>0</v>
      </c>
      <c r="I304" s="116">
        <v>715</v>
      </c>
      <c r="J304" s="10">
        <v>0</v>
      </c>
      <c r="K304" s="116">
        <v>71.112658609443159</v>
      </c>
      <c r="L304" s="116">
        <v>0</v>
      </c>
      <c r="M304" s="134">
        <f t="shared" si="4"/>
        <v>0.13310411093192343</v>
      </c>
    </row>
    <row r="305" spans="1:13">
      <c r="A305" t="s">
        <v>240</v>
      </c>
      <c r="B305" s="14">
        <v>5.6480978953581626</v>
      </c>
      <c r="C305" s="133">
        <v>1.9568613221709288E-2</v>
      </c>
      <c r="D305">
        <v>1</v>
      </c>
      <c r="E305" s="15">
        <v>14.22294567931436</v>
      </c>
      <c r="F305" s="115">
        <v>0</v>
      </c>
      <c r="G305" s="15">
        <v>19.751757902033191</v>
      </c>
      <c r="H305" s="15">
        <v>0</v>
      </c>
      <c r="I305" s="116">
        <v>971</v>
      </c>
      <c r="J305" s="10">
        <v>0</v>
      </c>
      <c r="K305" s="116">
        <v>123.54787675512171</v>
      </c>
      <c r="L305" s="116">
        <v>0</v>
      </c>
      <c r="M305" s="134">
        <f t="shared" si="4"/>
        <v>3.4646377566847015E-3</v>
      </c>
    </row>
    <row r="306" spans="1:13">
      <c r="A306" t="s">
        <v>1123</v>
      </c>
      <c r="B306" s="14">
        <v>3.174360302301845</v>
      </c>
      <c r="C306" s="133">
        <v>1.9929659619724389E-2</v>
      </c>
      <c r="D306">
        <v>1</v>
      </c>
      <c r="E306" s="15">
        <v>14.81776428080356</v>
      </c>
      <c r="F306" s="115">
        <v>0</v>
      </c>
      <c r="G306" s="15">
        <v>17.70059167921692</v>
      </c>
      <c r="H306" s="15">
        <v>0</v>
      </c>
      <c r="I306" s="116">
        <v>1054</v>
      </c>
      <c r="J306" s="10">
        <v>0</v>
      </c>
      <c r="K306" s="116">
        <v>119.25409619859271</v>
      </c>
      <c r="L306" s="116">
        <v>0</v>
      </c>
      <c r="M306" s="134">
        <f t="shared" si="4"/>
        <v>6.2783231019089619E-3</v>
      </c>
    </row>
    <row r="307" spans="1:13">
      <c r="A307" t="s">
        <v>238</v>
      </c>
      <c r="B307" s="14">
        <v>6.5709102278377536</v>
      </c>
      <c r="C307" s="133">
        <v>1.9929659619724389E-2</v>
      </c>
      <c r="D307">
        <v>1</v>
      </c>
      <c r="E307" s="15">
        <v>15.09447134047879</v>
      </c>
      <c r="F307" s="115">
        <v>0</v>
      </c>
      <c r="G307" s="15">
        <v>20.0560670525361</v>
      </c>
      <c r="H307" s="15">
        <v>0</v>
      </c>
      <c r="I307" s="116">
        <v>853</v>
      </c>
      <c r="J307" s="10">
        <v>0</v>
      </c>
      <c r="K307" s="116">
        <v>126.22091747466381</v>
      </c>
      <c r="L307" s="116">
        <v>0</v>
      </c>
      <c r="M307" s="134">
        <f t="shared" si="4"/>
        <v>3.033013529129055E-3</v>
      </c>
    </row>
    <row r="308" spans="1:13">
      <c r="A308" t="s">
        <v>236</v>
      </c>
      <c r="B308" s="14">
        <v>7.3535374442741102</v>
      </c>
      <c r="C308" s="133">
        <v>3.9581096976891349E-2</v>
      </c>
      <c r="D308">
        <v>2</v>
      </c>
      <c r="E308" s="15">
        <v>14.544816698623894</v>
      </c>
      <c r="F308" s="115">
        <v>0.19831993641778189</v>
      </c>
      <c r="G308" s="15">
        <v>19.554385235550626</v>
      </c>
      <c r="H308" s="15">
        <v>8.7199632497079543E-2</v>
      </c>
      <c r="I308" s="116">
        <v>506</v>
      </c>
      <c r="J308" s="10">
        <v>104</v>
      </c>
      <c r="K308" s="116">
        <v>68.224750630837548</v>
      </c>
      <c r="L308" s="116">
        <v>9.9648474944808267</v>
      </c>
      <c r="M308" s="134">
        <f t="shared" si="4"/>
        <v>5.3825927013823101E-3</v>
      </c>
    </row>
    <row r="309" spans="1:13">
      <c r="A309" t="s">
        <v>1776</v>
      </c>
      <c r="B309" s="14">
        <v>2.0558522746729269</v>
      </c>
      <c r="C309" s="133">
        <v>1.9978370445040711E-2</v>
      </c>
      <c r="D309">
        <v>1</v>
      </c>
      <c r="E309" s="15">
        <v>14.43471336601848</v>
      </c>
      <c r="F309" s="115">
        <v>0</v>
      </c>
      <c r="G309" s="15">
        <v>18.110273430980801</v>
      </c>
      <c r="H309" s="15">
        <v>0</v>
      </c>
      <c r="I309" s="116">
        <v>651</v>
      </c>
      <c r="J309" s="10">
        <v>0</v>
      </c>
      <c r="K309" s="116">
        <v>86.195135284305096</v>
      </c>
      <c r="L309" s="116">
        <v>0</v>
      </c>
      <c r="M309" s="134">
        <f t="shared" si="4"/>
        <v>9.7178044800028951E-3</v>
      </c>
    </row>
    <row r="310" spans="1:13">
      <c r="A310" t="s">
        <v>894</v>
      </c>
      <c r="B310" s="14">
        <v>3.9407895730527498</v>
      </c>
      <c r="C310" s="133">
        <v>0.48155122243184423</v>
      </c>
      <c r="D310">
        <v>10</v>
      </c>
      <c r="E310" s="15">
        <v>12.156324848779217</v>
      </c>
      <c r="F310" s="115">
        <v>1.4580197170224884</v>
      </c>
      <c r="G310" s="15">
        <v>15.191590252762456</v>
      </c>
      <c r="H310" s="15">
        <v>1.3281115479310819</v>
      </c>
      <c r="I310" s="116">
        <v>541.70000000000005</v>
      </c>
      <c r="J310" s="10">
        <v>69.24167820034404</v>
      </c>
      <c r="K310" s="116">
        <v>41.443575696195253</v>
      </c>
      <c r="L310" s="116">
        <v>15.463525039706779</v>
      </c>
      <c r="M310" s="134">
        <f t="shared" si="4"/>
        <v>0.12219663433051781</v>
      </c>
    </row>
    <row r="311" spans="1:13">
      <c r="A311" t="s">
        <v>920</v>
      </c>
      <c r="B311" s="14">
        <v>1.101972057677159</v>
      </c>
      <c r="C311" s="133">
        <v>0.14585925180175105</v>
      </c>
      <c r="D311">
        <v>3</v>
      </c>
      <c r="E311" s="15">
        <v>13.696511806064693</v>
      </c>
      <c r="F311" s="115">
        <v>1.4710652840476546</v>
      </c>
      <c r="G311" s="15">
        <v>16.401381797164618</v>
      </c>
      <c r="H311" s="15">
        <v>2.7101872993365572</v>
      </c>
      <c r="I311" s="116">
        <v>561.66666666666663</v>
      </c>
      <c r="J311" s="10">
        <v>77.465404464760198</v>
      </c>
      <c r="K311" s="116">
        <v>53.410512888682213</v>
      </c>
      <c r="L311" s="116">
        <v>18.562452865263548</v>
      </c>
      <c r="M311" s="134">
        <f t="shared" si="4"/>
        <v>0.13236202386946816</v>
      </c>
    </row>
    <row r="312" spans="1:13">
      <c r="A312" t="s">
        <v>906</v>
      </c>
      <c r="B312" s="14">
        <v>2.6531199277692319</v>
      </c>
      <c r="C312" s="133">
        <v>0.23857972150146783</v>
      </c>
      <c r="D312">
        <v>5</v>
      </c>
      <c r="E312" s="15">
        <v>13.723694054603069</v>
      </c>
      <c r="F312" s="115">
        <v>1.04823332662762</v>
      </c>
      <c r="G312" s="15">
        <v>16.818011567743092</v>
      </c>
      <c r="H312" s="15">
        <v>0.80105752520347784</v>
      </c>
      <c r="I312" s="116">
        <v>469</v>
      </c>
      <c r="J312" s="10">
        <v>82.701874223018677</v>
      </c>
      <c r="K312" s="116">
        <v>49.376342266279913</v>
      </c>
      <c r="L312" s="116">
        <v>8.4617129756335405</v>
      </c>
      <c r="M312" s="134">
        <f t="shared" si="4"/>
        <v>8.9924213000830269E-2</v>
      </c>
    </row>
    <row r="313" spans="1:13">
      <c r="A313" t="s">
        <v>900</v>
      </c>
      <c r="B313" s="14">
        <v>4.7486645662006577</v>
      </c>
      <c r="C313" s="133">
        <v>0.53387422427831321</v>
      </c>
      <c r="D313">
        <v>12</v>
      </c>
      <c r="E313" s="15">
        <v>12.053487587493242</v>
      </c>
      <c r="F313" s="115">
        <v>2.0947545094778075</v>
      </c>
      <c r="G313" s="15">
        <v>15.676793681285504</v>
      </c>
      <c r="H313" s="15">
        <v>1.7294067081843463</v>
      </c>
      <c r="I313" s="116">
        <v>839.16666666666663</v>
      </c>
      <c r="J313" s="10">
        <v>142.06502814634649</v>
      </c>
      <c r="K313" s="116">
        <v>64.57310767071958</v>
      </c>
      <c r="L313" s="116">
        <v>29.982511847769214</v>
      </c>
      <c r="M313" s="134">
        <f t="shared" si="4"/>
        <v>0.11242618147389147</v>
      </c>
    </row>
    <row r="314" spans="1:13">
      <c r="A314" t="s">
        <v>903</v>
      </c>
      <c r="B314" s="14">
        <v>2.373750697519752</v>
      </c>
      <c r="C314" s="133">
        <v>0.26447419476028744</v>
      </c>
      <c r="D314">
        <v>6</v>
      </c>
      <c r="E314" s="15">
        <v>12.905685370847317</v>
      </c>
      <c r="F314" s="115">
        <v>1.8118083707580874</v>
      </c>
      <c r="G314" s="15">
        <v>17.184521155687282</v>
      </c>
      <c r="H314" s="15">
        <v>1.8404817225244374</v>
      </c>
      <c r="I314" s="116">
        <v>516.66666666666663</v>
      </c>
      <c r="J314" s="10">
        <v>51.253184182925537</v>
      </c>
      <c r="K314" s="116">
        <v>51.627495781306067</v>
      </c>
      <c r="L314" s="116">
        <v>19.803466881625841</v>
      </c>
      <c r="M314" s="134">
        <f t="shared" si="4"/>
        <v>0.11141616305226457</v>
      </c>
    </row>
    <row r="315" spans="1:13">
      <c r="A315" t="s">
        <v>927</v>
      </c>
      <c r="B315" s="14">
        <v>1.592158220592703</v>
      </c>
      <c r="C315" s="133">
        <v>9.0449382529771916E-2</v>
      </c>
      <c r="D315">
        <v>2</v>
      </c>
      <c r="E315" s="15">
        <v>14.368167154207679</v>
      </c>
      <c r="F315" s="115">
        <v>1.2115564251520055</v>
      </c>
      <c r="G315" s="15">
        <v>17.270419250136264</v>
      </c>
      <c r="H315" s="15">
        <v>1.2997959797672469</v>
      </c>
      <c r="I315" s="116">
        <v>578.5</v>
      </c>
      <c r="J315" s="10">
        <v>147.5</v>
      </c>
      <c r="K315" s="116">
        <v>57.562394113714014</v>
      </c>
      <c r="L315" s="116">
        <v>7.8290453614606497</v>
      </c>
      <c r="M315" s="134">
        <f t="shared" si="4"/>
        <v>5.6809292795097263E-2</v>
      </c>
    </row>
    <row r="316" spans="1:13">
      <c r="A316" t="s">
        <v>1617</v>
      </c>
      <c r="B316" s="14">
        <v>2.332768818733161</v>
      </c>
      <c r="C316" s="133">
        <v>1.9701854814119232E-2</v>
      </c>
      <c r="D316">
        <v>1</v>
      </c>
      <c r="E316" s="15">
        <v>14.632394838431111</v>
      </c>
      <c r="F316" s="115">
        <v>0</v>
      </c>
      <c r="G316" s="15">
        <v>20.077992022876259</v>
      </c>
      <c r="H316" s="15">
        <v>0</v>
      </c>
      <c r="I316" s="116">
        <v>1015</v>
      </c>
      <c r="J316" s="10">
        <v>0</v>
      </c>
      <c r="K316" s="116">
        <v>141.71286352552769</v>
      </c>
      <c r="L316" s="116">
        <v>0</v>
      </c>
      <c r="M316" s="134">
        <f t="shared" si="4"/>
        <v>8.4456953710563432E-3</v>
      </c>
    </row>
    <row r="317" spans="1:13">
      <c r="A317" t="s">
        <v>968</v>
      </c>
      <c r="B317" s="14">
        <v>5.0030709361498156</v>
      </c>
      <c r="C317" s="133">
        <v>0.60674076408912603</v>
      </c>
      <c r="D317">
        <v>13</v>
      </c>
      <c r="E317" s="15">
        <v>11.695277991451709</v>
      </c>
      <c r="F317" s="115">
        <v>1.9315951651712002</v>
      </c>
      <c r="G317" s="15">
        <v>14.871546904582804</v>
      </c>
      <c r="H317" s="15">
        <v>1.9297734454756574</v>
      </c>
      <c r="I317" s="116">
        <v>681.84615384615381</v>
      </c>
      <c r="J317" s="10">
        <v>198.1576086599313</v>
      </c>
      <c r="K317" s="116">
        <v>43.84652285284794</v>
      </c>
      <c r="L317" s="116">
        <v>18.634342633749789</v>
      </c>
      <c r="M317" s="134">
        <f t="shared" si="4"/>
        <v>0.12127366807955996</v>
      </c>
    </row>
    <row r="318" spans="1:13">
      <c r="A318" t="s">
        <v>2110</v>
      </c>
      <c r="B318" s="14">
        <v>0.3209840462762904</v>
      </c>
      <c r="C318" s="133">
        <v>4.9431884007888678E-2</v>
      </c>
      <c r="D318">
        <v>1</v>
      </c>
      <c r="E318" s="15">
        <v>11.27180707711144</v>
      </c>
      <c r="F318" s="115">
        <v>0</v>
      </c>
      <c r="G318" s="15">
        <v>14.610916404448769</v>
      </c>
      <c r="H318" s="15">
        <v>0</v>
      </c>
      <c r="I318" s="116">
        <v>809</v>
      </c>
      <c r="J318" s="10">
        <v>0</v>
      </c>
      <c r="K318" s="116">
        <v>46.483488243644707</v>
      </c>
      <c r="L318" s="116">
        <v>0</v>
      </c>
      <c r="M318" s="134">
        <f t="shared" si="4"/>
        <v>0.1540010619884194</v>
      </c>
    </row>
    <row r="319" spans="1:13">
      <c r="A319" t="s">
        <v>977</v>
      </c>
      <c r="B319" s="14">
        <v>1.4837776839776009</v>
      </c>
      <c r="C319" s="133">
        <v>0.23761560260342096</v>
      </c>
      <c r="D319">
        <v>5</v>
      </c>
      <c r="E319" s="15">
        <v>13.158768891685622</v>
      </c>
      <c r="F319" s="115">
        <v>1.4961403725958484</v>
      </c>
      <c r="G319" s="15">
        <v>16.058896702787049</v>
      </c>
      <c r="H319" s="15">
        <v>0.63097253711143342</v>
      </c>
      <c r="I319" s="116">
        <v>634</v>
      </c>
      <c r="J319" s="10">
        <v>169.16619047552027</v>
      </c>
      <c r="K319" s="116">
        <v>53.479355144378836</v>
      </c>
      <c r="L319" s="116">
        <v>19.568081719451353</v>
      </c>
      <c r="M319" s="134">
        <f t="shared" si="4"/>
        <v>0.16014232129872633</v>
      </c>
    </row>
    <row r="320" spans="1:13">
      <c r="A320" t="s">
        <v>942</v>
      </c>
      <c r="B320" s="14">
        <v>4.2521943852327384</v>
      </c>
      <c r="C320" s="133">
        <v>0.39151788169713153</v>
      </c>
      <c r="D320">
        <v>8</v>
      </c>
      <c r="E320" s="15">
        <v>13.710199278162413</v>
      </c>
      <c r="F320" s="115">
        <v>1.1013356116647002</v>
      </c>
      <c r="G320" s="15">
        <v>16.891192889396077</v>
      </c>
      <c r="H320" s="15">
        <v>0.86441128542090173</v>
      </c>
      <c r="I320" s="116">
        <v>492.125</v>
      </c>
      <c r="J320" s="10">
        <v>160.59610635068336</v>
      </c>
      <c r="K320" s="116">
        <v>50.363134973893608</v>
      </c>
      <c r="L320" s="116">
        <v>13.173762532324858</v>
      </c>
      <c r="M320" s="134">
        <f t="shared" si="4"/>
        <v>9.2074314160429022E-2</v>
      </c>
    </row>
    <row r="321" spans="1:13">
      <c r="A321" t="s">
        <v>63</v>
      </c>
      <c r="B321" s="14">
        <v>3.9122223216947032</v>
      </c>
      <c r="C321" s="133">
        <v>0.47737188306351785</v>
      </c>
      <c r="D321">
        <v>10</v>
      </c>
      <c r="E321" s="15">
        <v>14.574790552390374</v>
      </c>
      <c r="F321" s="115">
        <v>1.1286551361908206</v>
      </c>
      <c r="G321" s="15">
        <v>17.755761898856587</v>
      </c>
      <c r="H321" s="15">
        <v>0.53903037650854291</v>
      </c>
      <c r="I321" s="116">
        <v>520.29999999999995</v>
      </c>
      <c r="J321" s="10">
        <v>106.145230698322</v>
      </c>
      <c r="K321" s="116">
        <v>65.143246622509224</v>
      </c>
      <c r="L321" s="116">
        <v>16.521862227424212</v>
      </c>
      <c r="M321" s="134">
        <f t="shared" si="4"/>
        <v>0.12202064295178632</v>
      </c>
    </row>
    <row r="322" spans="1:13">
      <c r="A322" t="s">
        <v>987</v>
      </c>
      <c r="B322" s="14">
        <v>2.5383016468831219</v>
      </c>
      <c r="C322" s="133">
        <v>0.33599216737997689</v>
      </c>
      <c r="D322">
        <v>7</v>
      </c>
      <c r="E322" s="15">
        <v>12.822884585667156</v>
      </c>
      <c r="F322" s="115">
        <v>1.9465690195714989</v>
      </c>
      <c r="G322" s="15">
        <v>16.418409825790388</v>
      </c>
      <c r="H322" s="15">
        <v>1.7263927039082971</v>
      </c>
      <c r="I322" s="116">
        <v>446.28571428571428</v>
      </c>
      <c r="J322" s="10">
        <v>78.045251133491746</v>
      </c>
      <c r="K322" s="116">
        <v>39.880097108187655</v>
      </c>
      <c r="L322" s="116">
        <v>13.78806335674806</v>
      </c>
      <c r="M322" s="134">
        <f t="shared" si="4"/>
        <v>0.13236888838351998</v>
      </c>
    </row>
    <row r="323" spans="1:13">
      <c r="A323" t="s">
        <v>984</v>
      </c>
      <c r="B323" s="14">
        <v>1.2362322369899239</v>
      </c>
      <c r="C323" s="133">
        <v>0.14349702151249397</v>
      </c>
      <c r="D323">
        <v>3</v>
      </c>
      <c r="E323" s="15">
        <v>12.395587516912469</v>
      </c>
      <c r="F323" s="115">
        <v>0.12479051783799587</v>
      </c>
      <c r="G323" s="15">
        <v>16.0709928363915</v>
      </c>
      <c r="H323" s="15">
        <v>0.30836242773481876</v>
      </c>
      <c r="I323" s="116">
        <v>562.66666666666663</v>
      </c>
      <c r="J323" s="10">
        <v>149.80505851123837</v>
      </c>
      <c r="K323" s="116">
        <v>46.000207413614852</v>
      </c>
      <c r="L323" s="116">
        <v>11.31410244938956</v>
      </c>
      <c r="M323" s="134">
        <f t="shared" si="4"/>
        <v>0.1160761038410484</v>
      </c>
    </row>
    <row r="324" spans="1:13">
      <c r="A324" t="s">
        <v>956</v>
      </c>
      <c r="B324" s="14">
        <v>1.294428788728599</v>
      </c>
      <c r="C324" s="133">
        <v>0.19195782661604724</v>
      </c>
      <c r="D324">
        <v>4</v>
      </c>
      <c r="E324" s="15">
        <v>10.959232445881499</v>
      </c>
      <c r="F324" s="115">
        <v>1.924256963902597</v>
      </c>
      <c r="G324" s="15">
        <v>14.638827200835966</v>
      </c>
      <c r="H324" s="15">
        <v>1.9649439461881117</v>
      </c>
      <c r="I324" s="116">
        <v>563</v>
      </c>
      <c r="J324" s="10">
        <v>19.685019685029527</v>
      </c>
      <c r="K324" s="116">
        <v>34.713024563245227</v>
      </c>
      <c r="L324" s="116">
        <v>14.472697969222471</v>
      </c>
      <c r="M324" s="134">
        <f t="shared" si="4"/>
        <v>0.14829539352612062</v>
      </c>
    </row>
    <row r="325" spans="1:13">
      <c r="A325" t="s">
        <v>2078</v>
      </c>
      <c r="B325" s="14">
        <v>0.65476815414822198</v>
      </c>
      <c r="C325" s="133">
        <v>4.7318007370658048E-2</v>
      </c>
      <c r="D325">
        <v>1</v>
      </c>
      <c r="E325" s="15">
        <v>12.793809190183261</v>
      </c>
      <c r="F325" s="115">
        <v>0</v>
      </c>
      <c r="G325" s="15">
        <v>16.38602969076906</v>
      </c>
      <c r="H325" s="15">
        <v>0</v>
      </c>
      <c r="I325" s="116">
        <v>697</v>
      </c>
      <c r="J325" s="10">
        <v>0</v>
      </c>
      <c r="K325" s="116">
        <v>61.695381925437687</v>
      </c>
      <c r="L325" s="116">
        <v>0</v>
      </c>
      <c r="M325" s="134">
        <f t="shared" ref="M325:M388" si="5">$C325/$B325</f>
        <v>7.2266812414255741E-2</v>
      </c>
    </row>
    <row r="326" spans="1:13">
      <c r="A326" t="s">
        <v>960</v>
      </c>
      <c r="B326" s="14">
        <v>0.91542097737815675</v>
      </c>
      <c r="C326" s="133">
        <v>9.4986368754900991E-2</v>
      </c>
      <c r="D326">
        <v>2</v>
      </c>
      <c r="E326" s="15">
        <v>12.876112650108642</v>
      </c>
      <c r="F326" s="115">
        <v>0.6141157084547868</v>
      </c>
      <c r="G326" s="15">
        <v>17.084292254788071</v>
      </c>
      <c r="H326" s="15">
        <v>0.31621140217169968</v>
      </c>
      <c r="I326" s="116">
        <v>536.5</v>
      </c>
      <c r="J326" s="10">
        <v>25.5</v>
      </c>
      <c r="K326" s="116">
        <v>51.560727272879504</v>
      </c>
      <c r="L326" s="116">
        <v>5.810239267054687</v>
      </c>
      <c r="M326" s="134">
        <f t="shared" si="5"/>
        <v>0.10376249955179091</v>
      </c>
    </row>
    <row r="327" spans="1:13">
      <c r="A327" t="s">
        <v>948</v>
      </c>
      <c r="B327" s="14">
        <v>2.08152229903608</v>
      </c>
      <c r="C327" s="133">
        <v>0.23839486655493197</v>
      </c>
      <c r="D327">
        <v>5</v>
      </c>
      <c r="E327" s="15">
        <v>14.322998415648552</v>
      </c>
      <c r="F327" s="115">
        <v>0.79632081236081809</v>
      </c>
      <c r="G327" s="15">
        <v>18.203815456203642</v>
      </c>
      <c r="H327" s="15">
        <v>0.78167878776103794</v>
      </c>
      <c r="I327" s="116">
        <v>656.2</v>
      </c>
      <c r="J327" s="10">
        <v>89.378744676796614</v>
      </c>
      <c r="K327" s="116">
        <v>80.85890944093974</v>
      </c>
      <c r="L327" s="116">
        <v>4.3197022770883979</v>
      </c>
      <c r="M327" s="134">
        <f t="shared" si="5"/>
        <v>0.11452909568411968</v>
      </c>
    </row>
    <row r="328" spans="1:13">
      <c r="A328" t="s">
        <v>2084</v>
      </c>
      <c r="B328" s="14">
        <v>0.9071305576473192</v>
      </c>
      <c r="C328" s="133">
        <v>4.8230305495440252E-2</v>
      </c>
      <c r="D328">
        <v>1</v>
      </c>
      <c r="E328" s="15">
        <v>15.5332772884455</v>
      </c>
      <c r="F328" s="115">
        <v>0</v>
      </c>
      <c r="G328" s="15">
        <v>18.10860432340175</v>
      </c>
      <c r="H328" s="15">
        <v>0</v>
      </c>
      <c r="I328" s="116">
        <v>705</v>
      </c>
      <c r="J328" s="10">
        <v>0</v>
      </c>
      <c r="K328" s="116">
        <v>63.313629180230762</v>
      </c>
      <c r="L328" s="116">
        <v>0</v>
      </c>
      <c r="M328" s="134">
        <f t="shared" si="5"/>
        <v>5.3167986778581852E-2</v>
      </c>
    </row>
    <row r="329" spans="1:13">
      <c r="A329" t="s">
        <v>1019</v>
      </c>
      <c r="B329" s="14">
        <v>0.64093360117086462</v>
      </c>
      <c r="C329" s="133">
        <v>0.14697068055030049</v>
      </c>
      <c r="D329">
        <v>3</v>
      </c>
      <c r="E329" s="15">
        <v>13.50848010431246</v>
      </c>
      <c r="F329" s="115">
        <v>0.73319513325499419</v>
      </c>
      <c r="G329" s="15">
        <v>18.005385876265223</v>
      </c>
      <c r="H329" s="15">
        <v>0.74831211525269814</v>
      </c>
      <c r="I329" s="116">
        <v>618.66666666666663</v>
      </c>
      <c r="J329" s="10">
        <v>78.724554972102297</v>
      </c>
      <c r="K329" s="116">
        <v>70.273922952928686</v>
      </c>
      <c r="L329" s="116">
        <v>7.7216979462315081</v>
      </c>
      <c r="M329" s="134">
        <f t="shared" si="5"/>
        <v>0.22930718608263448</v>
      </c>
    </row>
    <row r="330" spans="1:13">
      <c r="A330" t="s">
        <v>67</v>
      </c>
      <c r="B330" s="14">
        <v>1.9489162305940471</v>
      </c>
      <c r="C330" s="133">
        <v>0.19867858192664734</v>
      </c>
      <c r="D330">
        <v>4</v>
      </c>
      <c r="E330" s="15">
        <v>14.224519829812758</v>
      </c>
      <c r="F330" s="115">
        <v>1.0033234121256134</v>
      </c>
      <c r="G330" s="15">
        <v>18.461108948862115</v>
      </c>
      <c r="H330" s="15">
        <v>0.91016033032190269</v>
      </c>
      <c r="I330" s="116">
        <v>579</v>
      </c>
      <c r="J330" s="10">
        <v>47.660255979169897</v>
      </c>
      <c r="K330" s="116">
        <v>75.815171420553781</v>
      </c>
      <c r="L330" s="116">
        <v>13.35741779803945</v>
      </c>
      <c r="M330" s="134">
        <f t="shared" si="5"/>
        <v>0.10194311012848835</v>
      </c>
    </row>
    <row r="331" spans="1:13">
      <c r="A331" t="s">
        <v>1029</v>
      </c>
      <c r="B331" s="14">
        <v>2.1758009561038771</v>
      </c>
      <c r="C331" s="133">
        <v>0.24485112385105354</v>
      </c>
      <c r="D331">
        <v>5</v>
      </c>
      <c r="E331" s="15">
        <v>16.032545075919554</v>
      </c>
      <c r="F331" s="115">
        <v>1.5340982210933463</v>
      </c>
      <c r="G331" s="15">
        <v>19.729341810360964</v>
      </c>
      <c r="H331" s="15">
        <v>0.8966992215328522</v>
      </c>
      <c r="I331" s="116">
        <v>661.8</v>
      </c>
      <c r="J331" s="10">
        <v>70.513544798144991</v>
      </c>
      <c r="K331" s="116">
        <v>114.04771702309714</v>
      </c>
      <c r="L331" s="116">
        <v>18.149347364211955</v>
      </c>
      <c r="M331" s="134">
        <f t="shared" si="5"/>
        <v>0.11253378815013437</v>
      </c>
    </row>
    <row r="332" spans="1:13">
      <c r="A332" t="s">
        <v>1023</v>
      </c>
      <c r="B332" s="14">
        <v>0.56474809003594251</v>
      </c>
      <c r="C332" s="133">
        <v>4.9492931737868118E-2</v>
      </c>
      <c r="D332">
        <v>1</v>
      </c>
      <c r="E332" s="15">
        <v>14.69018847271445</v>
      </c>
      <c r="F332" s="115">
        <v>0</v>
      </c>
      <c r="G332" s="15">
        <v>18.21575750097897</v>
      </c>
      <c r="H332" s="15">
        <v>0</v>
      </c>
      <c r="I332" s="116">
        <v>768</v>
      </c>
      <c r="J332" s="10">
        <v>0</v>
      </c>
      <c r="K332" s="116">
        <v>102.3319521607295</v>
      </c>
      <c r="L332" s="116">
        <v>0</v>
      </c>
      <c r="M332" s="134">
        <f t="shared" si="5"/>
        <v>8.7637183039819072E-2</v>
      </c>
    </row>
    <row r="333" spans="1:13">
      <c r="A333" t="s">
        <v>1006</v>
      </c>
      <c r="B333" s="14">
        <v>0.79651081686892011</v>
      </c>
      <c r="C333" s="133">
        <v>0.13843648119815732</v>
      </c>
      <c r="D333">
        <v>3</v>
      </c>
      <c r="E333" s="15">
        <v>13.979741529821334</v>
      </c>
      <c r="F333" s="115">
        <v>1.4363981969659236</v>
      </c>
      <c r="G333" s="15">
        <v>16.825994603982256</v>
      </c>
      <c r="H333" s="15">
        <v>1.2557358987999452</v>
      </c>
      <c r="I333" s="116">
        <v>506</v>
      </c>
      <c r="J333" s="10">
        <v>122.97154142320898</v>
      </c>
      <c r="K333" s="116">
        <v>54.289683239089356</v>
      </c>
      <c r="L333" s="116">
        <v>2.2627400691201407</v>
      </c>
      <c r="M333" s="134">
        <f t="shared" si="5"/>
        <v>0.17380364241925855</v>
      </c>
    </row>
    <row r="334" spans="1:13">
      <c r="A334" t="s">
        <v>555</v>
      </c>
      <c r="B334" s="14">
        <v>1.911815093545757</v>
      </c>
      <c r="C334" s="133">
        <v>0.25031737030492612</v>
      </c>
      <c r="D334">
        <v>6</v>
      </c>
      <c r="E334" s="15">
        <v>12.289897389148143</v>
      </c>
      <c r="F334" s="115">
        <v>1.5963372158315028</v>
      </c>
      <c r="G334" s="15">
        <v>16.363134989860281</v>
      </c>
      <c r="H334" s="15">
        <v>1.357964922230311</v>
      </c>
      <c r="I334" s="116">
        <v>715.66666666666663</v>
      </c>
      <c r="J334" s="10">
        <v>325.75229171190119</v>
      </c>
      <c r="K334" s="116">
        <v>49.280300346994728</v>
      </c>
      <c r="L334" s="116">
        <v>14.539105041298422</v>
      </c>
      <c r="M334" s="134">
        <f t="shared" si="5"/>
        <v>0.13093178893188556</v>
      </c>
    </row>
    <row r="335" spans="1:13">
      <c r="A335" t="s">
        <v>1009</v>
      </c>
      <c r="B335" s="14">
        <v>1.0695530954574579</v>
      </c>
      <c r="C335" s="133">
        <v>0.16634700096915297</v>
      </c>
      <c r="D335">
        <v>4</v>
      </c>
      <c r="E335" s="15">
        <v>11.346855654751113</v>
      </c>
      <c r="F335" s="115">
        <v>1.149597637296403</v>
      </c>
      <c r="G335" s="15">
        <v>15.690493406446201</v>
      </c>
      <c r="H335" s="15">
        <v>1.5420936340704827</v>
      </c>
      <c r="I335" s="116">
        <v>701.5</v>
      </c>
      <c r="J335" s="10">
        <v>100.3855069220652</v>
      </c>
      <c r="K335" s="116">
        <v>47.430835858705478</v>
      </c>
      <c r="L335" s="116">
        <v>14.421506372385858</v>
      </c>
      <c r="M335" s="134">
        <f t="shared" si="5"/>
        <v>0.15552944652832293</v>
      </c>
    </row>
    <row r="336" spans="1:13">
      <c r="A336" t="s">
        <v>100</v>
      </c>
      <c r="B336" s="14">
        <v>4.3812746813627363</v>
      </c>
      <c r="C336" s="133">
        <v>0.4832147269808551</v>
      </c>
      <c r="D336">
        <v>11</v>
      </c>
      <c r="E336" s="15">
        <v>13.704791207031473</v>
      </c>
      <c r="F336" s="115">
        <v>2.7337035871352167</v>
      </c>
      <c r="G336" s="15">
        <v>17.65963468511487</v>
      </c>
      <c r="H336" s="15">
        <v>2.2518526264712189</v>
      </c>
      <c r="I336" s="116">
        <v>667</v>
      </c>
      <c r="J336" s="10">
        <v>168.58609885537041</v>
      </c>
      <c r="K336" s="116">
        <v>70.473133837251424</v>
      </c>
      <c r="L336" s="116">
        <v>26.918993523886016</v>
      </c>
      <c r="M336" s="134">
        <f t="shared" si="5"/>
        <v>0.11029089982337234</v>
      </c>
    </row>
    <row r="337" spans="1:13">
      <c r="A337" t="s">
        <v>1620</v>
      </c>
      <c r="B337" s="14">
        <v>0.94619095583743074</v>
      </c>
      <c r="C337" s="133">
        <v>1.867701179635552E-2</v>
      </c>
      <c r="D337">
        <v>1</v>
      </c>
      <c r="E337" s="15">
        <v>10.08734392160933</v>
      </c>
      <c r="F337" s="115">
        <v>0</v>
      </c>
      <c r="G337" s="15">
        <v>14.360288167784621</v>
      </c>
      <c r="H337" s="15">
        <v>0</v>
      </c>
      <c r="I337" s="116">
        <v>1231</v>
      </c>
      <c r="J337" s="10">
        <v>0</v>
      </c>
      <c r="K337" s="116">
        <v>56.099670879573843</v>
      </c>
      <c r="L337" s="116">
        <v>0</v>
      </c>
      <c r="M337" s="134">
        <f t="shared" si="5"/>
        <v>1.9739156965229439E-2</v>
      </c>
    </row>
    <row r="338" spans="1:13">
      <c r="A338" t="s">
        <v>1622</v>
      </c>
      <c r="B338" s="14">
        <v>0.981579987062416</v>
      </c>
      <c r="C338" s="133">
        <v>1.9568613221709288E-2</v>
      </c>
      <c r="D338">
        <v>1</v>
      </c>
      <c r="E338" s="15">
        <v>11.16225380627046</v>
      </c>
      <c r="F338" s="115">
        <v>0</v>
      </c>
      <c r="G338" s="15">
        <v>13.310233994743699</v>
      </c>
      <c r="H338" s="15">
        <v>0</v>
      </c>
      <c r="I338" s="116">
        <v>1124</v>
      </c>
      <c r="J338" s="10">
        <v>0</v>
      </c>
      <c r="K338" s="116">
        <v>55.239961371528139</v>
      </c>
      <c r="L338" s="116">
        <v>0</v>
      </c>
      <c r="M338" s="134">
        <f t="shared" si="5"/>
        <v>1.9935831495783107E-2</v>
      </c>
    </row>
    <row r="339" spans="1:13">
      <c r="A339" t="s">
        <v>1624</v>
      </c>
      <c r="B339" s="14">
        <v>0.97824777362098625</v>
      </c>
      <c r="C339" s="133">
        <v>1.9131629906859481E-2</v>
      </c>
      <c r="D339">
        <v>1</v>
      </c>
      <c r="E339" s="15">
        <v>12.531022578588709</v>
      </c>
      <c r="F339" s="115">
        <v>0</v>
      </c>
      <c r="G339" s="15">
        <v>17.95629904178578</v>
      </c>
      <c r="H339" s="15">
        <v>0</v>
      </c>
      <c r="I339" s="116">
        <v>993</v>
      </c>
      <c r="J339" s="10">
        <v>0</v>
      </c>
      <c r="K339" s="116">
        <v>95.995146871033953</v>
      </c>
      <c r="L339" s="116">
        <v>0</v>
      </c>
      <c r="M339" s="134">
        <f t="shared" si="5"/>
        <v>1.9557039047524444E-2</v>
      </c>
    </row>
    <row r="340" spans="1:13">
      <c r="A340" t="s">
        <v>381</v>
      </c>
      <c r="B340" s="14">
        <v>1.5455278692563359</v>
      </c>
      <c r="C340" s="133">
        <v>1.8415424658204602E-2</v>
      </c>
      <c r="D340">
        <v>1</v>
      </c>
      <c r="E340" s="15">
        <v>11.32883483126845</v>
      </c>
      <c r="F340" s="115">
        <v>0</v>
      </c>
      <c r="G340" s="15">
        <v>15.685961081824651</v>
      </c>
      <c r="H340" s="15">
        <v>0</v>
      </c>
      <c r="I340" s="116">
        <v>1249</v>
      </c>
      <c r="J340" s="10">
        <v>0</v>
      </c>
      <c r="K340" s="116">
        <v>83.997762895583463</v>
      </c>
      <c r="L340" s="116">
        <v>0</v>
      </c>
      <c r="M340" s="134">
        <f t="shared" si="5"/>
        <v>1.1915297695062322E-2</v>
      </c>
    </row>
    <row r="341" spans="1:13">
      <c r="A341" t="s">
        <v>1627</v>
      </c>
      <c r="B341" s="14">
        <v>0.20713538829278011</v>
      </c>
      <c r="C341" s="133">
        <v>1.867701179635552E-2</v>
      </c>
      <c r="D341">
        <v>1</v>
      </c>
      <c r="E341" s="15">
        <v>9.5028342060988553</v>
      </c>
      <c r="F341" s="115">
        <v>0</v>
      </c>
      <c r="G341" s="15">
        <v>14.37367655487868</v>
      </c>
      <c r="H341" s="15">
        <v>0</v>
      </c>
      <c r="I341" s="116">
        <v>1178</v>
      </c>
      <c r="J341" s="10">
        <v>0</v>
      </c>
      <c r="K341" s="116">
        <v>47.291588608306107</v>
      </c>
      <c r="L341" s="116">
        <v>0</v>
      </c>
      <c r="M341" s="134">
        <f t="shared" si="5"/>
        <v>9.0168135683102515E-2</v>
      </c>
    </row>
    <row r="342" spans="1:13">
      <c r="A342" t="s">
        <v>1629</v>
      </c>
      <c r="B342" s="14">
        <v>0.32292149605757597</v>
      </c>
      <c r="C342" s="133">
        <v>1.9701854814119232E-2</v>
      </c>
      <c r="D342">
        <v>1</v>
      </c>
      <c r="E342" s="15">
        <v>8.5460043351638166</v>
      </c>
      <c r="F342" s="115">
        <v>0</v>
      </c>
      <c r="G342" s="15">
        <v>13.434645238943819</v>
      </c>
      <c r="H342" s="15">
        <v>0</v>
      </c>
      <c r="I342" s="116">
        <v>1117</v>
      </c>
      <c r="J342" s="10">
        <v>0</v>
      </c>
      <c r="K342" s="116">
        <v>33.68430250741028</v>
      </c>
      <c r="L342" s="116">
        <v>0</v>
      </c>
      <c r="M342" s="134">
        <f t="shared" si="5"/>
        <v>6.1011283097135313E-2</v>
      </c>
    </row>
    <row r="343" spans="1:13">
      <c r="A343" t="s">
        <v>1631</v>
      </c>
      <c r="B343" s="14">
        <v>0.31745305083030728</v>
      </c>
      <c r="C343" s="133">
        <v>1.9856667574090159E-2</v>
      </c>
      <c r="D343">
        <v>1</v>
      </c>
      <c r="E343" s="15">
        <v>12.851504363468271</v>
      </c>
      <c r="F343" s="115">
        <v>0</v>
      </c>
      <c r="G343" s="15">
        <v>15.75670576436338</v>
      </c>
      <c r="H343" s="15">
        <v>0</v>
      </c>
      <c r="I343" s="116">
        <v>1158</v>
      </c>
      <c r="J343" s="10">
        <v>0</v>
      </c>
      <c r="K343" s="116">
        <v>90.743772888751394</v>
      </c>
      <c r="L343" s="116">
        <v>0</v>
      </c>
      <c r="M343" s="134">
        <f t="shared" si="5"/>
        <v>6.2549934619164915E-2</v>
      </c>
    </row>
    <row r="344" spans="1:13">
      <c r="A344" t="s">
        <v>1128</v>
      </c>
      <c r="B344" s="14">
        <v>2.7142867776375681</v>
      </c>
      <c r="C344" s="133">
        <v>1.9604165584761531E-2</v>
      </c>
      <c r="D344">
        <v>1</v>
      </c>
      <c r="E344" s="15">
        <v>12.802511039995389</v>
      </c>
      <c r="F344" s="115">
        <v>0</v>
      </c>
      <c r="G344" s="15">
        <v>15.175134397835521</v>
      </c>
      <c r="H344" s="15">
        <v>0</v>
      </c>
      <c r="I344" s="116">
        <v>561</v>
      </c>
      <c r="J344" s="10">
        <v>0</v>
      </c>
      <c r="K344" s="116">
        <v>45.488957189972133</v>
      </c>
      <c r="L344" s="116">
        <v>0</v>
      </c>
      <c r="M344" s="134">
        <f t="shared" si="5"/>
        <v>7.2225844911731818E-3</v>
      </c>
    </row>
    <row r="345" spans="1:13">
      <c r="A345" t="s">
        <v>1130</v>
      </c>
      <c r="B345" s="14">
        <v>7.9014964310016458</v>
      </c>
      <c r="C345" s="133">
        <v>3.9886714208184931E-2</v>
      </c>
      <c r="D345">
        <v>2</v>
      </c>
      <c r="E345" s="15">
        <v>12.629166771820071</v>
      </c>
      <c r="F345" s="115">
        <v>0.45914117670391308</v>
      </c>
      <c r="G345" s="15">
        <v>15.965104966242306</v>
      </c>
      <c r="H345" s="15">
        <v>0.86710730876888231</v>
      </c>
      <c r="I345" s="116">
        <v>627</v>
      </c>
      <c r="J345" s="10">
        <v>126</v>
      </c>
      <c r="K345" s="116">
        <v>49.360132029391863</v>
      </c>
      <c r="L345" s="116">
        <v>5.4660485433539527</v>
      </c>
      <c r="M345" s="134">
        <f t="shared" si="5"/>
        <v>5.0479949660786755E-3</v>
      </c>
    </row>
    <row r="346" spans="1:13">
      <c r="A346" t="s">
        <v>146</v>
      </c>
      <c r="B346" s="14">
        <v>4.7805646049699559</v>
      </c>
      <c r="C346" s="133">
        <v>1.9324106997073438E-2</v>
      </c>
      <c r="D346">
        <v>1</v>
      </c>
      <c r="E346" s="15">
        <v>14.01204264197399</v>
      </c>
      <c r="F346" s="115">
        <v>0</v>
      </c>
      <c r="G346" s="15">
        <v>14.53919642143949</v>
      </c>
      <c r="H346" s="15">
        <v>0</v>
      </c>
      <c r="I346" s="116">
        <v>466</v>
      </c>
      <c r="J346" s="10">
        <v>0</v>
      </c>
      <c r="K346" s="116">
        <v>43.124546657662918</v>
      </c>
      <c r="L346" s="116">
        <v>0</v>
      </c>
      <c r="M346" s="134">
        <f t="shared" si="5"/>
        <v>4.042222748539737E-3</v>
      </c>
    </row>
    <row r="347" spans="1:13">
      <c r="A347" t="s">
        <v>143</v>
      </c>
      <c r="B347" s="14">
        <v>38.145001134999298</v>
      </c>
      <c r="C347" s="133">
        <v>0.15374012560775382</v>
      </c>
      <c r="D347">
        <v>8</v>
      </c>
      <c r="E347" s="15">
        <v>13.66347937944559</v>
      </c>
      <c r="F347" s="115">
        <v>1.3825928385017145</v>
      </c>
      <c r="G347" s="15">
        <v>16.589747116911987</v>
      </c>
      <c r="H347" s="15">
        <v>1.1913817630240437</v>
      </c>
      <c r="I347" s="116">
        <v>991.375</v>
      </c>
      <c r="J347" s="10">
        <v>298.64817825494936</v>
      </c>
      <c r="K347" s="116">
        <v>99.874514218292035</v>
      </c>
      <c r="L347" s="116">
        <v>27.714254863157397</v>
      </c>
      <c r="M347" s="134">
        <f t="shared" si="5"/>
        <v>4.0304134495540017E-3</v>
      </c>
    </row>
    <row r="348" spans="1:13">
      <c r="A348" t="s">
        <v>1140</v>
      </c>
      <c r="B348" s="14">
        <v>10.04737971279634</v>
      </c>
      <c r="C348" s="133">
        <v>3.6958603844719662E-2</v>
      </c>
      <c r="D348">
        <v>2</v>
      </c>
      <c r="E348" s="15">
        <v>15.925310153235959</v>
      </c>
      <c r="F348" s="115">
        <v>0.57656172392377603</v>
      </c>
      <c r="G348" s="15">
        <v>18.205368866742351</v>
      </c>
      <c r="H348" s="15">
        <v>9.1283642731703543E-3</v>
      </c>
      <c r="I348" s="116">
        <v>902.5</v>
      </c>
      <c r="J348" s="10">
        <v>183.5</v>
      </c>
      <c r="K348" s="116">
        <v>131.95652447947961</v>
      </c>
      <c r="L348" s="116">
        <v>40.519552823585016</v>
      </c>
      <c r="M348" s="134">
        <f t="shared" si="5"/>
        <v>3.6784320789279212E-3</v>
      </c>
    </row>
    <row r="349" spans="1:13">
      <c r="A349" t="s">
        <v>137</v>
      </c>
      <c r="B349" s="14">
        <v>36.834879586302627</v>
      </c>
      <c r="C349" s="133">
        <v>0.16638754603382871</v>
      </c>
      <c r="D349">
        <v>9</v>
      </c>
      <c r="E349" s="15">
        <v>14.652240279494922</v>
      </c>
      <c r="F349" s="115">
        <v>1.5528203358406174</v>
      </c>
      <c r="G349" s="15">
        <v>16.747871752379339</v>
      </c>
      <c r="H349" s="15">
        <v>1.267488493864648</v>
      </c>
      <c r="I349" s="116">
        <v>916.33333333333337</v>
      </c>
      <c r="J349" s="10">
        <v>91.120189249632759</v>
      </c>
      <c r="K349" s="116">
        <v>110.44401156658063</v>
      </c>
      <c r="L349" s="116">
        <v>31.219814944007442</v>
      </c>
      <c r="M349" s="134">
        <f t="shared" si="5"/>
        <v>4.5171193146970783E-3</v>
      </c>
    </row>
    <row r="350" spans="1:13">
      <c r="A350" t="s">
        <v>149</v>
      </c>
      <c r="B350" s="14">
        <v>50.906766421883269</v>
      </c>
      <c r="C350" s="133">
        <v>0.21327912135165047</v>
      </c>
      <c r="D350">
        <v>11</v>
      </c>
      <c r="E350" s="15">
        <v>13.678101214618989</v>
      </c>
      <c r="F350" s="115">
        <v>1.5477792003534252</v>
      </c>
      <c r="G350" s="15">
        <v>16.085995982836888</v>
      </c>
      <c r="H350" s="15">
        <v>0.97551180332216203</v>
      </c>
      <c r="I350" s="116">
        <v>845.09090909090912</v>
      </c>
      <c r="J350" s="10">
        <v>234.13222936290998</v>
      </c>
      <c r="K350" s="116">
        <v>79.909763544146898</v>
      </c>
      <c r="L350" s="116">
        <v>15.72538619598928</v>
      </c>
      <c r="M350" s="134">
        <f t="shared" si="5"/>
        <v>4.189602607718731E-3</v>
      </c>
    </row>
    <row r="351" spans="1:13">
      <c r="A351" t="s">
        <v>129</v>
      </c>
      <c r="B351" s="14">
        <v>53.783738399580088</v>
      </c>
      <c r="C351" s="133">
        <v>0.22666514760565573</v>
      </c>
      <c r="D351">
        <v>12</v>
      </c>
      <c r="E351" s="15">
        <v>12.980625186567115</v>
      </c>
      <c r="F351" s="115">
        <v>1.6857978162437575</v>
      </c>
      <c r="G351" s="15">
        <v>16.245646641714931</v>
      </c>
      <c r="H351" s="15">
        <v>1.6424251526602112</v>
      </c>
      <c r="I351" s="116">
        <v>1069.1666666666667</v>
      </c>
      <c r="J351" s="10">
        <v>250.0232766941688</v>
      </c>
      <c r="K351" s="116">
        <v>94.900787454484927</v>
      </c>
      <c r="L351" s="116">
        <v>35.522460045834805</v>
      </c>
      <c r="M351" s="134">
        <f t="shared" si="5"/>
        <v>4.2143806724938516E-3</v>
      </c>
    </row>
    <row r="352" spans="1:13">
      <c r="A352" t="s">
        <v>1170</v>
      </c>
      <c r="B352" s="14">
        <v>11.28721376153098</v>
      </c>
      <c r="C352" s="133">
        <v>3.8671126540298001E-2</v>
      </c>
      <c r="D352">
        <v>2</v>
      </c>
      <c r="E352" s="15">
        <v>12.506229769245714</v>
      </c>
      <c r="F352" s="115">
        <v>0.62707480110047698</v>
      </c>
      <c r="G352" s="15">
        <v>15.39336219129847</v>
      </c>
      <c r="H352" s="15">
        <v>0.42045810572691639</v>
      </c>
      <c r="I352" s="116">
        <v>1009.5</v>
      </c>
      <c r="J352" s="10">
        <v>43.5</v>
      </c>
      <c r="K352" s="116">
        <v>77.208795440183891</v>
      </c>
      <c r="L352" s="116">
        <v>9.3621393431522808</v>
      </c>
      <c r="M352" s="134">
        <f t="shared" si="5"/>
        <v>3.4261003075973205E-3</v>
      </c>
    </row>
    <row r="353" spans="1:13">
      <c r="A353" t="s">
        <v>134</v>
      </c>
      <c r="B353" s="14">
        <v>15.35098685966064</v>
      </c>
      <c r="C353" s="133">
        <v>7.4892744634045036E-2</v>
      </c>
      <c r="D353">
        <v>4</v>
      </c>
      <c r="E353" s="15">
        <v>13.095981695205895</v>
      </c>
      <c r="F353" s="115">
        <v>1.4630003127908617</v>
      </c>
      <c r="G353" s="15">
        <v>15.735529822926573</v>
      </c>
      <c r="H353" s="15">
        <v>1.3337264873144536</v>
      </c>
      <c r="I353" s="116">
        <v>854.5</v>
      </c>
      <c r="J353" s="10">
        <v>97.584578699710534</v>
      </c>
      <c r="K353" s="116">
        <v>77.570013803898462</v>
      </c>
      <c r="L353" s="116">
        <v>24.183126108608047</v>
      </c>
      <c r="M353" s="134">
        <f t="shared" si="5"/>
        <v>4.8786925113491154E-3</v>
      </c>
    </row>
    <row r="354" spans="1:13">
      <c r="A354" t="s">
        <v>378</v>
      </c>
      <c r="B354" s="14">
        <v>9.0558975011832477</v>
      </c>
      <c r="C354" s="133">
        <v>1.837424330223604E-2</v>
      </c>
      <c r="D354">
        <v>1</v>
      </c>
      <c r="E354" s="15">
        <v>13.6285209872691</v>
      </c>
      <c r="F354" s="115">
        <v>0</v>
      </c>
      <c r="G354" s="15">
        <v>14.94467669030413</v>
      </c>
      <c r="H354" s="15">
        <v>0</v>
      </c>
      <c r="I354" s="116">
        <v>1034</v>
      </c>
      <c r="J354" s="10">
        <v>0</v>
      </c>
      <c r="K354" s="116">
        <v>94.320205811214379</v>
      </c>
      <c r="L354" s="116">
        <v>0</v>
      </c>
      <c r="M354" s="134">
        <f t="shared" si="5"/>
        <v>2.0289809264995825E-3</v>
      </c>
    </row>
    <row r="355" spans="1:13">
      <c r="A355" t="s">
        <v>1512</v>
      </c>
      <c r="B355" s="14">
        <v>3.6847324343671821</v>
      </c>
      <c r="C355" s="133">
        <v>1.8726608329486309E-2</v>
      </c>
      <c r="D355">
        <v>1</v>
      </c>
      <c r="E355" s="15">
        <v>13.485559426234429</v>
      </c>
      <c r="F355" s="115">
        <v>0</v>
      </c>
      <c r="G355" s="15">
        <v>19.911047386211429</v>
      </c>
      <c r="H355" s="15">
        <v>0</v>
      </c>
      <c r="I355" s="116">
        <v>694</v>
      </c>
      <c r="J355" s="10">
        <v>0</v>
      </c>
      <c r="K355" s="116">
        <v>88.252425161888709</v>
      </c>
      <c r="L355" s="116">
        <v>0</v>
      </c>
      <c r="M355" s="134">
        <f t="shared" si="5"/>
        <v>5.082216595925621E-3</v>
      </c>
    </row>
    <row r="356" spans="1:13">
      <c r="A356" t="s">
        <v>1502</v>
      </c>
      <c r="B356" s="14">
        <v>3.4502575059875422</v>
      </c>
      <c r="C356" s="133">
        <v>1.7614642992907471E-2</v>
      </c>
      <c r="D356">
        <v>1</v>
      </c>
      <c r="E356" s="15">
        <v>11.944873714837589</v>
      </c>
      <c r="F356" s="115">
        <v>0</v>
      </c>
      <c r="G356" s="15">
        <v>12.47124867541641</v>
      </c>
      <c r="H356" s="15">
        <v>0</v>
      </c>
      <c r="I356" s="116">
        <v>170</v>
      </c>
      <c r="J356" s="10">
        <v>0</v>
      </c>
      <c r="K356" s="116">
        <v>10.63843403572697</v>
      </c>
      <c r="L356" s="116">
        <v>0</v>
      </c>
      <c r="M356" s="134">
        <f t="shared" si="5"/>
        <v>5.105312563580891E-3</v>
      </c>
    </row>
    <row r="357" spans="1:13">
      <c r="A357" t="s">
        <v>1177</v>
      </c>
      <c r="B357" s="14">
        <v>2.2119232661875952</v>
      </c>
      <c r="C357" s="133">
        <v>3.6727739377979102E-2</v>
      </c>
      <c r="D357">
        <v>2</v>
      </c>
      <c r="E357" s="15">
        <v>14.592192524687526</v>
      </c>
      <c r="F357" s="115">
        <v>0.57772710199244337</v>
      </c>
      <c r="G357" s="15">
        <v>16.60710430843956</v>
      </c>
      <c r="H357" s="15">
        <v>0.52292321296595679</v>
      </c>
      <c r="I357" s="116">
        <v>901.5</v>
      </c>
      <c r="J357" s="10">
        <v>350.5</v>
      </c>
      <c r="K357" s="116">
        <v>102.80122422475532</v>
      </c>
      <c r="L357" s="116">
        <v>27.514920341107477</v>
      </c>
      <c r="M357" s="134">
        <f t="shared" si="5"/>
        <v>1.6604436482682301E-2</v>
      </c>
    </row>
    <row r="358" spans="1:13">
      <c r="A358" t="s">
        <v>187</v>
      </c>
      <c r="B358" s="14">
        <v>1.5720583469435929</v>
      </c>
      <c r="C358" s="133">
        <v>5.8726981505481085E-2</v>
      </c>
      <c r="D358">
        <v>3</v>
      </c>
      <c r="E358" s="15">
        <v>11.812750828299762</v>
      </c>
      <c r="F358" s="115">
        <v>0.77973299438457389</v>
      </c>
      <c r="G358" s="15">
        <v>14.591649593793763</v>
      </c>
      <c r="H358" s="15">
        <v>0.44542822132017029</v>
      </c>
      <c r="I358" s="116">
        <v>884.33333333333337</v>
      </c>
      <c r="J358" s="10">
        <v>84.971890777022395</v>
      </c>
      <c r="K358" s="116">
        <v>59.063881256567832</v>
      </c>
      <c r="L358" s="116">
        <v>7.4062638889460919</v>
      </c>
      <c r="M358" s="134">
        <f t="shared" si="5"/>
        <v>3.735674418170197E-2</v>
      </c>
    </row>
    <row r="359" spans="1:13">
      <c r="A359" t="s">
        <v>1183</v>
      </c>
      <c r="B359" s="14">
        <v>0.56638178961055441</v>
      </c>
      <c r="C359" s="133">
        <v>1.918194404086019E-2</v>
      </c>
      <c r="D359">
        <v>1</v>
      </c>
      <c r="E359" s="15">
        <v>13.588773978578089</v>
      </c>
      <c r="F359" s="115">
        <v>0</v>
      </c>
      <c r="G359" s="15">
        <v>16.911785378229961</v>
      </c>
      <c r="H359" s="15">
        <v>0</v>
      </c>
      <c r="I359" s="116">
        <v>573</v>
      </c>
      <c r="J359" s="10">
        <v>0</v>
      </c>
      <c r="K359" s="116">
        <v>61.108382739362128</v>
      </c>
      <c r="L359" s="116">
        <v>0</v>
      </c>
      <c r="M359" s="134">
        <f t="shared" si="5"/>
        <v>3.3867515504073221E-2</v>
      </c>
    </row>
    <row r="360" spans="1:13">
      <c r="A360" t="s">
        <v>329</v>
      </c>
      <c r="B360" s="14">
        <v>6.4277664516106636</v>
      </c>
      <c r="C360" s="133">
        <v>1.737765765154127E-2</v>
      </c>
      <c r="D360">
        <v>1</v>
      </c>
      <c r="E360" s="15">
        <v>15.3559748927734</v>
      </c>
      <c r="F360" s="115">
        <v>0</v>
      </c>
      <c r="G360" s="15">
        <v>18.331012227604852</v>
      </c>
      <c r="H360" s="15">
        <v>0</v>
      </c>
      <c r="I360" s="116">
        <v>1036</v>
      </c>
      <c r="J360" s="10">
        <v>0</v>
      </c>
      <c r="K360" s="116">
        <v>137.24226135630869</v>
      </c>
      <c r="L360" s="116">
        <v>0</v>
      </c>
      <c r="M360" s="134">
        <f t="shared" si="5"/>
        <v>2.7035297225503261E-3</v>
      </c>
    </row>
    <row r="361" spans="1:13">
      <c r="A361" t="s">
        <v>1487</v>
      </c>
      <c r="B361" s="14">
        <v>1.434516227174589</v>
      </c>
      <c r="C361" s="133">
        <v>1.9801253127999779E-2</v>
      </c>
      <c r="D361">
        <v>1</v>
      </c>
      <c r="E361" s="15">
        <v>12.699073102851001</v>
      </c>
      <c r="F361" s="115">
        <v>0</v>
      </c>
      <c r="G361" s="15">
        <v>15.847381350354119</v>
      </c>
      <c r="H361" s="15">
        <v>0</v>
      </c>
      <c r="I361" s="116">
        <v>1111</v>
      </c>
      <c r="J361" s="10">
        <v>0</v>
      </c>
      <c r="K361" s="116">
        <v>87.971995287005782</v>
      </c>
      <c r="L361" s="116">
        <v>0</v>
      </c>
      <c r="M361" s="134">
        <f t="shared" si="5"/>
        <v>1.3803436136097365E-2</v>
      </c>
    </row>
    <row r="362" spans="1:13">
      <c r="A362" t="s">
        <v>1490</v>
      </c>
      <c r="B362" s="14">
        <v>5.1807488131096102</v>
      </c>
      <c r="C362" s="133">
        <v>3.6894793503876928E-2</v>
      </c>
      <c r="D362">
        <v>2</v>
      </c>
      <c r="E362" s="15">
        <v>13.167170840815791</v>
      </c>
      <c r="F362" s="115">
        <v>0.50218024407626405</v>
      </c>
      <c r="G362" s="15">
        <v>18.785420532332516</v>
      </c>
      <c r="H362" s="15">
        <v>0.4772200724886505</v>
      </c>
      <c r="I362" s="116">
        <v>1433.5</v>
      </c>
      <c r="J362" s="10">
        <v>69.5</v>
      </c>
      <c r="K362" s="116">
        <v>148.79275085359285</v>
      </c>
      <c r="L362" s="116">
        <v>5.3676543650189572</v>
      </c>
      <c r="M362" s="134">
        <f t="shared" si="5"/>
        <v>7.1215175324687834E-3</v>
      </c>
    </row>
    <row r="363" spans="1:13">
      <c r="A363" t="s">
        <v>332</v>
      </c>
      <c r="B363" s="14">
        <v>11.59538399392007</v>
      </c>
      <c r="C363" s="133">
        <v>3.6870266107304706E-2</v>
      </c>
      <c r="D363">
        <v>2</v>
      </c>
      <c r="E363" s="15">
        <v>11.946651222201295</v>
      </c>
      <c r="F363" s="115">
        <v>1.0663570327386094</v>
      </c>
      <c r="G363" s="15">
        <v>15.840493352381371</v>
      </c>
      <c r="H363" s="15">
        <v>0.54957204470774046</v>
      </c>
      <c r="I363" s="116">
        <v>1109.5</v>
      </c>
      <c r="J363" s="10">
        <v>171.5</v>
      </c>
      <c r="K363" s="116">
        <v>76.641578279944014</v>
      </c>
      <c r="L363" s="116">
        <v>0.39914015117942592</v>
      </c>
      <c r="M363" s="134">
        <f t="shared" si="5"/>
        <v>3.1797365336617813E-3</v>
      </c>
    </row>
    <row r="364" spans="1:13">
      <c r="A364" t="s">
        <v>336</v>
      </c>
      <c r="B364" s="14">
        <v>1.2983049544711229</v>
      </c>
      <c r="C364" s="133">
        <v>1.7745350399989819E-2</v>
      </c>
      <c r="D364">
        <v>1</v>
      </c>
      <c r="E364" s="15">
        <v>13.94650658603528</v>
      </c>
      <c r="F364" s="115">
        <v>0</v>
      </c>
      <c r="G364" s="15">
        <v>16.870840818182359</v>
      </c>
      <c r="H364" s="15">
        <v>0</v>
      </c>
      <c r="I364" s="116">
        <v>1127</v>
      </c>
      <c r="J364" s="10">
        <v>0</v>
      </c>
      <c r="K364" s="116">
        <v>115.5149990062931</v>
      </c>
      <c r="L364" s="116">
        <v>0</v>
      </c>
      <c r="M364" s="134">
        <f t="shared" si="5"/>
        <v>1.3668091105158386E-2</v>
      </c>
    </row>
    <row r="365" spans="1:13">
      <c r="A365" t="s">
        <v>1496</v>
      </c>
      <c r="B365" s="14">
        <v>1.8402883304569611</v>
      </c>
      <c r="C365" s="133">
        <v>1.9350953293453071E-2</v>
      </c>
      <c r="D365">
        <v>1</v>
      </c>
      <c r="E365" s="15">
        <v>15.57566233350509</v>
      </c>
      <c r="F365" s="115">
        <v>0</v>
      </c>
      <c r="G365" s="15">
        <v>17.582434038942239</v>
      </c>
      <c r="H365" s="15">
        <v>0</v>
      </c>
      <c r="I365" s="116">
        <v>879</v>
      </c>
      <c r="J365" s="10">
        <v>0</v>
      </c>
      <c r="K365" s="116">
        <v>100.85395533404839</v>
      </c>
      <c r="L365" s="116">
        <v>0</v>
      </c>
      <c r="M365" s="134">
        <f t="shared" si="5"/>
        <v>1.0515174700177578E-2</v>
      </c>
    </row>
    <row r="366" spans="1:13">
      <c r="A366" t="s">
        <v>1506</v>
      </c>
      <c r="B366" s="14">
        <v>1.034575240144852</v>
      </c>
      <c r="C366" s="133">
        <v>1.7342952301218829E-2</v>
      </c>
      <c r="D366">
        <v>1</v>
      </c>
      <c r="E366" s="15">
        <v>16.06598469252781</v>
      </c>
      <c r="F366" s="115">
        <v>0</v>
      </c>
      <c r="G366" s="15">
        <v>19.546670227854989</v>
      </c>
      <c r="H366" s="15">
        <v>0</v>
      </c>
      <c r="I366" s="116">
        <v>1038</v>
      </c>
      <c r="J366" s="10">
        <v>0</v>
      </c>
      <c r="K366" s="116">
        <v>172.13102434880901</v>
      </c>
      <c r="L366" s="116">
        <v>0</v>
      </c>
      <c r="M366" s="134">
        <f t="shared" si="5"/>
        <v>1.6763355267221187E-2</v>
      </c>
    </row>
    <row r="367" spans="1:13">
      <c r="A367" t="s">
        <v>1498</v>
      </c>
      <c r="B367" s="14">
        <v>3.3845351309752321</v>
      </c>
      <c r="C367" s="133">
        <v>3.8385083586736528E-2</v>
      </c>
      <c r="D367">
        <v>2</v>
      </c>
      <c r="E367" s="15">
        <v>12.04414353313112</v>
      </c>
      <c r="F367" s="115">
        <v>0.48519557314468981</v>
      </c>
      <c r="G367" s="15">
        <v>16.261694961390425</v>
      </c>
      <c r="H367" s="15">
        <v>0.57660515368366405</v>
      </c>
      <c r="I367" s="116">
        <v>1124</v>
      </c>
      <c r="J367" s="10">
        <v>158</v>
      </c>
      <c r="K367" s="116">
        <v>78.706582707675693</v>
      </c>
      <c r="L367" s="116">
        <v>3.9940838572815962</v>
      </c>
      <c r="M367" s="134">
        <f t="shared" si="5"/>
        <v>1.1341316340739566E-2</v>
      </c>
    </row>
    <row r="368" spans="1:13">
      <c r="A368" t="s">
        <v>1504</v>
      </c>
      <c r="B368" s="14">
        <v>1.333296064281454</v>
      </c>
      <c r="C368" s="133">
        <v>1.9428306214356841E-2</v>
      </c>
      <c r="D368">
        <v>1</v>
      </c>
      <c r="E368" s="15">
        <v>15.266124366059779</v>
      </c>
      <c r="F368" s="115">
        <v>0</v>
      </c>
      <c r="G368" s="15">
        <v>18.565023689964988</v>
      </c>
      <c r="H368" s="15">
        <v>0</v>
      </c>
      <c r="I368" s="116">
        <v>875</v>
      </c>
      <c r="J368" s="10">
        <v>0</v>
      </c>
      <c r="K368" s="116">
        <v>130.51672977495039</v>
      </c>
      <c r="L368" s="116">
        <v>0</v>
      </c>
      <c r="M368" s="134">
        <f t="shared" si="5"/>
        <v>1.4571636964088117E-2</v>
      </c>
    </row>
    <row r="369" spans="1:13">
      <c r="A369" t="s">
        <v>2196</v>
      </c>
      <c r="B369" s="14">
        <v>0.73233054809347731</v>
      </c>
      <c r="C369" s="133">
        <v>0.14626398553991604</v>
      </c>
      <c r="D369">
        <v>3</v>
      </c>
      <c r="E369" s="15">
        <v>13.420608839868725</v>
      </c>
      <c r="F369" s="115">
        <v>1.1177136086821324</v>
      </c>
      <c r="G369" s="15">
        <v>16.475947369715158</v>
      </c>
      <c r="H369" s="15">
        <v>0.88159902277698832</v>
      </c>
      <c r="I369" s="116">
        <v>921.66666666666663</v>
      </c>
      <c r="J369" s="10">
        <v>308.82285465223515</v>
      </c>
      <c r="K369" s="116">
        <v>81.243294849475078</v>
      </c>
      <c r="L369" s="116">
        <v>42.725643528945767</v>
      </c>
      <c r="M369" s="134">
        <f t="shared" si="5"/>
        <v>0.19972399884272801</v>
      </c>
    </row>
    <row r="370" spans="1:13">
      <c r="A370" t="s">
        <v>2222</v>
      </c>
      <c r="B370" s="14">
        <v>2.5017206455904111</v>
      </c>
      <c r="C370" s="133">
        <v>4.7176439168192683E-2</v>
      </c>
      <c r="D370">
        <v>1</v>
      </c>
      <c r="E370" s="15">
        <v>12.894281450551169</v>
      </c>
      <c r="F370" s="115">
        <v>0</v>
      </c>
      <c r="G370" s="15">
        <v>16.94056796469469</v>
      </c>
      <c r="H370" s="15">
        <v>0</v>
      </c>
      <c r="I370" s="116">
        <v>1187</v>
      </c>
      <c r="J370" s="10">
        <v>0</v>
      </c>
      <c r="K370" s="116">
        <v>99.73401763219303</v>
      </c>
      <c r="L370" s="116">
        <v>0</v>
      </c>
      <c r="M370" s="134">
        <f t="shared" si="5"/>
        <v>1.8857596770985176E-2</v>
      </c>
    </row>
    <row r="371" spans="1:13">
      <c r="A371" t="s">
        <v>49</v>
      </c>
      <c r="B371" s="14">
        <v>0.36488968880356332</v>
      </c>
      <c r="C371" s="133">
        <v>0.2452845437158393</v>
      </c>
      <c r="D371">
        <v>5</v>
      </c>
      <c r="E371" s="15">
        <v>12.696559353282751</v>
      </c>
      <c r="F371" s="115">
        <v>0.52516304364775468</v>
      </c>
      <c r="G371" s="15">
        <v>16.277817455489107</v>
      </c>
      <c r="H371" s="15">
        <v>1.0159716793720728</v>
      </c>
      <c r="I371" s="116">
        <v>1172.8</v>
      </c>
      <c r="J371" s="10">
        <v>403.91107932315992</v>
      </c>
      <c r="K371" s="116">
        <v>91.182466049434709</v>
      </c>
      <c r="L371" s="116">
        <v>42.050480072522952</v>
      </c>
      <c r="M371" s="134">
        <f t="shared" si="5"/>
        <v>0.67221560718830586</v>
      </c>
    </row>
    <row r="372" spans="1:13">
      <c r="A372" t="s">
        <v>2202</v>
      </c>
      <c r="B372" s="14">
        <v>1.9381496953255279</v>
      </c>
      <c r="C372" s="133">
        <v>9.8930644335870552E-2</v>
      </c>
      <c r="D372">
        <v>2</v>
      </c>
      <c r="E372" s="15">
        <v>12.276358918567364</v>
      </c>
      <c r="F372" s="115">
        <v>0.42574969975485127</v>
      </c>
      <c r="G372" s="15">
        <v>16.518348016172837</v>
      </c>
      <c r="H372" s="15">
        <v>0.5843564488764964</v>
      </c>
      <c r="I372" s="116">
        <v>848.5</v>
      </c>
      <c r="J372" s="10">
        <v>116.5</v>
      </c>
      <c r="K372" s="116">
        <v>59.948326142227131</v>
      </c>
      <c r="L372" s="116">
        <v>13.951020606557009</v>
      </c>
      <c r="M372" s="134">
        <f t="shared" si="5"/>
        <v>5.1043861356258317E-2</v>
      </c>
    </row>
    <row r="373" spans="1:13">
      <c r="A373" t="s">
        <v>2200</v>
      </c>
      <c r="B373" s="14">
        <v>5.2657217933880096</v>
      </c>
      <c r="C373" s="133">
        <v>9.879961991642712E-2</v>
      </c>
      <c r="D373">
        <v>2</v>
      </c>
      <c r="E373" s="15">
        <v>13.053190857137524</v>
      </c>
      <c r="F373" s="115">
        <v>9.475362386157167E-2</v>
      </c>
      <c r="G373" s="15">
        <v>16.23646541491479</v>
      </c>
      <c r="H373" s="15">
        <v>0.48439645521336511</v>
      </c>
      <c r="I373" s="116">
        <v>1112.5</v>
      </c>
      <c r="J373" s="10">
        <v>217.5</v>
      </c>
      <c r="K373" s="116">
        <v>100.37546728840132</v>
      </c>
      <c r="L373" s="116">
        <v>24.221468220580082</v>
      </c>
      <c r="M373" s="134">
        <f t="shared" si="5"/>
        <v>1.8762787665783348E-2</v>
      </c>
    </row>
    <row r="374" spans="1:13">
      <c r="A374" t="s">
        <v>755</v>
      </c>
      <c r="B374" s="14">
        <v>0.62510423420635963</v>
      </c>
      <c r="C374" s="133">
        <v>4.7643049030688493E-2</v>
      </c>
      <c r="D374">
        <v>1</v>
      </c>
      <c r="E374" s="15">
        <v>11.99200687712405</v>
      </c>
      <c r="F374" s="115">
        <v>0</v>
      </c>
      <c r="G374" s="15">
        <v>14.753875054813619</v>
      </c>
      <c r="H374" s="15">
        <v>0</v>
      </c>
      <c r="I374" s="116">
        <v>798</v>
      </c>
      <c r="J374" s="10">
        <v>0</v>
      </c>
      <c r="K374" s="116">
        <v>45.567440129244737</v>
      </c>
      <c r="L374" s="116">
        <v>0</v>
      </c>
      <c r="M374" s="134">
        <f t="shared" si="5"/>
        <v>7.6216167518328715E-2</v>
      </c>
    </row>
    <row r="375" spans="1:13">
      <c r="A375" t="s">
        <v>2198</v>
      </c>
      <c r="B375" s="14">
        <v>0.88455014088925676</v>
      </c>
      <c r="C375" s="133">
        <v>4.9165614147341961E-2</v>
      </c>
      <c r="D375">
        <v>1</v>
      </c>
      <c r="E375" s="15">
        <v>14.52455423019984</v>
      </c>
      <c r="F375" s="115">
        <v>0</v>
      </c>
      <c r="G375" s="15">
        <v>17.456590027729131</v>
      </c>
      <c r="H375" s="15">
        <v>0</v>
      </c>
      <c r="I375" s="116">
        <v>753</v>
      </c>
      <c r="J375" s="10">
        <v>0</v>
      </c>
      <c r="K375" s="116">
        <v>90.717407082634736</v>
      </c>
      <c r="L375" s="116">
        <v>0</v>
      </c>
      <c r="M375" s="134">
        <f t="shared" si="5"/>
        <v>5.5582619768637133E-2</v>
      </c>
    </row>
    <row r="376" spans="1:13">
      <c r="A376" t="s">
        <v>2193</v>
      </c>
      <c r="B376" s="14">
        <v>0.5881825579172083</v>
      </c>
      <c r="C376" s="133">
        <v>4.944439486113171E-2</v>
      </c>
      <c r="D376">
        <v>1</v>
      </c>
      <c r="E376" s="15">
        <v>12.784454430677791</v>
      </c>
      <c r="F376" s="115">
        <v>0</v>
      </c>
      <c r="G376" s="15">
        <v>15.07975489540028</v>
      </c>
      <c r="H376" s="15">
        <v>0</v>
      </c>
      <c r="I376" s="116">
        <v>667</v>
      </c>
      <c r="J376" s="10">
        <v>0</v>
      </c>
      <c r="K376" s="116">
        <v>49.012450809421672</v>
      </c>
      <c r="L376" s="116">
        <v>0</v>
      </c>
      <c r="M376" s="134">
        <f t="shared" si="5"/>
        <v>8.4063007642078746E-2</v>
      </c>
    </row>
    <row r="377" spans="1:13">
      <c r="A377" t="s">
        <v>785</v>
      </c>
      <c r="B377" s="14">
        <v>7.2881897561276201</v>
      </c>
      <c r="C377" s="133">
        <v>0.18534584787520095</v>
      </c>
      <c r="D377">
        <v>4</v>
      </c>
      <c r="E377" s="15">
        <v>16.855744914502171</v>
      </c>
      <c r="F377" s="115">
        <v>2.7706901932816126</v>
      </c>
      <c r="G377" s="15">
        <v>18.892002449119779</v>
      </c>
      <c r="H377" s="15">
        <v>0.80966374874287661</v>
      </c>
      <c r="I377" s="116">
        <v>581.75</v>
      </c>
      <c r="J377" s="10">
        <v>34.751798514609284</v>
      </c>
      <c r="K377" s="116">
        <v>86.897497727464014</v>
      </c>
      <c r="L377" s="116">
        <v>19.871750074779825</v>
      </c>
      <c r="M377" s="134">
        <f t="shared" si="5"/>
        <v>2.5430985481596377E-2</v>
      </c>
    </row>
    <row r="378" spans="1:13">
      <c r="A378" t="s">
        <v>87</v>
      </c>
      <c r="B378" s="14">
        <v>2.1435230955677218</v>
      </c>
      <c r="C378" s="133">
        <v>0.19716513505418359</v>
      </c>
      <c r="D378">
        <v>4</v>
      </c>
      <c r="E378" s="15">
        <v>12.545542133030434</v>
      </c>
      <c r="F378" s="115">
        <v>1.0320104664796856</v>
      </c>
      <c r="G378" s="15">
        <v>16.309818264787641</v>
      </c>
      <c r="H378" s="15">
        <v>0.62867737256793588</v>
      </c>
      <c r="I378" s="116">
        <v>645.75</v>
      </c>
      <c r="J378" s="10">
        <v>159.04618040053649</v>
      </c>
      <c r="K378" s="116">
        <v>54.126757825869163</v>
      </c>
      <c r="L378" s="116">
        <v>12.371364674744166</v>
      </c>
      <c r="M378" s="134">
        <f t="shared" si="5"/>
        <v>9.1981810441824755E-2</v>
      </c>
    </row>
    <row r="379" spans="1:13">
      <c r="A379" t="s">
        <v>93</v>
      </c>
      <c r="B379" s="14">
        <v>4.2303225053203404</v>
      </c>
      <c r="C379" s="133">
        <v>0.13663834680746981</v>
      </c>
      <c r="D379">
        <v>3</v>
      </c>
      <c r="E379" s="15">
        <v>14.699039505505974</v>
      </c>
      <c r="F379" s="115">
        <v>3.029659656077941</v>
      </c>
      <c r="G379" s="15">
        <v>17.41958820083973</v>
      </c>
      <c r="H379" s="15">
        <v>1.7693410059521786</v>
      </c>
      <c r="I379" s="116">
        <v>752.33333333333337</v>
      </c>
      <c r="J379" s="10">
        <v>284.22682647647616</v>
      </c>
      <c r="K379" s="116">
        <v>71.455715329031818</v>
      </c>
      <c r="L379" s="116">
        <v>16.509348970129782</v>
      </c>
      <c r="M379" s="134">
        <f t="shared" si="5"/>
        <v>3.2299747037164227E-2</v>
      </c>
    </row>
    <row r="380" spans="1:13">
      <c r="A380" t="s">
        <v>772</v>
      </c>
      <c r="B380" s="14">
        <v>10.17553925095207</v>
      </c>
      <c r="C380" s="133">
        <v>0.28247397694043147</v>
      </c>
      <c r="D380">
        <v>6</v>
      </c>
      <c r="E380" s="15">
        <v>15.838486463742257</v>
      </c>
      <c r="F380" s="115">
        <v>2.8662501928495869</v>
      </c>
      <c r="G380" s="15">
        <v>18.602318636589263</v>
      </c>
      <c r="H380" s="15">
        <v>1.4552639427297005</v>
      </c>
      <c r="I380" s="116">
        <v>750.33333333333337</v>
      </c>
      <c r="J380" s="10">
        <v>202.59373687807386</v>
      </c>
      <c r="K380" s="116">
        <v>91.557618596156161</v>
      </c>
      <c r="L380" s="116">
        <v>30.89484783218154</v>
      </c>
      <c r="M380" s="134">
        <f t="shared" si="5"/>
        <v>2.7760098995638183E-2</v>
      </c>
    </row>
    <row r="381" spans="1:13">
      <c r="A381" t="s">
        <v>804</v>
      </c>
      <c r="B381" s="14">
        <v>0.88332565619137327</v>
      </c>
      <c r="C381" s="133">
        <v>4.6284853125795923E-2</v>
      </c>
      <c r="D381">
        <v>1</v>
      </c>
      <c r="E381" s="15">
        <v>12.994684732119589</v>
      </c>
      <c r="F381" s="115">
        <v>0</v>
      </c>
      <c r="G381" s="15">
        <v>15.41053299080148</v>
      </c>
      <c r="H381" s="15">
        <v>0</v>
      </c>
      <c r="I381" s="116">
        <v>994</v>
      </c>
      <c r="J381" s="10">
        <v>0</v>
      </c>
      <c r="K381" s="116">
        <v>87.553606989471419</v>
      </c>
      <c r="L381" s="116">
        <v>0</v>
      </c>
      <c r="M381" s="134">
        <f t="shared" si="5"/>
        <v>5.2398402334832977E-2</v>
      </c>
    </row>
    <row r="382" spans="1:13">
      <c r="A382" t="s">
        <v>781</v>
      </c>
      <c r="B382" s="14">
        <v>4.7165063038113839</v>
      </c>
      <c r="C382" s="133">
        <v>0.19258064414031151</v>
      </c>
      <c r="D382">
        <v>4</v>
      </c>
      <c r="E382" s="15">
        <v>16.063541013238623</v>
      </c>
      <c r="F382" s="115">
        <v>3.5866507056144901</v>
      </c>
      <c r="G382" s="15">
        <v>18.586181244965307</v>
      </c>
      <c r="H382" s="15">
        <v>2.9065559008708268</v>
      </c>
      <c r="I382" s="116">
        <v>578.5</v>
      </c>
      <c r="J382" s="10">
        <v>130.36391371848271</v>
      </c>
      <c r="K382" s="116">
        <v>87.587100606353971</v>
      </c>
      <c r="L382" s="116">
        <v>36.603891877364589</v>
      </c>
      <c r="M382" s="134">
        <f t="shared" si="5"/>
        <v>4.0831206773685028E-2</v>
      </c>
    </row>
    <row r="383" spans="1:13">
      <c r="A383" t="s">
        <v>90</v>
      </c>
      <c r="B383" s="14">
        <v>17.346788573048801</v>
      </c>
      <c r="C383" s="133">
        <v>0.61796360807850148</v>
      </c>
      <c r="D383">
        <v>13</v>
      </c>
      <c r="E383" s="15">
        <v>15.210783185802871</v>
      </c>
      <c r="F383" s="115">
        <v>3.4703559843812464</v>
      </c>
      <c r="G383" s="15">
        <v>18.516157373817695</v>
      </c>
      <c r="H383" s="15">
        <v>3.6926258425567622</v>
      </c>
      <c r="I383" s="116">
        <v>541.76923076923072</v>
      </c>
      <c r="J383" s="10">
        <v>290.93460905427207</v>
      </c>
      <c r="K383" s="116">
        <v>84.392475694185421</v>
      </c>
      <c r="L383" s="116">
        <v>74.591430290638428</v>
      </c>
      <c r="M383" s="134">
        <f t="shared" si="5"/>
        <v>3.5624092925108541E-2</v>
      </c>
    </row>
    <row r="384" spans="1:13">
      <c r="A384" t="s">
        <v>98</v>
      </c>
      <c r="B384" s="14">
        <v>5.101467634711347</v>
      </c>
      <c r="C384" s="133">
        <v>0.18319071691968947</v>
      </c>
      <c r="D384">
        <v>4</v>
      </c>
      <c r="E384" s="15">
        <v>16.473123556408563</v>
      </c>
      <c r="F384" s="115">
        <v>2.3634277550361236</v>
      </c>
      <c r="G384" s="15">
        <v>19.534739022304574</v>
      </c>
      <c r="H384" s="15">
        <v>0.77087299797780928</v>
      </c>
      <c r="I384" s="116">
        <v>647.25</v>
      </c>
      <c r="J384" s="10">
        <v>96.670509981069202</v>
      </c>
      <c r="K384" s="116">
        <v>99.192958859339541</v>
      </c>
      <c r="L384" s="116">
        <v>22.449985272309224</v>
      </c>
      <c r="M384" s="134">
        <f t="shared" si="5"/>
        <v>3.5909414709058493E-2</v>
      </c>
    </row>
    <row r="385" spans="1:13">
      <c r="A385" t="s">
        <v>83</v>
      </c>
      <c r="B385" s="14">
        <v>5.1106322765402892</v>
      </c>
      <c r="C385" s="133">
        <v>0.23784150146520122</v>
      </c>
      <c r="D385">
        <v>5</v>
      </c>
      <c r="E385" s="15">
        <v>17.829581956047608</v>
      </c>
      <c r="F385" s="115">
        <v>4.3640064357482586</v>
      </c>
      <c r="G385" s="15">
        <v>18.806156712277325</v>
      </c>
      <c r="H385" s="15">
        <v>1.7605983498461892</v>
      </c>
      <c r="I385" s="116">
        <v>617.4</v>
      </c>
      <c r="J385" s="10">
        <v>245.5635152053334</v>
      </c>
      <c r="K385" s="116">
        <v>126.06768846305185</v>
      </c>
      <c r="L385" s="116">
        <v>79.138902519900185</v>
      </c>
      <c r="M385" s="134">
        <f t="shared" si="5"/>
        <v>4.653856677518798E-2</v>
      </c>
    </row>
    <row r="386" spans="1:13">
      <c r="A386" t="s">
        <v>2210</v>
      </c>
      <c r="B386" s="14">
        <v>1.9103058018835051</v>
      </c>
      <c r="C386" s="133">
        <v>4.9582766596283641E-2</v>
      </c>
      <c r="D386">
        <v>1</v>
      </c>
      <c r="E386" s="15">
        <v>17.083955914505051</v>
      </c>
      <c r="F386" s="115">
        <v>0</v>
      </c>
      <c r="G386" s="15">
        <v>21.501283247917751</v>
      </c>
      <c r="H386" s="15">
        <v>0</v>
      </c>
      <c r="I386" s="116">
        <v>645</v>
      </c>
      <c r="J386" s="10">
        <v>0</v>
      </c>
      <c r="K386" s="116">
        <v>126.3121385247637</v>
      </c>
      <c r="L386" s="116">
        <v>0</v>
      </c>
      <c r="M386" s="134">
        <f t="shared" si="5"/>
        <v>2.5955408054247911E-2</v>
      </c>
    </row>
    <row r="387" spans="1:13">
      <c r="A387" t="s">
        <v>78</v>
      </c>
      <c r="B387" s="14">
        <v>2.013664584663756</v>
      </c>
      <c r="C387" s="133">
        <v>4.7205040571101219E-2</v>
      </c>
      <c r="D387">
        <v>1</v>
      </c>
      <c r="E387" s="15">
        <v>18.542556893447941</v>
      </c>
      <c r="F387" s="115">
        <v>0</v>
      </c>
      <c r="G387" s="15">
        <v>22.27204165254199</v>
      </c>
      <c r="H387" s="15">
        <v>0</v>
      </c>
      <c r="I387" s="116">
        <v>953</v>
      </c>
      <c r="J387" s="10">
        <v>0</v>
      </c>
      <c r="K387" s="116">
        <v>239.49033110179079</v>
      </c>
      <c r="L387" s="116">
        <v>0</v>
      </c>
      <c r="M387" s="134">
        <f t="shared" si="5"/>
        <v>2.3442355261456601E-2</v>
      </c>
    </row>
    <row r="388" spans="1:13">
      <c r="A388" t="s">
        <v>1185</v>
      </c>
      <c r="B388" s="14">
        <v>6.8683814365610054</v>
      </c>
      <c r="C388" s="133">
        <v>1.9978370445040711E-2</v>
      </c>
      <c r="D388">
        <v>1</v>
      </c>
      <c r="E388" s="15">
        <v>15.40884704633442</v>
      </c>
      <c r="F388" s="115">
        <v>0</v>
      </c>
      <c r="G388" s="15">
        <v>18.891910769802589</v>
      </c>
      <c r="H388" s="15">
        <v>0</v>
      </c>
      <c r="I388" s="116">
        <v>1001</v>
      </c>
      <c r="J388" s="10">
        <v>0</v>
      </c>
      <c r="K388" s="116">
        <v>157.20537172286279</v>
      </c>
      <c r="L388" s="116">
        <v>0</v>
      </c>
      <c r="M388" s="134">
        <f t="shared" si="5"/>
        <v>2.9087450412544169E-3</v>
      </c>
    </row>
    <row r="389" spans="1:13">
      <c r="A389" t="s">
        <v>1187</v>
      </c>
      <c r="B389" s="14">
        <v>5.0030243550938112</v>
      </c>
      <c r="C389" s="133">
        <v>0.61457235792201603</v>
      </c>
      <c r="D389">
        <v>14</v>
      </c>
      <c r="E389" s="15">
        <v>12.368120862286968</v>
      </c>
      <c r="F389" s="115">
        <v>1.5128037429711778</v>
      </c>
      <c r="G389" s="15">
        <v>16.324389228579232</v>
      </c>
      <c r="H389" s="15">
        <v>1.02993895056288</v>
      </c>
      <c r="I389" s="116">
        <v>982.57142857142856</v>
      </c>
      <c r="J389" s="10">
        <v>208.08813870422253</v>
      </c>
      <c r="K389" s="116">
        <v>80.837752360886071</v>
      </c>
      <c r="L389" s="116">
        <v>24.69268428456542</v>
      </c>
      <c r="M389" s="134">
        <f t="shared" ref="M389:M452" si="6">$C389/$B389</f>
        <v>0.12284016912615894</v>
      </c>
    </row>
    <row r="390" spans="1:13">
      <c r="A390" t="s">
        <v>202</v>
      </c>
      <c r="B390" s="14">
        <v>9.2844685287328677</v>
      </c>
      <c r="C390" s="133">
        <v>7.3254529127256468E-2</v>
      </c>
      <c r="D390">
        <v>4</v>
      </c>
      <c r="E390" s="15">
        <v>13.097795659878033</v>
      </c>
      <c r="F390" s="115">
        <v>0.55516119371206452</v>
      </c>
      <c r="G390" s="15">
        <v>15.774197192539138</v>
      </c>
      <c r="H390" s="15">
        <v>0.76996710619720965</v>
      </c>
      <c r="I390" s="116">
        <v>1013</v>
      </c>
      <c r="J390" s="10">
        <v>66.196676653741463</v>
      </c>
      <c r="K390" s="116">
        <v>92.610456270006864</v>
      </c>
      <c r="L390" s="116">
        <v>11.338136171103843</v>
      </c>
      <c r="M390" s="134">
        <f t="shared" si="6"/>
        <v>7.8900078017986614E-3</v>
      </c>
    </row>
    <row r="391" spans="1:13">
      <c r="A391" t="s">
        <v>197</v>
      </c>
      <c r="B391" s="14">
        <v>20.993082048336412</v>
      </c>
      <c r="C391" s="133">
        <v>7.1306396744512002E-2</v>
      </c>
      <c r="D391">
        <v>4</v>
      </c>
      <c r="E391" s="15">
        <v>13.111732485658006</v>
      </c>
      <c r="F391" s="115">
        <v>1.6437324456105462</v>
      </c>
      <c r="G391" s="15">
        <v>15.674834187068376</v>
      </c>
      <c r="H391" s="15">
        <v>0.88942070113944238</v>
      </c>
      <c r="I391" s="116">
        <v>887.25</v>
      </c>
      <c r="J391" s="10">
        <v>115.63168899570741</v>
      </c>
      <c r="K391" s="116">
        <v>76.615164265113407</v>
      </c>
      <c r="L391" s="116">
        <v>17.010668024794853</v>
      </c>
      <c r="M391" s="134">
        <f t="shared" si="6"/>
        <v>3.3966616516969525E-3</v>
      </c>
    </row>
    <row r="392" spans="1:13">
      <c r="A392" t="s">
        <v>199</v>
      </c>
      <c r="B392" s="14">
        <v>14.78682550008015</v>
      </c>
      <c r="C392" s="133">
        <v>7.620205848545944E-2</v>
      </c>
      <c r="D392">
        <v>4</v>
      </c>
      <c r="E392" s="15">
        <v>13.757954556087455</v>
      </c>
      <c r="F392" s="115">
        <v>1.2960144982543789</v>
      </c>
      <c r="G392" s="15">
        <v>16.132604003929586</v>
      </c>
      <c r="H392" s="15">
        <v>0.60923460843638944</v>
      </c>
      <c r="I392" s="116">
        <v>905.75</v>
      </c>
      <c r="J392" s="10">
        <v>68.975992200185132</v>
      </c>
      <c r="K392" s="116">
        <v>91.233153190780897</v>
      </c>
      <c r="L392" s="116">
        <v>16.11165273488227</v>
      </c>
      <c r="M392" s="134">
        <f t="shared" si="6"/>
        <v>5.1533751098264058E-3</v>
      </c>
    </row>
    <row r="393" spans="1:13">
      <c r="A393" t="s">
        <v>1203</v>
      </c>
      <c r="B393" s="14">
        <v>0.37229906530891621</v>
      </c>
      <c r="C393" s="133">
        <v>1.867701179635552E-2</v>
      </c>
      <c r="D393">
        <v>1</v>
      </c>
      <c r="E393" s="15">
        <v>12.08063831189807</v>
      </c>
      <c r="F393" s="115">
        <v>0</v>
      </c>
      <c r="G393" s="15">
        <v>14.541209152394289</v>
      </c>
      <c r="H393" s="15">
        <v>0</v>
      </c>
      <c r="I393" s="116">
        <v>964</v>
      </c>
      <c r="J393" s="10">
        <v>0</v>
      </c>
      <c r="K393" s="116">
        <v>68.75038212057575</v>
      </c>
      <c r="L393" s="116">
        <v>0</v>
      </c>
      <c r="M393" s="134">
        <f t="shared" si="6"/>
        <v>5.0166689999230095E-2</v>
      </c>
    </row>
    <row r="394" spans="1:13">
      <c r="A394" t="s">
        <v>192</v>
      </c>
      <c r="B394" s="14">
        <v>40.685380658502318</v>
      </c>
      <c r="C394" s="133">
        <v>0.16701245203265574</v>
      </c>
      <c r="D394">
        <v>9</v>
      </c>
      <c r="E394" s="15">
        <v>13.266903672938815</v>
      </c>
      <c r="F394" s="115">
        <v>1.0326245026778489</v>
      </c>
      <c r="G394" s="15">
        <v>15.665906803119043</v>
      </c>
      <c r="H394" s="15">
        <v>1.0938343159640118</v>
      </c>
      <c r="I394" s="116">
        <v>899.55555555555554</v>
      </c>
      <c r="J394" s="10">
        <v>91.862350057162658</v>
      </c>
      <c r="K394" s="116">
        <v>83.811302364515882</v>
      </c>
      <c r="L394" s="116">
        <v>21.498503630965384</v>
      </c>
      <c r="M394" s="134">
        <f t="shared" si="6"/>
        <v>4.1049745468647583E-3</v>
      </c>
    </row>
    <row r="395" spans="1:13">
      <c r="A395" t="s">
        <v>1221</v>
      </c>
      <c r="B395" s="14">
        <v>2.7790192221849241</v>
      </c>
      <c r="C395" s="133">
        <v>1.9553974857871019E-2</v>
      </c>
      <c r="D395">
        <v>1</v>
      </c>
      <c r="E395" s="15">
        <v>12.89826662390071</v>
      </c>
      <c r="F395" s="115">
        <v>0</v>
      </c>
      <c r="G395" s="15">
        <v>15.695157810630199</v>
      </c>
      <c r="H395" s="15">
        <v>0</v>
      </c>
      <c r="I395" s="116">
        <v>972</v>
      </c>
      <c r="J395" s="10">
        <v>0</v>
      </c>
      <c r="K395" s="116">
        <v>86.175984379724227</v>
      </c>
      <c r="L395" s="116">
        <v>0</v>
      </c>
      <c r="M395" s="134">
        <f t="shared" si="6"/>
        <v>7.036286291858488E-3</v>
      </c>
    </row>
    <row r="396" spans="1:13">
      <c r="A396" t="s">
        <v>1217</v>
      </c>
      <c r="B396" s="14">
        <v>4.7312190342393654</v>
      </c>
      <c r="C396" s="133">
        <v>5.4203960540614438E-2</v>
      </c>
      <c r="D396">
        <v>3</v>
      </c>
      <c r="E396" s="15">
        <v>11.51590055079158</v>
      </c>
      <c r="F396" s="115">
        <v>0.71051670654070975</v>
      </c>
      <c r="G396" s="15">
        <v>14.764111147364972</v>
      </c>
      <c r="H396" s="15">
        <v>1.4332509276844629</v>
      </c>
      <c r="I396" s="116">
        <v>815.33333333333337</v>
      </c>
      <c r="J396" s="10">
        <v>147.84075516882646</v>
      </c>
      <c r="K396" s="116">
        <v>57.092414675659604</v>
      </c>
      <c r="L396" s="116">
        <v>22.917142802838111</v>
      </c>
      <c r="M396" s="134">
        <f t="shared" si="6"/>
        <v>1.1456658452788959E-2</v>
      </c>
    </row>
    <row r="397" spans="1:13">
      <c r="A397" t="s">
        <v>1223</v>
      </c>
      <c r="B397" s="14">
        <v>1.294318018955716</v>
      </c>
      <c r="C397" s="133">
        <v>1.7903866827326871E-2</v>
      </c>
      <c r="D397">
        <v>1</v>
      </c>
      <c r="E397" s="15">
        <v>11.949533844851951</v>
      </c>
      <c r="F397" s="115">
        <v>0</v>
      </c>
      <c r="G397" s="15">
        <v>13.514721508736869</v>
      </c>
      <c r="H397" s="15">
        <v>0</v>
      </c>
      <c r="I397" s="116">
        <v>1005</v>
      </c>
      <c r="J397" s="10">
        <v>0</v>
      </c>
      <c r="K397" s="116">
        <v>61.994265422016127</v>
      </c>
      <c r="L397" s="116">
        <v>0</v>
      </c>
      <c r="M397" s="134">
        <f t="shared" si="6"/>
        <v>1.3832664434179864E-2</v>
      </c>
    </row>
    <row r="398" spans="1:13">
      <c r="A398" t="s">
        <v>1225</v>
      </c>
      <c r="B398" s="14">
        <v>2.4196122911088578</v>
      </c>
      <c r="C398" s="133">
        <v>1.779347512475199E-2</v>
      </c>
      <c r="D398">
        <v>1</v>
      </c>
      <c r="E398" s="15">
        <v>14.788128668141811</v>
      </c>
      <c r="F398" s="115">
        <v>0</v>
      </c>
      <c r="G398" s="15">
        <v>17.0955575789921</v>
      </c>
      <c r="H398" s="15">
        <v>0</v>
      </c>
      <c r="I398" s="116">
        <v>450</v>
      </c>
      <c r="J398" s="10">
        <v>0</v>
      </c>
      <c r="K398" s="116">
        <v>52.331408837496383</v>
      </c>
      <c r="L398" s="116">
        <v>0</v>
      </c>
      <c r="M398" s="134">
        <f t="shared" si="6"/>
        <v>7.3538538344081611E-3</v>
      </c>
    </row>
    <row r="399" spans="1:13">
      <c r="A399" t="s">
        <v>1227</v>
      </c>
      <c r="B399" s="14">
        <v>1.0556521640592269</v>
      </c>
      <c r="C399" s="133">
        <v>7.5725182315015682E-2</v>
      </c>
      <c r="D399">
        <v>4</v>
      </c>
      <c r="E399" s="15">
        <v>12.267965757691767</v>
      </c>
      <c r="F399" s="115">
        <v>1.7154337992449151</v>
      </c>
      <c r="G399" s="15">
        <v>14.429792161464125</v>
      </c>
      <c r="H399" s="15">
        <v>0.9200064556403087</v>
      </c>
      <c r="I399" s="116">
        <v>911.5</v>
      </c>
      <c r="J399" s="10">
        <v>103.72680463602453</v>
      </c>
      <c r="K399" s="116">
        <v>57.285623483123508</v>
      </c>
      <c r="L399" s="116">
        <v>10.280848277212245</v>
      </c>
      <c r="M399" s="134">
        <f t="shared" si="6"/>
        <v>7.1733081116259756E-2</v>
      </c>
    </row>
    <row r="400" spans="1:13">
      <c r="A400" t="s">
        <v>1232</v>
      </c>
      <c r="B400" s="14">
        <v>0.26885172182683648</v>
      </c>
      <c r="C400" s="133">
        <v>1.8915843872605701E-2</v>
      </c>
      <c r="D400">
        <v>1</v>
      </c>
      <c r="E400" s="15">
        <v>12.298519125011669</v>
      </c>
      <c r="F400" s="115">
        <v>0</v>
      </c>
      <c r="G400" s="15">
        <v>15.22205849094458</v>
      </c>
      <c r="H400" s="15">
        <v>0</v>
      </c>
      <c r="I400" s="116">
        <v>1004</v>
      </c>
      <c r="J400" s="10">
        <v>0</v>
      </c>
      <c r="K400" s="116">
        <v>77.203171108961172</v>
      </c>
      <c r="L400" s="116">
        <v>0</v>
      </c>
      <c r="M400" s="134">
        <f t="shared" si="6"/>
        <v>7.0357904885538072E-2</v>
      </c>
    </row>
    <row r="401" spans="1:13">
      <c r="A401" t="s">
        <v>1234</v>
      </c>
      <c r="B401" s="14">
        <v>0.44988792350868329</v>
      </c>
      <c r="C401" s="133">
        <v>1.9923451834294271E-2</v>
      </c>
      <c r="D401">
        <v>1</v>
      </c>
      <c r="E401" s="15">
        <v>11.044208333773261</v>
      </c>
      <c r="F401" s="115">
        <v>0</v>
      </c>
      <c r="G401" s="15">
        <v>14.517545257374129</v>
      </c>
      <c r="H401" s="15">
        <v>0</v>
      </c>
      <c r="I401" s="116">
        <v>703</v>
      </c>
      <c r="J401" s="10">
        <v>0</v>
      </c>
      <c r="K401" s="116">
        <v>40.896481482652383</v>
      </c>
      <c r="L401" s="116">
        <v>0</v>
      </c>
      <c r="M401" s="134">
        <f t="shared" si="6"/>
        <v>4.4285367073005524E-2</v>
      </c>
    </row>
    <row r="402" spans="1:13">
      <c r="A402" t="s">
        <v>1236</v>
      </c>
      <c r="B402" s="14">
        <v>0.97313091180286793</v>
      </c>
      <c r="C402" s="133">
        <v>1.8415424658204602E-2</v>
      </c>
      <c r="D402">
        <v>1</v>
      </c>
      <c r="E402" s="15">
        <v>10.43590923001668</v>
      </c>
      <c r="F402" s="115">
        <v>0</v>
      </c>
      <c r="G402" s="15">
        <v>14.29439867420465</v>
      </c>
      <c r="H402" s="15">
        <v>0</v>
      </c>
      <c r="I402" s="116">
        <v>543</v>
      </c>
      <c r="J402" s="10">
        <v>0</v>
      </c>
      <c r="K402" s="116">
        <v>27.319932676328119</v>
      </c>
      <c r="L402" s="116">
        <v>0</v>
      </c>
      <c r="M402" s="134">
        <f t="shared" si="6"/>
        <v>1.8923892391916029E-2</v>
      </c>
    </row>
    <row r="403" spans="1:13">
      <c r="A403" t="s">
        <v>1238</v>
      </c>
      <c r="B403" s="14">
        <v>1.374541084007918</v>
      </c>
      <c r="C403" s="133">
        <v>1.7696739177482431E-2</v>
      </c>
      <c r="D403">
        <v>1</v>
      </c>
      <c r="E403" s="15">
        <v>12.732637716730689</v>
      </c>
      <c r="F403" s="115">
        <v>0</v>
      </c>
      <c r="G403" s="15">
        <v>16.085821689519442</v>
      </c>
      <c r="H403" s="15">
        <v>0</v>
      </c>
      <c r="I403" s="116">
        <v>904</v>
      </c>
      <c r="J403" s="10">
        <v>0</v>
      </c>
      <c r="K403" s="116">
        <v>71.860492902988653</v>
      </c>
      <c r="L403" s="116">
        <v>0</v>
      </c>
      <c r="M403" s="134">
        <f t="shared" si="6"/>
        <v>1.2874652772023284E-2</v>
      </c>
    </row>
    <row r="404" spans="1:13">
      <c r="A404" t="s">
        <v>1514</v>
      </c>
      <c r="B404" s="14">
        <v>1.5719330954598629</v>
      </c>
      <c r="C404" s="133">
        <v>3.8221959316534715E-2</v>
      </c>
      <c r="D404">
        <v>2</v>
      </c>
      <c r="E404" s="15">
        <v>13.336625196924921</v>
      </c>
      <c r="F404" s="115">
        <v>0.67114526456384382</v>
      </c>
      <c r="G404" s="15">
        <v>16.627366428687282</v>
      </c>
      <c r="H404" s="15">
        <v>4.7929146224033853E-2</v>
      </c>
      <c r="I404" s="116">
        <v>706.5</v>
      </c>
      <c r="J404" s="10">
        <v>79.5</v>
      </c>
      <c r="K404" s="116">
        <v>68.967518900938487</v>
      </c>
      <c r="L404" s="116">
        <v>17.520295969777809</v>
      </c>
      <c r="M404" s="134">
        <f t="shared" si="6"/>
        <v>2.4315258344600875E-2</v>
      </c>
    </row>
    <row r="405" spans="1:13">
      <c r="A405" t="s">
        <v>339</v>
      </c>
      <c r="B405" s="14">
        <v>18.285782381736549</v>
      </c>
      <c r="C405" s="133">
        <v>7.1828071653263964E-2</v>
      </c>
      <c r="D405">
        <v>4</v>
      </c>
      <c r="E405" s="15">
        <v>13.61193034804935</v>
      </c>
      <c r="F405" s="115">
        <v>1.7411565059299161</v>
      </c>
      <c r="G405" s="15">
        <v>17.160796868130635</v>
      </c>
      <c r="H405" s="15">
        <v>0.53317304903720175</v>
      </c>
      <c r="I405" s="116">
        <v>666.75</v>
      </c>
      <c r="J405" s="10">
        <v>35.294298406399861</v>
      </c>
      <c r="K405" s="116">
        <v>69.645655854973882</v>
      </c>
      <c r="L405" s="116">
        <v>25.135938804666782</v>
      </c>
      <c r="M405" s="134">
        <f t="shared" si="6"/>
        <v>3.9280830403518483E-3</v>
      </c>
    </row>
    <row r="406" spans="1:13">
      <c r="A406" t="s">
        <v>341</v>
      </c>
      <c r="B406" s="14">
        <v>8.5804515534162586</v>
      </c>
      <c r="C406" s="133">
        <v>3.4258766893534368E-2</v>
      </c>
      <c r="D406">
        <v>2</v>
      </c>
      <c r="E406" s="15">
        <v>14.330347997356096</v>
      </c>
      <c r="F406" s="115">
        <v>0.50885681007209671</v>
      </c>
      <c r="G406" s="15">
        <v>16.796721808792096</v>
      </c>
      <c r="H406" s="15">
        <v>0.86215367926627395</v>
      </c>
      <c r="I406" s="116">
        <v>668.5</v>
      </c>
      <c r="J406" s="10">
        <v>132.5</v>
      </c>
      <c r="K406" s="116">
        <v>71.77422805294448</v>
      </c>
      <c r="L406" s="116">
        <v>6.6613906043874769</v>
      </c>
      <c r="M406" s="134">
        <f t="shared" si="6"/>
        <v>3.9926531465461663E-3</v>
      </c>
    </row>
    <row r="407" spans="1:13">
      <c r="A407" t="s">
        <v>1523</v>
      </c>
      <c r="B407" s="14">
        <v>9.5160086005272806</v>
      </c>
      <c r="C407" s="133">
        <v>3.8077837341300436E-2</v>
      </c>
      <c r="D407">
        <v>2</v>
      </c>
      <c r="E407" s="15">
        <v>15.685064327730871</v>
      </c>
      <c r="F407" s="115">
        <v>0.57275952778566153</v>
      </c>
      <c r="G407" s="15">
        <v>18.573078816638649</v>
      </c>
      <c r="H407" s="15">
        <v>0.31072563316807361</v>
      </c>
      <c r="I407" s="116">
        <v>867.5</v>
      </c>
      <c r="J407" s="10">
        <v>136.5</v>
      </c>
      <c r="K407" s="116">
        <v>135.7966023139453</v>
      </c>
      <c r="L407" s="116">
        <v>30.108818394585004</v>
      </c>
      <c r="M407" s="134">
        <f t="shared" si="6"/>
        <v>4.0014504967125133E-3</v>
      </c>
    </row>
    <row r="408" spans="1:13">
      <c r="A408" t="s">
        <v>346</v>
      </c>
      <c r="B408" s="14">
        <v>24.330067811847869</v>
      </c>
      <c r="C408" s="133">
        <v>0.11568304730936908</v>
      </c>
      <c r="D408">
        <v>6</v>
      </c>
      <c r="E408" s="15">
        <v>15.755461211125152</v>
      </c>
      <c r="F408" s="115">
        <v>1.5226495258479689</v>
      </c>
      <c r="G408" s="15">
        <v>17.536095501114303</v>
      </c>
      <c r="H408" s="15">
        <v>1.8872054900544986</v>
      </c>
      <c r="I408" s="116">
        <v>840.33333333333337</v>
      </c>
      <c r="J408" s="10">
        <v>115.16751085074104</v>
      </c>
      <c r="K408" s="116">
        <v>120.78186255655505</v>
      </c>
      <c r="L408" s="116">
        <v>25.849282963852623</v>
      </c>
      <c r="M408" s="134">
        <f t="shared" si="6"/>
        <v>4.7547359178767108E-3</v>
      </c>
    </row>
    <row r="409" spans="1:13">
      <c r="A409" t="s">
        <v>1527</v>
      </c>
      <c r="B409" s="14">
        <v>2.8805964954491938</v>
      </c>
      <c r="C409" s="133">
        <v>3.8658438278642265E-2</v>
      </c>
      <c r="D409">
        <v>2</v>
      </c>
      <c r="E409" s="15">
        <v>16.477532555682807</v>
      </c>
      <c r="F409" s="115">
        <v>1.0324506509709954</v>
      </c>
      <c r="G409" s="15">
        <v>19.307654798115763</v>
      </c>
      <c r="H409" s="15">
        <v>1.1490979997537898</v>
      </c>
      <c r="I409" s="116">
        <v>754.5</v>
      </c>
      <c r="J409" s="10">
        <v>197.5</v>
      </c>
      <c r="K409" s="116">
        <v>113.62258038656225</v>
      </c>
      <c r="L409" s="116">
        <v>7.084257734690155</v>
      </c>
      <c r="M409" s="134">
        <f t="shared" si="6"/>
        <v>1.3420289283735296E-2</v>
      </c>
    </row>
    <row r="410" spans="1:13">
      <c r="A410" t="s">
        <v>1648</v>
      </c>
      <c r="B410" s="14">
        <v>0.32847444314006907</v>
      </c>
      <c r="C410" s="133">
        <v>1.8041870047771288E-2</v>
      </c>
      <c r="D410">
        <v>1</v>
      </c>
      <c r="E410" s="15">
        <v>20.145588409070299</v>
      </c>
      <c r="F410" s="115">
        <v>0</v>
      </c>
      <c r="G410" s="15">
        <v>13.48320785889128</v>
      </c>
      <c r="H410" s="15">
        <v>0</v>
      </c>
      <c r="I410" s="116">
        <v>333</v>
      </c>
      <c r="J410" s="10">
        <v>0</v>
      </c>
      <c r="K410" s="116">
        <v>61.553580240147049</v>
      </c>
      <c r="L410" s="116">
        <v>0</v>
      </c>
      <c r="M410" s="134">
        <f t="shared" si="6"/>
        <v>5.4926252025268886E-2</v>
      </c>
    </row>
    <row r="411" spans="1:13">
      <c r="A411" t="s">
        <v>343</v>
      </c>
      <c r="B411" s="14">
        <v>1.350012443885833</v>
      </c>
      <c r="C411" s="133">
        <v>1.9742825934971609E-2</v>
      </c>
      <c r="D411">
        <v>1</v>
      </c>
      <c r="E411" s="15">
        <v>16.135835388200729</v>
      </c>
      <c r="F411" s="115">
        <v>0</v>
      </c>
      <c r="G411" s="15">
        <v>13.042902434637909</v>
      </c>
      <c r="H411" s="15">
        <v>0</v>
      </c>
      <c r="I411" s="116">
        <v>658</v>
      </c>
      <c r="J411" s="10">
        <v>0</v>
      </c>
      <c r="K411" s="116">
        <v>72.081671470187246</v>
      </c>
      <c r="L411" s="116">
        <v>0</v>
      </c>
      <c r="M411" s="134">
        <f t="shared" si="6"/>
        <v>1.4624180706175187E-2</v>
      </c>
    </row>
    <row r="412" spans="1:13">
      <c r="A412" t="s">
        <v>350</v>
      </c>
      <c r="B412" s="14">
        <v>4.556994427532465</v>
      </c>
      <c r="C412" s="133">
        <v>1.8751064479717961E-2</v>
      </c>
      <c r="D412">
        <v>1</v>
      </c>
      <c r="E412" s="15">
        <v>8.4699579144297577</v>
      </c>
      <c r="F412" s="115">
        <v>0</v>
      </c>
      <c r="G412" s="15">
        <v>13.211126073467771</v>
      </c>
      <c r="H412" s="15">
        <v>0</v>
      </c>
      <c r="I412" s="116">
        <v>747</v>
      </c>
      <c r="J412" s="10">
        <v>0</v>
      </c>
      <c r="K412" s="116">
        <v>20.650847093750389</v>
      </c>
      <c r="L412" s="116">
        <v>0</v>
      </c>
      <c r="M412" s="134">
        <f t="shared" si="6"/>
        <v>4.1147876693523504E-3</v>
      </c>
    </row>
    <row r="413" spans="1:13">
      <c r="A413" t="s">
        <v>1652</v>
      </c>
      <c r="B413" s="14">
        <v>0.52225969764636926</v>
      </c>
      <c r="C413" s="133">
        <v>1.816080349781822E-2</v>
      </c>
      <c r="D413">
        <v>1</v>
      </c>
      <c r="E413" s="15">
        <v>17.2728762090724</v>
      </c>
      <c r="F413" s="115">
        <v>0</v>
      </c>
      <c r="G413" s="15">
        <v>15.428510154945309</v>
      </c>
      <c r="H413" s="15">
        <v>0</v>
      </c>
      <c r="I413" s="116">
        <v>606</v>
      </c>
      <c r="J413" s="10">
        <v>0</v>
      </c>
      <c r="K413" s="116">
        <v>90.557553121940927</v>
      </c>
      <c r="L413" s="116">
        <v>0</v>
      </c>
      <c r="M413" s="134">
        <f t="shared" si="6"/>
        <v>3.4773511300340093E-2</v>
      </c>
    </row>
    <row r="414" spans="1:13">
      <c r="A414" t="s">
        <v>1654</v>
      </c>
      <c r="B414" s="14">
        <v>0.62480779911319628</v>
      </c>
      <c r="C414" s="133">
        <v>1.930591509781512E-2</v>
      </c>
      <c r="D414">
        <v>1</v>
      </c>
      <c r="E414" s="15">
        <v>20.977</v>
      </c>
      <c r="F414" s="115">
        <v>0</v>
      </c>
      <c r="G414" s="15">
        <v>16.2</v>
      </c>
      <c r="H414" s="15">
        <v>0</v>
      </c>
      <c r="I414" s="116">
        <v>52</v>
      </c>
      <c r="J414" s="10">
        <v>0</v>
      </c>
      <c r="K414" s="116">
        <v>13.32358589627491</v>
      </c>
      <c r="L414" s="116">
        <v>0</v>
      </c>
      <c r="M414" s="134">
        <f t="shared" si="6"/>
        <v>3.0898966250447638E-2</v>
      </c>
    </row>
    <row r="415" spans="1:13">
      <c r="A415" t="s">
        <v>1657</v>
      </c>
      <c r="B415" s="14">
        <v>0.73912173659614588</v>
      </c>
      <c r="C415" s="133">
        <v>1.988110999567724E-2</v>
      </c>
      <c r="D415">
        <v>1</v>
      </c>
      <c r="E415" s="15">
        <v>11.531424444162569</v>
      </c>
      <c r="F415" s="115">
        <v>0</v>
      </c>
      <c r="G415" s="15">
        <v>15.432212737059521</v>
      </c>
      <c r="H415" s="15">
        <v>0</v>
      </c>
      <c r="I415" s="116">
        <v>754</v>
      </c>
      <c r="J415" s="10">
        <v>0</v>
      </c>
      <c r="K415" s="116">
        <v>31.338774202530239</v>
      </c>
      <c r="L415" s="116">
        <v>0</v>
      </c>
      <c r="M415" s="134">
        <f t="shared" si="6"/>
        <v>2.6898288889777605E-2</v>
      </c>
    </row>
    <row r="416" spans="1:13">
      <c r="A416" t="s">
        <v>1660</v>
      </c>
      <c r="B416" s="14">
        <v>3.0878160218015158</v>
      </c>
      <c r="C416" s="133">
        <v>1.9825399489692079E-2</v>
      </c>
      <c r="D416">
        <v>1</v>
      </c>
      <c r="E416" s="15">
        <v>14.877515488687131</v>
      </c>
      <c r="F416" s="115">
        <v>0</v>
      </c>
      <c r="G416" s="15">
        <v>18.510398586145079</v>
      </c>
      <c r="H416" s="15">
        <v>0</v>
      </c>
      <c r="I416" s="116">
        <v>706</v>
      </c>
      <c r="J416" s="10">
        <v>0</v>
      </c>
      <c r="K416" s="116">
        <v>93.355811509698498</v>
      </c>
      <c r="L416" s="116">
        <v>0</v>
      </c>
      <c r="M416" s="134">
        <f t="shared" si="6"/>
        <v>6.4205248465954269E-3</v>
      </c>
    </row>
    <row r="417" spans="1:13">
      <c r="A417" t="s">
        <v>1662</v>
      </c>
      <c r="B417" s="14">
        <v>0.45907625990667827</v>
      </c>
      <c r="C417" s="133">
        <v>1.999104174397312E-2</v>
      </c>
      <c r="D417">
        <v>1</v>
      </c>
      <c r="E417" s="15">
        <v>14.553914163457071</v>
      </c>
      <c r="F417" s="115">
        <v>0</v>
      </c>
      <c r="G417" s="15">
        <v>20.580949902774272</v>
      </c>
      <c r="H417" s="15">
        <v>0</v>
      </c>
      <c r="I417" s="116">
        <v>600</v>
      </c>
      <c r="J417" s="10">
        <v>0</v>
      </c>
      <c r="K417" s="116">
        <v>78.487218058706418</v>
      </c>
      <c r="L417" s="116">
        <v>0</v>
      </c>
      <c r="M417" s="134">
        <f t="shared" si="6"/>
        <v>4.3546232924431619E-2</v>
      </c>
    </row>
    <row r="418" spans="1:13">
      <c r="A418" t="s">
        <v>1664</v>
      </c>
      <c r="B418" s="14">
        <v>2.8765593685607338</v>
      </c>
      <c r="C418" s="133">
        <v>5.7943792362525254E-2</v>
      </c>
      <c r="D418">
        <v>3</v>
      </c>
      <c r="E418" s="15">
        <v>12.562845356112041</v>
      </c>
      <c r="F418" s="115">
        <v>0.52951894371171382</v>
      </c>
      <c r="G418" s="15">
        <v>15.34437813837539</v>
      </c>
      <c r="H418" s="15">
        <v>0.5861765999796813</v>
      </c>
      <c r="I418" s="116">
        <v>706.66666666666663</v>
      </c>
      <c r="J418" s="10">
        <v>196.78132251026491</v>
      </c>
      <c r="K418" s="116">
        <v>51.274766310162043</v>
      </c>
      <c r="L418" s="116">
        <v>12.308316114988152</v>
      </c>
      <c r="M418" s="134">
        <f t="shared" si="6"/>
        <v>2.0143436980936368E-2</v>
      </c>
    </row>
    <row r="419" spans="1:13">
      <c r="A419" t="s">
        <v>1668</v>
      </c>
      <c r="B419" s="14">
        <v>1.2884248305203601</v>
      </c>
      <c r="C419" s="133">
        <v>1.8204491983786038E-2</v>
      </c>
      <c r="D419">
        <v>1</v>
      </c>
      <c r="E419" s="15">
        <v>12.089140562876629</v>
      </c>
      <c r="F419" s="115">
        <v>0</v>
      </c>
      <c r="G419" s="15">
        <v>15.287818992058</v>
      </c>
      <c r="H419" s="15">
        <v>0</v>
      </c>
      <c r="I419" s="116">
        <v>494</v>
      </c>
      <c r="J419" s="10">
        <v>0</v>
      </c>
      <c r="K419" s="116">
        <v>37.994602201280713</v>
      </c>
      <c r="L419" s="116">
        <v>0</v>
      </c>
      <c r="M419" s="134">
        <f t="shared" si="6"/>
        <v>1.4129261989179248E-2</v>
      </c>
    </row>
    <row r="420" spans="1:13">
      <c r="A420" t="s">
        <v>1670</v>
      </c>
      <c r="B420" s="14">
        <v>1.3582430133460031</v>
      </c>
      <c r="C420" s="133">
        <v>1.795036043939208E-2</v>
      </c>
      <c r="D420">
        <v>1</v>
      </c>
      <c r="E420" s="15">
        <v>9.5102745935322535</v>
      </c>
      <c r="F420" s="115">
        <v>0</v>
      </c>
      <c r="G420" s="15">
        <v>13.23774253423432</v>
      </c>
      <c r="H420" s="15">
        <v>0</v>
      </c>
      <c r="I420" s="116">
        <v>1170</v>
      </c>
      <c r="J420" s="10">
        <v>0</v>
      </c>
      <c r="K420" s="116">
        <v>46.268985379451067</v>
      </c>
      <c r="L420" s="116">
        <v>0</v>
      </c>
      <c r="M420" s="134">
        <f t="shared" si="6"/>
        <v>1.3215868046449026E-2</v>
      </c>
    </row>
    <row r="421" spans="1:13">
      <c r="A421" t="s">
        <v>1672</v>
      </c>
      <c r="B421" s="14">
        <v>0.64081668713994144</v>
      </c>
      <c r="C421" s="133">
        <v>1.8218943963341741E-2</v>
      </c>
      <c r="D421">
        <v>1</v>
      </c>
      <c r="E421" s="15">
        <v>11.58724379664868</v>
      </c>
      <c r="F421" s="115">
        <v>0</v>
      </c>
      <c r="G421" s="15">
        <v>14.97162460541271</v>
      </c>
      <c r="H421" s="15">
        <v>0</v>
      </c>
      <c r="I421" s="116">
        <v>878</v>
      </c>
      <c r="J421" s="10">
        <v>0</v>
      </c>
      <c r="K421" s="116">
        <v>59.990219765190261</v>
      </c>
      <c r="L421" s="116">
        <v>0</v>
      </c>
      <c r="M421" s="134">
        <f t="shared" si="6"/>
        <v>2.8430820122140626E-2</v>
      </c>
    </row>
    <row r="422" spans="1:13">
      <c r="A422" t="s">
        <v>1240</v>
      </c>
      <c r="B422" s="14">
        <v>3.43508480055851</v>
      </c>
      <c r="C422" s="133">
        <v>1.9201660887090959E-2</v>
      </c>
      <c r="D422">
        <v>1</v>
      </c>
      <c r="E422" s="15">
        <v>16.252558403773438</v>
      </c>
      <c r="F422" s="115">
        <v>0</v>
      </c>
      <c r="G422" s="15">
        <v>17.159205298284832</v>
      </c>
      <c r="H422" s="15">
        <v>0</v>
      </c>
      <c r="I422" s="116">
        <v>469</v>
      </c>
      <c r="J422" s="10">
        <v>0</v>
      </c>
      <c r="K422" s="116">
        <v>64.741709252439904</v>
      </c>
      <c r="L422" s="116">
        <v>0</v>
      </c>
      <c r="M422" s="134">
        <f t="shared" si="6"/>
        <v>5.5898651712961971E-3</v>
      </c>
    </row>
    <row r="423" spans="1:13">
      <c r="A423" t="s">
        <v>1243</v>
      </c>
      <c r="B423" s="14">
        <v>1.928306446470057</v>
      </c>
      <c r="C423" s="133">
        <v>1.63476273413308E-2</v>
      </c>
      <c r="D423">
        <v>1</v>
      </c>
      <c r="E423" s="15">
        <v>13.34679679382857</v>
      </c>
      <c r="F423" s="115">
        <v>0</v>
      </c>
      <c r="G423" s="15">
        <v>14.24439496849539</v>
      </c>
      <c r="H423" s="15">
        <v>0</v>
      </c>
      <c r="I423" s="116">
        <v>1040</v>
      </c>
      <c r="J423" s="10">
        <v>0</v>
      </c>
      <c r="K423" s="116">
        <v>89.406473334281742</v>
      </c>
      <c r="L423" s="116">
        <v>0</v>
      </c>
      <c r="M423" s="134">
        <f t="shared" si="6"/>
        <v>8.4777123321122753E-3</v>
      </c>
    </row>
    <row r="424" spans="1:13">
      <c r="A424" t="s">
        <v>1246</v>
      </c>
      <c r="B424" s="14">
        <v>3.4265685653191018</v>
      </c>
      <c r="C424" s="133">
        <v>1.7761446095644111E-2</v>
      </c>
      <c r="D424">
        <v>1</v>
      </c>
      <c r="E424" s="15">
        <v>17.724702387585879</v>
      </c>
      <c r="F424" s="115">
        <v>0</v>
      </c>
      <c r="G424" s="15">
        <v>15.261484776109929</v>
      </c>
      <c r="H424" s="15">
        <v>0</v>
      </c>
      <c r="I424" s="116">
        <v>732</v>
      </c>
      <c r="J424" s="10">
        <v>0</v>
      </c>
      <c r="K424" s="116">
        <v>111.11366280742899</v>
      </c>
      <c r="L424" s="116">
        <v>0</v>
      </c>
      <c r="M424" s="134">
        <f t="shared" si="6"/>
        <v>5.1834497857158922E-3</v>
      </c>
    </row>
    <row r="425" spans="1:13">
      <c r="A425" t="s">
        <v>1248</v>
      </c>
      <c r="B425" s="14">
        <v>1.5603048993729469</v>
      </c>
      <c r="C425" s="133">
        <v>1.9015815915123861E-2</v>
      </c>
      <c r="D425">
        <v>1</v>
      </c>
      <c r="E425" s="15">
        <v>16.80987150256226</v>
      </c>
      <c r="F425" s="115">
        <v>0</v>
      </c>
      <c r="G425" s="15">
        <v>17.276562016749018</v>
      </c>
      <c r="H425" s="15">
        <v>0</v>
      </c>
      <c r="I425" s="116">
        <v>631</v>
      </c>
      <c r="J425" s="10">
        <v>0</v>
      </c>
      <c r="K425" s="116">
        <v>85.154328160423503</v>
      </c>
      <c r="L425" s="116">
        <v>0</v>
      </c>
      <c r="M425" s="134">
        <f t="shared" si="6"/>
        <v>1.2187243610377631E-2</v>
      </c>
    </row>
    <row r="426" spans="1:13">
      <c r="A426" t="s">
        <v>1250</v>
      </c>
      <c r="B426" s="14">
        <v>3.1762120783059502</v>
      </c>
      <c r="C426" s="133">
        <v>1.6872710197550201E-2</v>
      </c>
      <c r="D426">
        <v>1</v>
      </c>
      <c r="E426" s="15">
        <v>11.548307381581671</v>
      </c>
      <c r="F426" s="115">
        <v>0</v>
      </c>
      <c r="G426" s="15">
        <v>14.0291111985567</v>
      </c>
      <c r="H426" s="15">
        <v>0</v>
      </c>
      <c r="I426" s="116">
        <v>770</v>
      </c>
      <c r="J426" s="10">
        <v>0</v>
      </c>
      <c r="K426" s="116">
        <v>48.423253565009283</v>
      </c>
      <c r="L426" s="116">
        <v>0</v>
      </c>
      <c r="M426" s="134">
        <f t="shared" si="6"/>
        <v>5.312211458672291E-3</v>
      </c>
    </row>
    <row r="427" spans="1:13">
      <c r="A427" t="s">
        <v>229</v>
      </c>
      <c r="B427" s="14">
        <v>9.4808887359404661</v>
      </c>
      <c r="C427" s="133">
        <v>3.8752413211430276E-2</v>
      </c>
      <c r="D427">
        <v>2</v>
      </c>
      <c r="E427" s="15">
        <v>9.7065228637125092</v>
      </c>
      <c r="F427" s="115">
        <v>0.4739358084914338</v>
      </c>
      <c r="G427" s="15">
        <v>12.194378116451606</v>
      </c>
      <c r="H427" s="15">
        <v>0.23908386126680783</v>
      </c>
      <c r="I427" s="116">
        <v>851</v>
      </c>
      <c r="J427" s="10">
        <v>75</v>
      </c>
      <c r="K427" s="116">
        <v>31.503599261360939</v>
      </c>
      <c r="L427" s="116">
        <v>5.7537335229729267</v>
      </c>
      <c r="M427" s="134">
        <f t="shared" si="6"/>
        <v>4.0874241108353427E-3</v>
      </c>
    </row>
    <row r="428" spans="1:13">
      <c r="A428" t="s">
        <v>1254</v>
      </c>
      <c r="B428" s="14">
        <v>3.8043800835974309</v>
      </c>
      <c r="C428" s="133">
        <v>1.7325520355127109E-2</v>
      </c>
      <c r="D428">
        <v>1</v>
      </c>
      <c r="E428" s="15">
        <v>10.733384012056471</v>
      </c>
      <c r="F428" s="115">
        <v>0</v>
      </c>
      <c r="G428" s="15">
        <v>14.44584283512425</v>
      </c>
      <c r="H428" s="15">
        <v>0</v>
      </c>
      <c r="I428" s="116">
        <v>1212</v>
      </c>
      <c r="J428" s="10">
        <v>0</v>
      </c>
      <c r="K428" s="116">
        <v>67.030663274074726</v>
      </c>
      <c r="L428" s="116">
        <v>0</v>
      </c>
      <c r="M428" s="134">
        <f t="shared" si="6"/>
        <v>4.5540981643306406E-3</v>
      </c>
    </row>
    <row r="429" spans="1:13">
      <c r="A429" t="s">
        <v>231</v>
      </c>
      <c r="B429" s="14">
        <v>6.7386391236819412</v>
      </c>
      <c r="C429" s="133">
        <v>3.8826441450340615E-2</v>
      </c>
      <c r="D429">
        <v>2</v>
      </c>
      <c r="E429" s="15">
        <v>11.347089733119109</v>
      </c>
      <c r="F429" s="115">
        <v>1.254087272670622</v>
      </c>
      <c r="G429" s="15">
        <v>14.271494540450671</v>
      </c>
      <c r="H429" s="15">
        <v>0.6652133961871679</v>
      </c>
      <c r="I429" s="116">
        <v>927.5</v>
      </c>
      <c r="J429" s="10">
        <v>61.5</v>
      </c>
      <c r="K429" s="116">
        <v>60.427100807804251</v>
      </c>
      <c r="L429" s="116">
        <v>20.38773266763312</v>
      </c>
      <c r="M429" s="134">
        <f t="shared" si="6"/>
        <v>5.7617629817704411E-3</v>
      </c>
    </row>
    <row r="430" spans="1:13">
      <c r="A430" t="s">
        <v>1257</v>
      </c>
      <c r="B430" s="14">
        <v>1.738458383663529</v>
      </c>
      <c r="C430" s="133">
        <v>1.8787320220573538E-2</v>
      </c>
      <c r="D430">
        <v>1</v>
      </c>
      <c r="E430" s="15">
        <v>9.0874223993611256</v>
      </c>
      <c r="F430" s="115">
        <v>0</v>
      </c>
      <c r="G430" s="15">
        <v>11.22468052553098</v>
      </c>
      <c r="H430" s="15">
        <v>0</v>
      </c>
      <c r="I430" s="116">
        <v>852</v>
      </c>
      <c r="J430" s="10">
        <v>0</v>
      </c>
      <c r="K430" s="116">
        <v>21.669940887071029</v>
      </c>
      <c r="L430" s="116">
        <v>0</v>
      </c>
      <c r="M430" s="134">
        <f t="shared" si="6"/>
        <v>1.0806885224932564E-2</v>
      </c>
    </row>
    <row r="431" spans="1:13">
      <c r="A431" t="s">
        <v>1260</v>
      </c>
      <c r="B431" s="14">
        <v>0.30855423780639818</v>
      </c>
      <c r="C431" s="133">
        <v>1.9493040639561952E-2</v>
      </c>
      <c r="D431">
        <v>1</v>
      </c>
      <c r="E431" s="15">
        <v>9.8358202725285118</v>
      </c>
      <c r="F431" s="115">
        <v>0</v>
      </c>
      <c r="G431" s="15">
        <v>12.498453186768</v>
      </c>
      <c r="H431" s="15">
        <v>0</v>
      </c>
      <c r="I431" s="116">
        <v>872</v>
      </c>
      <c r="J431" s="10">
        <v>0</v>
      </c>
      <c r="K431" s="116">
        <v>32.604990900502727</v>
      </c>
      <c r="L431" s="116">
        <v>0</v>
      </c>
      <c r="M431" s="134">
        <f t="shared" si="6"/>
        <v>6.3175410514999392E-2</v>
      </c>
    </row>
    <row r="432" spans="1:13">
      <c r="A432" t="s">
        <v>326</v>
      </c>
      <c r="B432" s="14">
        <v>1.4474498446565089</v>
      </c>
      <c r="C432" s="133">
        <v>1.9161993468694731E-2</v>
      </c>
      <c r="D432">
        <v>1</v>
      </c>
      <c r="E432" s="15">
        <v>10.23280409154933</v>
      </c>
      <c r="F432" s="115">
        <v>0</v>
      </c>
      <c r="G432" s="15">
        <v>14.52429497585724</v>
      </c>
      <c r="H432" s="15">
        <v>0</v>
      </c>
      <c r="I432" s="116">
        <v>470</v>
      </c>
      <c r="J432" s="10">
        <v>0</v>
      </c>
      <c r="K432" s="116">
        <v>22.950606737450521</v>
      </c>
      <c r="L432" s="116">
        <v>0</v>
      </c>
      <c r="M432" s="134">
        <f t="shared" si="6"/>
        <v>1.3238450741097713E-2</v>
      </c>
    </row>
    <row r="433" spans="1:13">
      <c r="A433" t="s">
        <v>1781</v>
      </c>
      <c r="B433" s="14">
        <v>0.55358246943545875</v>
      </c>
      <c r="C433" s="133">
        <v>1.994411651493716E-2</v>
      </c>
      <c r="D433">
        <v>1</v>
      </c>
      <c r="E433" s="15">
        <v>10.777081976971219</v>
      </c>
      <c r="F433" s="115">
        <v>0</v>
      </c>
      <c r="G433" s="15">
        <v>15.228071339319641</v>
      </c>
      <c r="H433" s="15">
        <v>0</v>
      </c>
      <c r="I433" s="116">
        <v>1053</v>
      </c>
      <c r="J433" s="10">
        <v>0</v>
      </c>
      <c r="K433" s="116">
        <v>62.165139062378998</v>
      </c>
      <c r="L433" s="116">
        <v>0</v>
      </c>
      <c r="M433" s="134">
        <f t="shared" si="6"/>
        <v>3.6027362888272262E-2</v>
      </c>
    </row>
    <row r="434" spans="1:13">
      <c r="A434" t="s">
        <v>1784</v>
      </c>
      <c r="B434" s="14">
        <v>3.135594798374604</v>
      </c>
      <c r="C434" s="133">
        <v>1.8509549187132421E-2</v>
      </c>
      <c r="D434">
        <v>1</v>
      </c>
      <c r="E434" s="15">
        <v>10.968662403277481</v>
      </c>
      <c r="F434" s="115">
        <v>0</v>
      </c>
      <c r="G434" s="15">
        <v>14.82666436102903</v>
      </c>
      <c r="H434" s="15">
        <v>0</v>
      </c>
      <c r="I434" s="116">
        <v>864</v>
      </c>
      <c r="J434" s="10">
        <v>0</v>
      </c>
      <c r="K434" s="116">
        <v>46.28128040718812</v>
      </c>
      <c r="L434" s="116">
        <v>0</v>
      </c>
      <c r="M434" s="134">
        <f t="shared" si="6"/>
        <v>5.9030424456397246E-3</v>
      </c>
    </row>
    <row r="435" spans="1:13">
      <c r="A435" t="s">
        <v>2061</v>
      </c>
      <c r="B435" s="14">
        <v>0.60405734777475895</v>
      </c>
      <c r="C435" s="133">
        <v>4.5983934574734063E-2</v>
      </c>
      <c r="D435">
        <v>1</v>
      </c>
      <c r="E435" s="15">
        <v>13.480399898984659</v>
      </c>
      <c r="F435" s="115">
        <v>0</v>
      </c>
      <c r="G435" s="15">
        <v>16.534684176818139</v>
      </c>
      <c r="H435" s="15">
        <v>0</v>
      </c>
      <c r="I435" s="116">
        <v>805</v>
      </c>
      <c r="J435" s="10">
        <v>0</v>
      </c>
      <c r="K435" s="116">
        <v>68.033769933344828</v>
      </c>
      <c r="L435" s="116">
        <v>0</v>
      </c>
      <c r="M435" s="134">
        <f t="shared" si="6"/>
        <v>7.6125114186808243E-2</v>
      </c>
    </row>
    <row r="436" spans="1:13">
      <c r="A436" t="s">
        <v>2059</v>
      </c>
      <c r="B436" s="14">
        <v>0.6107505631393485</v>
      </c>
      <c r="C436" s="133">
        <v>4.7089773064463339E-2</v>
      </c>
      <c r="D436">
        <v>1</v>
      </c>
      <c r="E436" s="15">
        <v>17.741361804831481</v>
      </c>
      <c r="F436" s="115">
        <v>0</v>
      </c>
      <c r="G436" s="15">
        <v>19.41277585498872</v>
      </c>
      <c r="H436" s="15">
        <v>0</v>
      </c>
      <c r="I436" s="116">
        <v>680</v>
      </c>
      <c r="J436" s="10">
        <v>0</v>
      </c>
      <c r="K436" s="116">
        <v>115.5618186608077</v>
      </c>
      <c r="L436" s="116">
        <v>0</v>
      </c>
      <c r="M436" s="134">
        <f t="shared" si="6"/>
        <v>7.7101481204396957E-2</v>
      </c>
    </row>
    <row r="437" spans="1:13">
      <c r="A437" t="s">
        <v>2067</v>
      </c>
      <c r="B437" s="14">
        <v>1.8594795053170901</v>
      </c>
      <c r="C437" s="133">
        <v>4.369173637708474E-2</v>
      </c>
      <c r="D437">
        <v>1</v>
      </c>
      <c r="E437" s="15">
        <v>23.21437034877405</v>
      </c>
      <c r="F437" s="115">
        <v>0</v>
      </c>
      <c r="G437" s="15">
        <v>24.10037538503434</v>
      </c>
      <c r="H437" s="15">
        <v>0</v>
      </c>
      <c r="I437" s="116">
        <v>412</v>
      </c>
      <c r="J437" s="10">
        <v>0</v>
      </c>
      <c r="K437" s="116">
        <v>161.93406966660109</v>
      </c>
      <c r="L437" s="116">
        <v>0</v>
      </c>
      <c r="M437" s="134">
        <f t="shared" si="6"/>
        <v>2.3496756082629775E-2</v>
      </c>
    </row>
    <row r="438" spans="1:13">
      <c r="A438" t="s">
        <v>2064</v>
      </c>
      <c r="B438" s="14">
        <v>2.1904017396946789</v>
      </c>
      <c r="C438" s="133">
        <v>1.8304488852382689E-2</v>
      </c>
      <c r="D438">
        <v>1</v>
      </c>
      <c r="E438" s="15">
        <v>11.88794515761915</v>
      </c>
      <c r="F438" s="115">
        <v>0</v>
      </c>
      <c r="G438" s="15">
        <v>15.01027670328474</v>
      </c>
      <c r="H438" s="15">
        <v>0</v>
      </c>
      <c r="I438" s="116">
        <v>546</v>
      </c>
      <c r="J438" s="10">
        <v>0</v>
      </c>
      <c r="K438" s="116">
        <v>30.16512268012854</v>
      </c>
      <c r="L438" s="116">
        <v>0</v>
      </c>
      <c r="M438" s="134">
        <f t="shared" si="6"/>
        <v>8.3566811150059452E-3</v>
      </c>
    </row>
    <row r="439" spans="1:13">
      <c r="A439" t="s">
        <v>2069</v>
      </c>
      <c r="B439" s="14">
        <v>0.9074774653090657</v>
      </c>
      <c r="C439" s="133">
        <v>1.9493040639561952E-2</v>
      </c>
      <c r="D439">
        <v>1</v>
      </c>
      <c r="E439" s="15">
        <v>11.72016338846432</v>
      </c>
      <c r="F439" s="115">
        <v>0</v>
      </c>
      <c r="G439" s="15">
        <v>15.48279633266206</v>
      </c>
      <c r="H439" s="15">
        <v>0</v>
      </c>
      <c r="I439" s="116">
        <v>1077</v>
      </c>
      <c r="J439" s="10">
        <v>0</v>
      </c>
      <c r="K439" s="116">
        <v>68.14852978709223</v>
      </c>
      <c r="L439" s="116">
        <v>0</v>
      </c>
      <c r="M439" s="134">
        <f t="shared" si="6"/>
        <v>2.1480467983767591E-2</v>
      </c>
    </row>
    <row r="440" spans="1:13">
      <c r="A440" t="s">
        <v>154</v>
      </c>
      <c r="B440" s="14">
        <v>2.8428410457774849</v>
      </c>
      <c r="C440" s="133">
        <v>5.8557616218399472E-2</v>
      </c>
      <c r="D440">
        <v>3</v>
      </c>
      <c r="E440" s="15">
        <v>14.119496531605209</v>
      </c>
      <c r="F440" s="115">
        <v>0.78098649621919725</v>
      </c>
      <c r="G440" s="15">
        <v>17.866113002070374</v>
      </c>
      <c r="H440" s="15">
        <v>0.90288653557913789</v>
      </c>
      <c r="I440" s="116">
        <v>819.33333333333337</v>
      </c>
      <c r="J440" s="10">
        <v>28.170118131728799</v>
      </c>
      <c r="K440" s="116">
        <v>94.997407963984799</v>
      </c>
      <c r="L440" s="116">
        <v>9.8884233252243856</v>
      </c>
      <c r="M440" s="134">
        <f t="shared" si="6"/>
        <v>2.0598273092115364E-2</v>
      </c>
    </row>
    <row r="441" spans="1:13">
      <c r="A441" t="s">
        <v>1264</v>
      </c>
      <c r="B441" s="14">
        <v>0.63998739537648996</v>
      </c>
      <c r="C441" s="133">
        <v>1.7680427555996501E-2</v>
      </c>
      <c r="D441">
        <v>1</v>
      </c>
      <c r="E441" s="15">
        <v>16.08531490900009</v>
      </c>
      <c r="F441" s="115">
        <v>0</v>
      </c>
      <c r="G441" s="15">
        <v>21.54144696894679</v>
      </c>
      <c r="H441" s="15">
        <v>0</v>
      </c>
      <c r="I441" s="116">
        <v>735</v>
      </c>
      <c r="J441" s="10">
        <v>0</v>
      </c>
      <c r="K441" s="116">
        <v>142.70066950932031</v>
      </c>
      <c r="L441" s="116">
        <v>0</v>
      </c>
      <c r="M441" s="134">
        <f t="shared" si="6"/>
        <v>2.7626212146874406E-2</v>
      </c>
    </row>
    <row r="442" spans="1:13">
      <c r="A442" t="s">
        <v>1269</v>
      </c>
      <c r="B442" s="14">
        <v>0.49151131688952382</v>
      </c>
      <c r="C442" s="133">
        <v>1.8332558207105679E-2</v>
      </c>
      <c r="D442">
        <v>1</v>
      </c>
      <c r="E442" s="15">
        <v>14.46323932192221</v>
      </c>
      <c r="F442" s="115">
        <v>0</v>
      </c>
      <c r="G442" s="15">
        <v>17.19594897404361</v>
      </c>
      <c r="H442" s="15">
        <v>0</v>
      </c>
      <c r="I442" s="116">
        <v>491</v>
      </c>
      <c r="J442" s="10">
        <v>0</v>
      </c>
      <c r="K442" s="116">
        <v>55.143668277004238</v>
      </c>
      <c r="L442" s="116">
        <v>0</v>
      </c>
      <c r="M442" s="134">
        <f t="shared" si="6"/>
        <v>3.7298344060766063E-2</v>
      </c>
    </row>
    <row r="443" spans="1:13">
      <c r="A443" t="s">
        <v>1272</v>
      </c>
      <c r="B443" s="14">
        <v>0.8310698049203078</v>
      </c>
      <c r="C443" s="133">
        <v>1.858802895432354E-2</v>
      </c>
      <c r="D443">
        <v>1</v>
      </c>
      <c r="E443" s="15">
        <v>13.40744521798544</v>
      </c>
      <c r="F443" s="115">
        <v>0</v>
      </c>
      <c r="G443" s="15">
        <v>13.650231785425021</v>
      </c>
      <c r="H443" s="15">
        <v>0</v>
      </c>
      <c r="I443" s="116">
        <v>646</v>
      </c>
      <c r="J443" s="10">
        <v>0</v>
      </c>
      <c r="K443" s="116">
        <v>51.664774488310712</v>
      </c>
      <c r="L443" s="116">
        <v>0</v>
      </c>
      <c r="M443" s="134">
        <f t="shared" si="6"/>
        <v>2.2366387088393815E-2</v>
      </c>
    </row>
    <row r="444" spans="1:13">
      <c r="A444" t="s">
        <v>1275</v>
      </c>
      <c r="B444" s="14">
        <v>2.6795325437029418</v>
      </c>
      <c r="C444" s="133">
        <v>1.9411530288402479E-2</v>
      </c>
      <c r="D444">
        <v>1</v>
      </c>
      <c r="E444" s="15">
        <v>12.40521807942226</v>
      </c>
      <c r="F444" s="115">
        <v>0</v>
      </c>
      <c r="G444" s="15">
        <v>14.958385772455079</v>
      </c>
      <c r="H444" s="15">
        <v>0</v>
      </c>
      <c r="I444" s="116">
        <v>1030</v>
      </c>
      <c r="J444" s="10">
        <v>0</v>
      </c>
      <c r="K444" s="116">
        <v>81.677624868860221</v>
      </c>
      <c r="L444" s="116">
        <v>0</v>
      </c>
      <c r="M444" s="134">
        <f t="shared" si="6"/>
        <v>7.2443719088319007E-3</v>
      </c>
    </row>
    <row r="445" spans="1:13">
      <c r="A445" t="s">
        <v>1277</v>
      </c>
      <c r="B445" s="14">
        <v>0.95774055211703579</v>
      </c>
      <c r="C445" s="133">
        <v>1.978085022821767E-2</v>
      </c>
      <c r="D445">
        <v>1</v>
      </c>
      <c r="E445" s="15">
        <v>15.700121775788659</v>
      </c>
      <c r="F445" s="115">
        <v>0</v>
      </c>
      <c r="G445" s="15">
        <v>18.667883257007059</v>
      </c>
      <c r="H445" s="15">
        <v>0</v>
      </c>
      <c r="I445" s="116">
        <v>809</v>
      </c>
      <c r="J445" s="10">
        <v>0</v>
      </c>
      <c r="K445" s="116">
        <v>120.97469881557829</v>
      </c>
      <c r="L445" s="116">
        <v>0</v>
      </c>
      <c r="M445" s="134">
        <f t="shared" si="6"/>
        <v>2.0653662606739506E-2</v>
      </c>
    </row>
    <row r="446" spans="1:13">
      <c r="A446" t="s">
        <v>158</v>
      </c>
      <c r="B446" s="14">
        <v>2.6321094674586192</v>
      </c>
      <c r="C446" s="133">
        <v>1.9731420337936661E-2</v>
      </c>
      <c r="D446">
        <v>1</v>
      </c>
      <c r="E446" s="15">
        <v>14.536728508852161</v>
      </c>
      <c r="F446" s="115">
        <v>0</v>
      </c>
      <c r="G446" s="15">
        <v>16.776009985963089</v>
      </c>
      <c r="H446" s="15">
        <v>0</v>
      </c>
      <c r="I446" s="116">
        <v>1166</v>
      </c>
      <c r="J446" s="10">
        <v>0</v>
      </c>
      <c r="K446" s="116">
        <v>137.1469993154285</v>
      </c>
      <c r="L446" s="116">
        <v>0</v>
      </c>
      <c r="M446" s="134">
        <f t="shared" si="6"/>
        <v>7.4964284661716372E-3</v>
      </c>
    </row>
    <row r="447" spans="1:13">
      <c r="A447" t="s">
        <v>1280</v>
      </c>
      <c r="B447" s="14">
        <v>2.9720490872224841</v>
      </c>
      <c r="C447" s="133">
        <v>1.9917001287890999E-2</v>
      </c>
      <c r="D447">
        <v>1</v>
      </c>
      <c r="E447" s="15">
        <v>12.82964327814752</v>
      </c>
      <c r="F447" s="115">
        <v>0</v>
      </c>
      <c r="G447" s="15">
        <v>16.50002881115449</v>
      </c>
      <c r="H447" s="15">
        <v>0</v>
      </c>
      <c r="I447" s="116">
        <v>854</v>
      </c>
      <c r="J447" s="10">
        <v>0</v>
      </c>
      <c r="K447" s="116">
        <v>81.047263290540798</v>
      </c>
      <c r="L447" s="116">
        <v>0</v>
      </c>
      <c r="M447" s="134">
        <f t="shared" si="6"/>
        <v>6.7014375279058225E-3</v>
      </c>
    </row>
    <row r="448" spans="1:13">
      <c r="A448" t="s">
        <v>1283</v>
      </c>
      <c r="B448" s="14">
        <v>0.30395810596092121</v>
      </c>
      <c r="C448" s="133">
        <v>1.9980167413496602E-2</v>
      </c>
      <c r="D448">
        <v>1</v>
      </c>
      <c r="E448" s="15">
        <v>14.09884859144208</v>
      </c>
      <c r="F448" s="115">
        <v>0</v>
      </c>
      <c r="G448" s="15">
        <v>17.165010658261991</v>
      </c>
      <c r="H448" s="15">
        <v>0</v>
      </c>
      <c r="I448" s="116">
        <v>851</v>
      </c>
      <c r="J448" s="10">
        <v>0</v>
      </c>
      <c r="K448" s="116">
        <v>97.024130520293028</v>
      </c>
      <c r="L448" s="116">
        <v>0</v>
      </c>
      <c r="M448" s="134">
        <f t="shared" si="6"/>
        <v>6.5733293574560495E-2</v>
      </c>
    </row>
    <row r="449" spans="1:13">
      <c r="A449" t="s">
        <v>1786</v>
      </c>
      <c r="B449" s="14">
        <v>0.25818070682962307</v>
      </c>
      <c r="C449" s="133">
        <v>1.8714294668957649E-2</v>
      </c>
      <c r="D449">
        <v>1</v>
      </c>
      <c r="E449" s="15">
        <v>9.062344902554214</v>
      </c>
      <c r="F449" s="115">
        <v>0</v>
      </c>
      <c r="G449" s="15">
        <v>11.86713716568811</v>
      </c>
      <c r="H449" s="15">
        <v>0</v>
      </c>
      <c r="I449" s="116">
        <v>1122</v>
      </c>
      <c r="J449" s="10">
        <v>0</v>
      </c>
      <c r="K449" s="116">
        <v>30.19566249184664</v>
      </c>
      <c r="L449" s="116">
        <v>0</v>
      </c>
      <c r="M449" s="134">
        <f t="shared" si="6"/>
        <v>7.2485256155516931E-2</v>
      </c>
    </row>
    <row r="450" spans="1:13">
      <c r="A450" t="s">
        <v>1788</v>
      </c>
      <c r="B450" s="14">
        <v>0.73084408389063182</v>
      </c>
      <c r="C450" s="133">
        <v>1.9324106997073438E-2</v>
      </c>
      <c r="D450">
        <v>1</v>
      </c>
      <c r="E450" s="15">
        <v>11.2084757869586</v>
      </c>
      <c r="F450" s="115">
        <v>0</v>
      </c>
      <c r="G450" s="15">
        <v>15.72496081228261</v>
      </c>
      <c r="H450" s="15">
        <v>0</v>
      </c>
      <c r="I450" s="116">
        <v>983</v>
      </c>
      <c r="J450" s="10">
        <v>0</v>
      </c>
      <c r="K450" s="116">
        <v>55.967216128253007</v>
      </c>
      <c r="L450" s="116">
        <v>0</v>
      </c>
      <c r="M450" s="134">
        <f t="shared" si="6"/>
        <v>2.6440806490766123E-2</v>
      </c>
    </row>
    <row r="451" spans="1:13">
      <c r="A451" t="s">
        <v>383</v>
      </c>
      <c r="B451" s="14">
        <v>0.50160075068294596</v>
      </c>
      <c r="C451" s="133">
        <v>1.8639216884040369E-2</v>
      </c>
      <c r="D451">
        <v>1</v>
      </c>
      <c r="E451" s="15">
        <v>11.59424382128396</v>
      </c>
      <c r="F451" s="115">
        <v>0</v>
      </c>
      <c r="G451" s="15">
        <v>16.697732930155691</v>
      </c>
      <c r="H451" s="15">
        <v>0</v>
      </c>
      <c r="I451" s="116">
        <v>1019</v>
      </c>
      <c r="J451" s="10">
        <v>0</v>
      </c>
      <c r="K451" s="116">
        <v>70.611058829466884</v>
      </c>
      <c r="L451" s="116">
        <v>0</v>
      </c>
      <c r="M451" s="134">
        <f t="shared" si="6"/>
        <v>3.7159467681542463E-2</v>
      </c>
    </row>
    <row r="452" spans="1:13">
      <c r="A452" t="s">
        <v>1791</v>
      </c>
      <c r="B452" s="14">
        <v>0.28551548947663841</v>
      </c>
      <c r="C452" s="133">
        <v>1.845610114600367E-2</v>
      </c>
      <c r="D452">
        <v>1</v>
      </c>
      <c r="E452" s="15">
        <v>11.006842403825891</v>
      </c>
      <c r="F452" s="115">
        <v>0</v>
      </c>
      <c r="G452" s="15">
        <v>14.72229452071123</v>
      </c>
      <c r="H452" s="15">
        <v>0</v>
      </c>
      <c r="I452" s="116">
        <v>759</v>
      </c>
      <c r="J452" s="10">
        <v>0</v>
      </c>
      <c r="K452" s="116">
        <v>41.414077737578403</v>
      </c>
      <c r="L452" s="116">
        <v>0</v>
      </c>
      <c r="M452" s="134">
        <f t="shared" si="6"/>
        <v>6.4641330597630484E-2</v>
      </c>
    </row>
    <row r="453" spans="1:13">
      <c r="A453" t="s">
        <v>1267</v>
      </c>
      <c r="B453" s="14">
        <v>2.970303316468653</v>
      </c>
      <c r="C453" s="133">
        <v>1.8915843872605701E-2</v>
      </c>
      <c r="D453">
        <v>1</v>
      </c>
      <c r="E453" s="15">
        <v>13.007400024535411</v>
      </c>
      <c r="F453" s="115">
        <v>0</v>
      </c>
      <c r="G453" s="15">
        <v>16.776758146790549</v>
      </c>
      <c r="H453" s="15">
        <v>0</v>
      </c>
      <c r="I453" s="116">
        <v>952</v>
      </c>
      <c r="J453" s="10">
        <v>0</v>
      </c>
      <c r="K453" s="116">
        <v>89.231508478122308</v>
      </c>
      <c r="L453" s="116">
        <v>0</v>
      </c>
      <c r="M453" s="134">
        <f t="shared" ref="M453:M516" si="7">$C453/$B453</f>
        <v>6.3683206249436006E-3</v>
      </c>
    </row>
    <row r="454" spans="1:13">
      <c r="A454" t="s">
        <v>2169</v>
      </c>
      <c r="B454" s="14">
        <v>6.3266791355520349</v>
      </c>
      <c r="C454" s="133">
        <v>1.8949687706573608E-2</v>
      </c>
      <c r="D454">
        <v>1</v>
      </c>
      <c r="E454" s="15">
        <v>15.3578469657764</v>
      </c>
      <c r="F454" s="115">
        <v>0</v>
      </c>
      <c r="G454" s="15">
        <v>18.802619299988262</v>
      </c>
      <c r="H454" s="15">
        <v>0</v>
      </c>
      <c r="I454" s="116">
        <v>950</v>
      </c>
      <c r="J454" s="10">
        <v>0</v>
      </c>
      <c r="K454" s="116">
        <v>140.1610306759429</v>
      </c>
      <c r="L454" s="116">
        <v>0</v>
      </c>
      <c r="M454" s="134">
        <f t="shared" si="7"/>
        <v>2.9952029019597423E-3</v>
      </c>
    </row>
    <row r="455" spans="1:13">
      <c r="A455" t="s">
        <v>2019</v>
      </c>
      <c r="B455" s="14">
        <v>3.2050713781248188</v>
      </c>
      <c r="C455" s="133">
        <v>5.6267518902643338E-2</v>
      </c>
      <c r="D455">
        <v>3</v>
      </c>
      <c r="E455" s="15">
        <v>13.957363577690129</v>
      </c>
      <c r="F455" s="115">
        <v>1.6554152935907864</v>
      </c>
      <c r="G455" s="15">
        <v>16.830259282052921</v>
      </c>
      <c r="H455" s="15">
        <v>1.5344283748728758</v>
      </c>
      <c r="I455" s="116">
        <v>1011</v>
      </c>
      <c r="J455" s="10">
        <v>111.56164215356459</v>
      </c>
      <c r="K455" s="116">
        <v>107.67767414294481</v>
      </c>
      <c r="L455" s="116">
        <v>25.783466495333656</v>
      </c>
      <c r="M455" s="134">
        <f t="shared" si="7"/>
        <v>1.7555777161993691E-2</v>
      </c>
    </row>
    <row r="456" spans="1:13">
      <c r="A456" t="s">
        <v>2177</v>
      </c>
      <c r="B456" s="14">
        <v>0.36338232516484359</v>
      </c>
      <c r="C456" s="133">
        <v>1.9315040465925758E-2</v>
      </c>
      <c r="D456">
        <v>1</v>
      </c>
      <c r="E456" s="15">
        <v>14.099444524576221</v>
      </c>
      <c r="F456" s="115">
        <v>0</v>
      </c>
      <c r="G456" s="15">
        <v>18.098536090600071</v>
      </c>
      <c r="H456" s="15">
        <v>0</v>
      </c>
      <c r="I456" s="116">
        <v>1035</v>
      </c>
      <c r="J456" s="10">
        <v>0</v>
      </c>
      <c r="K456" s="116">
        <v>109.6888548066261</v>
      </c>
      <c r="L456" s="116">
        <v>0</v>
      </c>
      <c r="M456" s="134">
        <f t="shared" si="7"/>
        <v>5.3153494620751696E-2</v>
      </c>
    </row>
    <row r="457" spans="1:13">
      <c r="A457" t="s">
        <v>2174</v>
      </c>
      <c r="B457" s="14">
        <v>1.1054474248390249</v>
      </c>
      <c r="C457" s="133">
        <v>1.9419947829644148E-2</v>
      </c>
      <c r="D457">
        <v>1</v>
      </c>
      <c r="E457" s="15">
        <v>14.03620876597903</v>
      </c>
      <c r="F457" s="115">
        <v>0</v>
      </c>
      <c r="G457" s="15">
        <v>18.164948362831879</v>
      </c>
      <c r="H457" s="15">
        <v>0</v>
      </c>
      <c r="I457" s="116">
        <v>978</v>
      </c>
      <c r="J457" s="10">
        <v>0</v>
      </c>
      <c r="K457" s="116">
        <v>109.9461252810341</v>
      </c>
      <c r="L457" s="116">
        <v>0</v>
      </c>
      <c r="M457" s="134">
        <f t="shared" si="7"/>
        <v>1.7567500175299677E-2</v>
      </c>
    </row>
    <row r="458" spans="1:13">
      <c r="A458" t="s">
        <v>2171</v>
      </c>
      <c r="B458" s="14">
        <v>0.4608979463505668</v>
      </c>
      <c r="C458" s="133">
        <v>3.8889631592691029E-2</v>
      </c>
      <c r="D458">
        <v>2</v>
      </c>
      <c r="E458" s="15">
        <v>14.203173621640914</v>
      </c>
      <c r="F458" s="115">
        <v>0.17562659731471342</v>
      </c>
      <c r="G458" s="15">
        <v>18.633791817993888</v>
      </c>
      <c r="H458" s="15">
        <v>0.38501618265587018</v>
      </c>
      <c r="I458" s="116">
        <v>900</v>
      </c>
      <c r="J458" s="10">
        <v>77</v>
      </c>
      <c r="K458" s="116">
        <v>106.56559365414731</v>
      </c>
      <c r="L458" s="116">
        <v>3.7250921292196075</v>
      </c>
      <c r="M458" s="134">
        <f t="shared" si="7"/>
        <v>8.4377966750823652E-2</v>
      </c>
    </row>
    <row r="459" spans="1:13">
      <c r="A459" t="s">
        <v>2185</v>
      </c>
      <c r="B459" s="14">
        <v>3.0501708923102</v>
      </c>
      <c r="C459" s="133">
        <v>1.9131629906859481E-2</v>
      </c>
      <c r="D459">
        <v>1</v>
      </c>
      <c r="E459" s="15">
        <v>16.66646710014415</v>
      </c>
      <c r="F459" s="115">
        <v>0</v>
      </c>
      <c r="G459" s="15">
        <v>22.24662726158526</v>
      </c>
      <c r="H459" s="15">
        <v>0</v>
      </c>
      <c r="I459" s="116">
        <v>627</v>
      </c>
      <c r="J459" s="10">
        <v>0</v>
      </c>
      <c r="K459" s="116">
        <v>126.4827206299251</v>
      </c>
      <c r="L459" s="116">
        <v>0</v>
      </c>
      <c r="M459" s="134">
        <f t="shared" si="7"/>
        <v>6.2723141038072069E-3</v>
      </c>
    </row>
    <row r="460" spans="1:13">
      <c r="A460" t="s">
        <v>2182</v>
      </c>
      <c r="B460" s="14">
        <v>2.010587366014982</v>
      </c>
      <c r="C460" s="133">
        <v>1.816080349781822E-2</v>
      </c>
      <c r="D460">
        <v>1</v>
      </c>
      <c r="E460" s="15">
        <v>14.53106477664859</v>
      </c>
      <c r="F460" s="115">
        <v>0</v>
      </c>
      <c r="G460" s="15">
        <v>18.14866005998368</v>
      </c>
      <c r="H460" s="15">
        <v>0</v>
      </c>
      <c r="I460" s="116">
        <v>826</v>
      </c>
      <c r="J460" s="10">
        <v>0</v>
      </c>
      <c r="K460" s="116">
        <v>105.1755040621987</v>
      </c>
      <c r="L460" s="116">
        <v>0</v>
      </c>
      <c r="M460" s="134">
        <f t="shared" si="7"/>
        <v>9.0325861013506904E-3</v>
      </c>
    </row>
    <row r="461" spans="1:13">
      <c r="A461" t="s">
        <v>2025</v>
      </c>
      <c r="B461" s="14">
        <v>3.512851244956527</v>
      </c>
      <c r="C461" s="133">
        <v>3.7997207433531341E-2</v>
      </c>
      <c r="D461">
        <v>2</v>
      </c>
      <c r="E461" s="15">
        <v>13.029850346557661</v>
      </c>
      <c r="F461" s="115">
        <v>1.3216858117046992</v>
      </c>
      <c r="G461" s="15">
        <v>16.454786864072098</v>
      </c>
      <c r="H461" s="15">
        <v>0.78460037342653799</v>
      </c>
      <c r="I461" s="116">
        <v>999.5</v>
      </c>
      <c r="J461" s="10">
        <v>49.5</v>
      </c>
      <c r="K461" s="116">
        <v>91.38161720825866</v>
      </c>
      <c r="L461" s="116">
        <v>19.803275020977683</v>
      </c>
      <c r="M461" s="134">
        <f t="shared" si="7"/>
        <v>1.0816628654027043E-2</v>
      </c>
    </row>
    <row r="462" spans="1:13">
      <c r="A462" t="s">
        <v>2190</v>
      </c>
      <c r="B462" s="14">
        <v>7.2075956389611511</v>
      </c>
      <c r="C462" s="133">
        <v>3.7012276203166813E-2</v>
      </c>
      <c r="D462">
        <v>2</v>
      </c>
      <c r="E462" s="15">
        <v>10.92971129821246</v>
      </c>
      <c r="F462" s="115">
        <v>1.3584230189376283</v>
      </c>
      <c r="G462" s="15">
        <v>14.205505501762724</v>
      </c>
      <c r="H462" s="15">
        <v>1.3156323490270976</v>
      </c>
      <c r="I462" s="116">
        <v>999.5</v>
      </c>
      <c r="J462" s="10">
        <v>19.5</v>
      </c>
      <c r="K462" s="116">
        <v>55.610269005042547</v>
      </c>
      <c r="L462" s="116">
        <v>18.55705123866106</v>
      </c>
      <c r="M462" s="134">
        <f t="shared" si="7"/>
        <v>5.1351765633319418E-3</v>
      </c>
    </row>
    <row r="463" spans="1:13">
      <c r="A463" t="s">
        <v>2188</v>
      </c>
      <c r="B463" s="14">
        <v>1.0850035896146479</v>
      </c>
      <c r="C463" s="133">
        <v>1.7394930950053459E-2</v>
      </c>
      <c r="D463">
        <v>1</v>
      </c>
      <c r="E463" s="15">
        <v>9.5432122557187711</v>
      </c>
      <c r="F463" s="115">
        <v>0</v>
      </c>
      <c r="G463" s="15">
        <v>13.350817321889959</v>
      </c>
      <c r="H463" s="15">
        <v>0</v>
      </c>
      <c r="I463" s="116">
        <v>1150</v>
      </c>
      <c r="J463" s="10">
        <v>0</v>
      </c>
      <c r="K463" s="116">
        <v>45.638134595452598</v>
      </c>
      <c r="L463" s="116">
        <v>0</v>
      </c>
      <c r="M463" s="134">
        <f t="shared" si="7"/>
        <v>1.603214138326628E-2</v>
      </c>
    </row>
    <row r="464" spans="1:13">
      <c r="A464" t="s">
        <v>2028</v>
      </c>
      <c r="B464" s="14">
        <v>0.97908091338448577</v>
      </c>
      <c r="C464" s="133">
        <v>3.821787292341576E-2</v>
      </c>
      <c r="D464">
        <v>2</v>
      </c>
      <c r="E464" s="15">
        <v>17.347940585397502</v>
      </c>
      <c r="F464" s="115">
        <v>0.52084437147848806</v>
      </c>
      <c r="G464" s="15">
        <v>20.595742763913041</v>
      </c>
      <c r="H464" s="15">
        <v>0.35159509404148187</v>
      </c>
      <c r="I464" s="116">
        <v>574.5</v>
      </c>
      <c r="J464" s="10">
        <v>30.5</v>
      </c>
      <c r="K464" s="116">
        <v>121.76797492370051</v>
      </c>
      <c r="L464" s="116">
        <v>0.24609681793483232</v>
      </c>
      <c r="M464" s="134">
        <f t="shared" si="7"/>
        <v>3.903443770679204E-2</v>
      </c>
    </row>
    <row r="465" spans="1:13">
      <c r="A465" t="s">
        <v>2022</v>
      </c>
      <c r="B465" s="14">
        <v>1.9341796499933239</v>
      </c>
      <c r="C465" s="133">
        <v>1.962478056324966E-2</v>
      </c>
      <c r="D465">
        <v>1</v>
      </c>
      <c r="E465" s="15">
        <v>14.64156773575127</v>
      </c>
      <c r="F465" s="115">
        <v>0</v>
      </c>
      <c r="G465" s="15">
        <v>18.252801611973059</v>
      </c>
      <c r="H465" s="15">
        <v>0</v>
      </c>
      <c r="I465" s="116">
        <v>1070</v>
      </c>
      <c r="J465" s="10">
        <v>0</v>
      </c>
      <c r="K465" s="116">
        <v>135.20433461749121</v>
      </c>
      <c r="L465" s="116">
        <v>0</v>
      </c>
      <c r="M465" s="134">
        <f t="shared" si="7"/>
        <v>1.0146307021334547E-2</v>
      </c>
    </row>
    <row r="466" spans="1:13">
      <c r="A466" t="s">
        <v>2037</v>
      </c>
      <c r="B466" s="14">
        <v>0.30461660833172771</v>
      </c>
      <c r="C466" s="133">
        <v>1.9121392121770369E-2</v>
      </c>
      <c r="D466">
        <v>1</v>
      </c>
      <c r="E466" s="15">
        <v>18.384080706697379</v>
      </c>
      <c r="F466" s="115">
        <v>0</v>
      </c>
      <c r="G466" s="15">
        <v>20.791146961313931</v>
      </c>
      <c r="H466" s="15">
        <v>0</v>
      </c>
      <c r="I466" s="116">
        <v>628</v>
      </c>
      <c r="J466" s="10">
        <v>0</v>
      </c>
      <c r="K466" s="116">
        <v>145.53716566207271</v>
      </c>
      <c r="L466" s="116">
        <v>0</v>
      </c>
      <c r="M466" s="134">
        <f t="shared" si="7"/>
        <v>6.2771994693562996E-2</v>
      </c>
    </row>
    <row r="467" spans="1:13">
      <c r="A467" t="s">
        <v>2031</v>
      </c>
      <c r="B467" s="14">
        <v>2.3695905705410349</v>
      </c>
      <c r="C467" s="133">
        <v>3.7558493247578269E-2</v>
      </c>
      <c r="D467">
        <v>2</v>
      </c>
      <c r="E467" s="15">
        <v>14.22904789178083</v>
      </c>
      <c r="F467" s="115">
        <v>0.85611745263708894</v>
      </c>
      <c r="G467" s="15">
        <v>17.50786413945648</v>
      </c>
      <c r="H467" s="15">
        <v>0.73813788777981271</v>
      </c>
      <c r="I467" s="116">
        <v>877.5</v>
      </c>
      <c r="J467" s="10">
        <v>181.5</v>
      </c>
      <c r="K467" s="116">
        <v>97.75234528709953</v>
      </c>
      <c r="L467" s="116">
        <v>5.1995130831036995</v>
      </c>
      <c r="M467" s="134">
        <f t="shared" si="7"/>
        <v>1.58502037079776E-2</v>
      </c>
    </row>
    <row r="468" spans="1:13">
      <c r="A468" t="s">
        <v>2047</v>
      </c>
      <c r="B468" s="14">
        <v>0.51076654827045909</v>
      </c>
      <c r="C468" s="133">
        <v>1.8415424658204602E-2</v>
      </c>
      <c r="D468">
        <v>1</v>
      </c>
      <c r="E468" s="15">
        <v>13.89111063205724</v>
      </c>
      <c r="F468" s="115">
        <v>0</v>
      </c>
      <c r="G468" s="15">
        <v>16.984257250169058</v>
      </c>
      <c r="H468" s="15">
        <v>0</v>
      </c>
      <c r="I468" s="116">
        <v>597</v>
      </c>
      <c r="J468" s="10">
        <v>0</v>
      </c>
      <c r="K468" s="116">
        <v>62.223301327741687</v>
      </c>
      <c r="L468" s="116">
        <v>0</v>
      </c>
      <c r="M468" s="134">
        <f t="shared" si="7"/>
        <v>3.6054484618388394E-2</v>
      </c>
    </row>
    <row r="469" spans="1:13">
      <c r="A469" t="s">
        <v>2044</v>
      </c>
      <c r="B469" s="14">
        <v>4.2500201534403654</v>
      </c>
      <c r="C469" s="133">
        <v>3.878850396765126E-2</v>
      </c>
      <c r="D469">
        <v>2</v>
      </c>
      <c r="E469" s="15">
        <v>17.436779706180864</v>
      </c>
      <c r="F469" s="115">
        <v>1.8971647002472407</v>
      </c>
      <c r="G469" s="15">
        <v>20.79994771875478</v>
      </c>
      <c r="H469" s="15">
        <v>1.8928436515066762</v>
      </c>
      <c r="I469" s="116">
        <v>825</v>
      </c>
      <c r="J469" s="10">
        <v>53</v>
      </c>
      <c r="K469" s="116">
        <v>161.6826371688289</v>
      </c>
      <c r="L469" s="116">
        <v>51.222444551464392</v>
      </c>
      <c r="M469" s="134">
        <f t="shared" si="7"/>
        <v>9.126663537407511E-3</v>
      </c>
    </row>
    <row r="470" spans="1:13">
      <c r="A470" t="s">
        <v>2041</v>
      </c>
      <c r="B470" s="14">
        <v>0.96515842444495448</v>
      </c>
      <c r="C470" s="133">
        <v>1.9913685003770758E-2</v>
      </c>
      <c r="D470">
        <v>1</v>
      </c>
      <c r="E470" s="15">
        <v>15.62309253061767</v>
      </c>
      <c r="F470" s="115">
        <v>0</v>
      </c>
      <c r="G470" s="15">
        <v>19.81451770671638</v>
      </c>
      <c r="H470" s="15">
        <v>0</v>
      </c>
      <c r="I470" s="116">
        <v>1105</v>
      </c>
      <c r="J470" s="10">
        <v>0</v>
      </c>
      <c r="K470" s="116">
        <v>153.4496125908496</v>
      </c>
      <c r="L470" s="116">
        <v>0</v>
      </c>
      <c r="M470" s="134">
        <f t="shared" si="7"/>
        <v>2.0632555753966265E-2</v>
      </c>
    </row>
    <row r="471" spans="1:13">
      <c r="A471" t="s">
        <v>2039</v>
      </c>
      <c r="B471" s="14">
        <v>1.6822352363513651</v>
      </c>
      <c r="C471" s="133">
        <v>1.8101777900353291E-2</v>
      </c>
      <c r="D471">
        <v>1</v>
      </c>
      <c r="E471" s="15">
        <v>16.110791947101621</v>
      </c>
      <c r="F471" s="115">
        <v>0</v>
      </c>
      <c r="G471" s="15">
        <v>17.052435734970921</v>
      </c>
      <c r="H471" s="15">
        <v>0</v>
      </c>
      <c r="I471" s="116">
        <v>773</v>
      </c>
      <c r="J471" s="10">
        <v>0</v>
      </c>
      <c r="K471" s="116">
        <v>110.45135317675241</v>
      </c>
      <c r="L471" s="116">
        <v>0</v>
      </c>
      <c r="M471" s="134">
        <f t="shared" si="7"/>
        <v>1.0760550908215793E-2</v>
      </c>
    </row>
    <row r="472" spans="1:13">
      <c r="A472" t="s">
        <v>2056</v>
      </c>
      <c r="B472" s="14">
        <v>1.3100579340325</v>
      </c>
      <c r="C472" s="133">
        <v>1.994411651493716E-2</v>
      </c>
      <c r="D472">
        <v>1</v>
      </c>
      <c r="E472" s="15">
        <v>17.91491079271707</v>
      </c>
      <c r="F472" s="115">
        <v>0</v>
      </c>
      <c r="G472" s="15">
        <v>21.81549343829235</v>
      </c>
      <c r="H472" s="15">
        <v>0</v>
      </c>
      <c r="I472" s="116">
        <v>652</v>
      </c>
      <c r="J472" s="10">
        <v>0</v>
      </c>
      <c r="K472" s="116">
        <v>157.28206427571851</v>
      </c>
      <c r="L472" s="116">
        <v>0</v>
      </c>
      <c r="M472" s="134">
        <f t="shared" si="7"/>
        <v>1.5223843157490763E-2</v>
      </c>
    </row>
    <row r="473" spans="1:13">
      <c r="A473" t="s">
        <v>2053</v>
      </c>
      <c r="B473" s="14">
        <v>1.6376635419618</v>
      </c>
      <c r="C473" s="133">
        <v>1.9701854814119232E-2</v>
      </c>
      <c r="D473">
        <v>1</v>
      </c>
      <c r="E473" s="15">
        <v>19.16454794658182</v>
      </c>
      <c r="F473" s="115">
        <v>0</v>
      </c>
      <c r="G473" s="15">
        <v>23.548912135563391</v>
      </c>
      <c r="H473" s="15">
        <v>0</v>
      </c>
      <c r="I473" s="116">
        <v>812</v>
      </c>
      <c r="J473" s="10">
        <v>0</v>
      </c>
      <c r="K473" s="116">
        <v>237.18867222629271</v>
      </c>
      <c r="L473" s="116">
        <v>0</v>
      </c>
      <c r="M473" s="134">
        <f t="shared" si="7"/>
        <v>1.2030465543928434E-2</v>
      </c>
    </row>
    <row r="474" spans="1:13">
      <c r="A474" t="s">
        <v>2051</v>
      </c>
      <c r="B474" s="14">
        <v>1.2574060710273469</v>
      </c>
      <c r="C474" s="133">
        <v>1.8415424658204602E-2</v>
      </c>
      <c r="D474">
        <v>1</v>
      </c>
      <c r="E474" s="15">
        <v>18.028569351175989</v>
      </c>
      <c r="F474" s="115">
        <v>0</v>
      </c>
      <c r="G474" s="15">
        <v>21.607368764056691</v>
      </c>
      <c r="H474" s="15">
        <v>0</v>
      </c>
      <c r="I474" s="116">
        <v>706</v>
      </c>
      <c r="J474" s="10">
        <v>0</v>
      </c>
      <c r="K474" s="116">
        <v>168.74927884303341</v>
      </c>
      <c r="L474" s="116">
        <v>0</v>
      </c>
      <c r="M474" s="134">
        <f t="shared" si="7"/>
        <v>1.464556683996167E-2</v>
      </c>
    </row>
    <row r="475" spans="1:13">
      <c r="A475" t="s">
        <v>2016</v>
      </c>
      <c r="B475" s="14">
        <v>3.9438629497392261</v>
      </c>
      <c r="C475" s="133">
        <v>1.8714294668957649E-2</v>
      </c>
      <c r="D475">
        <v>1</v>
      </c>
      <c r="E475" s="15">
        <v>19.89167199798333</v>
      </c>
      <c r="F475" s="115">
        <v>0</v>
      </c>
      <c r="G475" s="15">
        <v>21.207817748439659</v>
      </c>
      <c r="H475" s="15">
        <v>0</v>
      </c>
      <c r="I475" s="116">
        <v>588</v>
      </c>
      <c r="J475" s="10">
        <v>0</v>
      </c>
      <c r="K475" s="116">
        <v>166.44919327653551</v>
      </c>
      <c r="L475" s="116">
        <v>0</v>
      </c>
      <c r="M475" s="134">
        <f t="shared" si="7"/>
        <v>4.7451686094201282E-3</v>
      </c>
    </row>
    <row r="476" spans="1:13">
      <c r="A476" t="s">
        <v>1285</v>
      </c>
      <c r="B476" s="14">
        <v>5.2022782508113492</v>
      </c>
      <c r="C476" s="133">
        <v>3.8732274531229433E-2</v>
      </c>
      <c r="D476">
        <v>2</v>
      </c>
      <c r="E476" s="15">
        <v>16.667167240834658</v>
      </c>
      <c r="F476" s="115">
        <v>1.6387375828364388</v>
      </c>
      <c r="G476" s="15">
        <v>18.987758228816066</v>
      </c>
      <c r="H476" s="15">
        <v>1.8509827164966459</v>
      </c>
      <c r="I476" s="116">
        <v>826.5</v>
      </c>
      <c r="J476" s="10">
        <v>11.5</v>
      </c>
      <c r="K476" s="116">
        <v>136.26338215534636</v>
      </c>
      <c r="L476" s="116">
        <v>26.696088631548882</v>
      </c>
      <c r="M476" s="134">
        <f t="shared" si="7"/>
        <v>7.4452523805678275E-3</v>
      </c>
    </row>
    <row r="477" spans="1:13">
      <c r="A477" t="s">
        <v>1290</v>
      </c>
      <c r="B477" s="14">
        <v>2.2353475110908252</v>
      </c>
      <c r="C477" s="133">
        <v>1.8469547589199341E-2</v>
      </c>
      <c r="D477">
        <v>1</v>
      </c>
      <c r="E477" s="15">
        <v>16.25671225829069</v>
      </c>
      <c r="F477" s="115">
        <v>0</v>
      </c>
      <c r="G477" s="15">
        <v>19.171864879819271</v>
      </c>
      <c r="H477" s="15">
        <v>0</v>
      </c>
      <c r="I477" s="116">
        <v>975</v>
      </c>
      <c r="J477" s="10">
        <v>0</v>
      </c>
      <c r="K477" s="116">
        <v>168.92016953279071</v>
      </c>
      <c r="L477" s="116">
        <v>0</v>
      </c>
      <c r="M477" s="134">
        <f t="shared" si="7"/>
        <v>8.2624949801144813E-3</v>
      </c>
    </row>
    <row r="478" spans="1:13">
      <c r="A478" t="s">
        <v>180</v>
      </c>
      <c r="B478" s="14">
        <v>8.242539969627579</v>
      </c>
      <c r="C478" s="133">
        <v>3.862603208084895E-2</v>
      </c>
      <c r="D478">
        <v>2</v>
      </c>
      <c r="E478" s="15">
        <v>15.72212385223626</v>
      </c>
      <c r="F478" s="115">
        <v>2.3158509360909716</v>
      </c>
      <c r="G478" s="15">
        <v>16.854740176598856</v>
      </c>
      <c r="H478" s="15">
        <v>1.1483043553352816</v>
      </c>
      <c r="I478" s="116">
        <v>775.5</v>
      </c>
      <c r="J478" s="10">
        <v>32.5</v>
      </c>
      <c r="K478" s="116">
        <v>110.93087842143254</v>
      </c>
      <c r="L478" s="116">
        <v>39.224133748232347</v>
      </c>
      <c r="M478" s="134">
        <f t="shared" si="7"/>
        <v>4.6861807432150293E-3</v>
      </c>
    </row>
    <row r="479" spans="1:13">
      <c r="A479" t="s">
        <v>1294</v>
      </c>
      <c r="B479" s="14">
        <v>3.2624632555481541</v>
      </c>
      <c r="C479" s="133">
        <v>1.8664470334671768E-2</v>
      </c>
      <c r="D479">
        <v>1</v>
      </c>
      <c r="E479" s="15">
        <v>14.731308376413081</v>
      </c>
      <c r="F479" s="115">
        <v>0</v>
      </c>
      <c r="G479" s="15">
        <v>17.254222661531891</v>
      </c>
      <c r="H479" s="15">
        <v>0</v>
      </c>
      <c r="I479" s="116">
        <v>964</v>
      </c>
      <c r="J479" s="10">
        <v>0</v>
      </c>
      <c r="K479" s="116">
        <v>115.5569203027577</v>
      </c>
      <c r="L479" s="116">
        <v>0</v>
      </c>
      <c r="M479" s="134">
        <f t="shared" si="7"/>
        <v>5.7209748808452997E-3</v>
      </c>
    </row>
    <row r="480" spans="1:13">
      <c r="A480" t="s">
        <v>1296</v>
      </c>
      <c r="B480" s="14">
        <v>2.2678079490583731</v>
      </c>
      <c r="C480" s="133">
        <v>1.7002772768179499E-2</v>
      </c>
      <c r="D480">
        <v>1</v>
      </c>
      <c r="E480" s="15">
        <v>12.04424074651952</v>
      </c>
      <c r="F480" s="115">
        <v>0</v>
      </c>
      <c r="G480" s="15">
        <v>15.101745052021521</v>
      </c>
      <c r="H480" s="15">
        <v>0</v>
      </c>
      <c r="I480" s="116">
        <v>823</v>
      </c>
      <c r="J480" s="10">
        <v>0</v>
      </c>
      <c r="K480" s="116">
        <v>53.301296807958117</v>
      </c>
      <c r="L480" s="116">
        <v>0</v>
      </c>
      <c r="M480" s="134">
        <f t="shared" si="7"/>
        <v>7.4974482628651588E-3</v>
      </c>
    </row>
    <row r="481" spans="1:13">
      <c r="A481" t="s">
        <v>1298</v>
      </c>
      <c r="B481" s="14">
        <v>2.4977183571127002</v>
      </c>
      <c r="C481" s="133">
        <v>1.948515640852733E-2</v>
      </c>
      <c r="D481">
        <v>1</v>
      </c>
      <c r="E481" s="15">
        <v>14.46078917927799</v>
      </c>
      <c r="F481" s="115">
        <v>0</v>
      </c>
      <c r="G481" s="15">
        <v>17.76589804796437</v>
      </c>
      <c r="H481" s="15">
        <v>0</v>
      </c>
      <c r="I481" s="116">
        <v>1026</v>
      </c>
      <c r="J481" s="10">
        <v>0</v>
      </c>
      <c r="K481" s="116">
        <v>127.7721572751805</v>
      </c>
      <c r="L481" s="116">
        <v>0</v>
      </c>
      <c r="M481" s="134">
        <f t="shared" si="7"/>
        <v>7.8011823683162111E-3</v>
      </c>
    </row>
    <row r="482" spans="1:13">
      <c r="A482" t="s">
        <v>1300</v>
      </c>
      <c r="B482" s="14">
        <v>3.9989784542759468</v>
      </c>
      <c r="C482" s="133">
        <v>1.8522770340501229E-2</v>
      </c>
      <c r="D482">
        <v>1</v>
      </c>
      <c r="E482" s="15">
        <v>12.51960553232492</v>
      </c>
      <c r="F482" s="115">
        <v>0</v>
      </c>
      <c r="G482" s="15">
        <v>16.104101360800019</v>
      </c>
      <c r="H482" s="15">
        <v>0</v>
      </c>
      <c r="I482" s="116">
        <v>972</v>
      </c>
      <c r="J482" s="10">
        <v>0</v>
      </c>
      <c r="K482" s="116">
        <v>84.158227513563673</v>
      </c>
      <c r="L482" s="116">
        <v>0</v>
      </c>
      <c r="M482" s="134">
        <f t="shared" si="7"/>
        <v>4.6318755032789876E-3</v>
      </c>
    </row>
    <row r="483" spans="1:13">
      <c r="A483" t="s">
        <v>1302</v>
      </c>
      <c r="B483" s="14">
        <v>0.57799172093112394</v>
      </c>
      <c r="C483" s="133">
        <v>1.795036043939208E-2</v>
      </c>
      <c r="D483">
        <v>1</v>
      </c>
      <c r="E483" s="15">
        <v>12.294263728913529</v>
      </c>
      <c r="F483" s="115">
        <v>0</v>
      </c>
      <c r="G483" s="15">
        <v>15.267256978416681</v>
      </c>
      <c r="H483" s="15">
        <v>0</v>
      </c>
      <c r="I483" s="116">
        <v>891</v>
      </c>
      <c r="J483" s="10">
        <v>0</v>
      </c>
      <c r="K483" s="116">
        <v>67.634179440145488</v>
      </c>
      <c r="L483" s="116">
        <v>0</v>
      </c>
      <c r="M483" s="134">
        <f t="shared" si="7"/>
        <v>3.1056431760777981E-2</v>
      </c>
    </row>
    <row r="484" spans="1:13">
      <c r="A484" t="s">
        <v>618</v>
      </c>
      <c r="B484" s="14">
        <v>4.4077536859444404</v>
      </c>
      <c r="C484" s="133">
        <v>1.8415424658204602E-2</v>
      </c>
      <c r="D484">
        <v>1</v>
      </c>
      <c r="E484" s="15">
        <v>13.942482333368771</v>
      </c>
      <c r="F484" s="115">
        <v>0</v>
      </c>
      <c r="G484" s="15">
        <v>16.231909833975731</v>
      </c>
      <c r="H484" s="15">
        <v>0</v>
      </c>
      <c r="I484" s="116">
        <v>1358</v>
      </c>
      <c r="J484" s="10">
        <v>0</v>
      </c>
      <c r="K484" s="116">
        <v>140.53224260658521</v>
      </c>
      <c r="L484" s="116">
        <v>0</v>
      </c>
      <c r="M484" s="134">
        <f t="shared" si="7"/>
        <v>4.1779613767729774E-3</v>
      </c>
    </row>
    <row r="485" spans="1:13">
      <c r="A485" t="s">
        <v>1304</v>
      </c>
      <c r="B485" s="14">
        <v>1.737415797474581</v>
      </c>
      <c r="C485" s="133">
        <v>1.8938464106975441E-2</v>
      </c>
      <c r="D485">
        <v>1</v>
      </c>
      <c r="E485" s="15">
        <v>13.286999751317779</v>
      </c>
      <c r="F485" s="115">
        <v>0</v>
      </c>
      <c r="G485" s="15">
        <v>16.142060619512201</v>
      </c>
      <c r="H485" s="15">
        <v>0</v>
      </c>
      <c r="I485" s="116">
        <v>1056</v>
      </c>
      <c r="J485" s="10">
        <v>0</v>
      </c>
      <c r="K485" s="116">
        <v>100.6205468890988</v>
      </c>
      <c r="L485" s="116">
        <v>0</v>
      </c>
      <c r="M485" s="134">
        <f t="shared" si="7"/>
        <v>1.0900363709426049E-2</v>
      </c>
    </row>
    <row r="486" spans="1:13">
      <c r="A486" t="s">
        <v>1306</v>
      </c>
      <c r="B486" s="14">
        <v>0.33029450972899688</v>
      </c>
      <c r="C486" s="133">
        <v>1.795036043939208E-2</v>
      </c>
      <c r="D486">
        <v>1</v>
      </c>
      <c r="E486" s="15">
        <v>14.51545457170546</v>
      </c>
      <c r="F486" s="115">
        <v>0</v>
      </c>
      <c r="G486" s="15">
        <v>17.038955575421969</v>
      </c>
      <c r="H486" s="15">
        <v>0</v>
      </c>
      <c r="I486" s="116">
        <v>947</v>
      </c>
      <c r="J486" s="10">
        <v>0</v>
      </c>
      <c r="K486" s="116">
        <v>110.21813519547121</v>
      </c>
      <c r="L486" s="116">
        <v>0</v>
      </c>
      <c r="M486" s="134">
        <f t="shared" si="7"/>
        <v>5.4346529871538464E-2</v>
      </c>
    </row>
    <row r="487" spans="1:13">
      <c r="A487" t="s">
        <v>1309</v>
      </c>
      <c r="B487" s="14">
        <v>3.754719196792236</v>
      </c>
      <c r="C487" s="133">
        <v>1.9048098476767968E-2</v>
      </c>
      <c r="D487">
        <v>1</v>
      </c>
      <c r="E487" s="15">
        <v>15.817054289347841</v>
      </c>
      <c r="F487" s="115">
        <v>0</v>
      </c>
      <c r="G487" s="15">
        <v>18.06700943380153</v>
      </c>
      <c r="H487" s="15">
        <v>0</v>
      </c>
      <c r="I487" s="116">
        <v>945</v>
      </c>
      <c r="J487" s="10">
        <v>0</v>
      </c>
      <c r="K487" s="116">
        <v>130.6603739834664</v>
      </c>
      <c r="L487" s="116">
        <v>0</v>
      </c>
      <c r="M487" s="134">
        <f t="shared" si="7"/>
        <v>5.0731086609729177E-3</v>
      </c>
    </row>
    <row r="488" spans="1:13">
      <c r="A488" t="s">
        <v>178</v>
      </c>
      <c r="B488" s="14">
        <v>3.9585357988099652</v>
      </c>
      <c r="C488" s="133">
        <v>1.6928760819309351E-2</v>
      </c>
      <c r="D488">
        <v>1</v>
      </c>
      <c r="E488" s="15">
        <v>14.960529476336751</v>
      </c>
      <c r="F488" s="115">
        <v>0</v>
      </c>
      <c r="G488" s="15">
        <v>16.10334420120973</v>
      </c>
      <c r="H488" s="15">
        <v>0</v>
      </c>
      <c r="I488" s="116">
        <v>1063</v>
      </c>
      <c r="J488" s="10">
        <v>0</v>
      </c>
      <c r="K488" s="116">
        <v>129.79272017768659</v>
      </c>
      <c r="L488" s="116">
        <v>0</v>
      </c>
      <c r="M488" s="134">
        <f t="shared" si="7"/>
        <v>4.2765208349002572E-3</v>
      </c>
    </row>
    <row r="489" spans="1:13">
      <c r="A489" t="s">
        <v>1312</v>
      </c>
      <c r="B489" s="14">
        <v>2.4714954991906679</v>
      </c>
      <c r="C489" s="133">
        <v>1.713029749339888E-2</v>
      </c>
      <c r="D489">
        <v>1</v>
      </c>
      <c r="E489" s="15">
        <v>15.19275168142781</v>
      </c>
      <c r="F489" s="115">
        <v>0</v>
      </c>
      <c r="G489" s="15">
        <v>18.024330367707371</v>
      </c>
      <c r="H489" s="15">
        <v>0</v>
      </c>
      <c r="I489" s="116">
        <v>992</v>
      </c>
      <c r="J489" s="10">
        <v>0</v>
      </c>
      <c r="K489" s="116">
        <v>135.1228433541682</v>
      </c>
      <c r="L489" s="116">
        <v>0</v>
      </c>
      <c r="M489" s="134">
        <f t="shared" si="7"/>
        <v>6.9311465462949372E-3</v>
      </c>
    </row>
    <row r="490" spans="1:13">
      <c r="A490" t="s">
        <v>1314</v>
      </c>
      <c r="B490" s="14">
        <v>2.1611373454470861</v>
      </c>
      <c r="C490" s="133">
        <v>1.8787320220573538E-2</v>
      </c>
      <c r="D490">
        <v>1</v>
      </c>
      <c r="E490" s="15">
        <v>15.98700722380627</v>
      </c>
      <c r="F490" s="115">
        <v>0</v>
      </c>
      <c r="G490" s="15">
        <v>17.657559091528459</v>
      </c>
      <c r="H490" s="15">
        <v>0</v>
      </c>
      <c r="I490" s="116">
        <v>1011</v>
      </c>
      <c r="J490" s="10">
        <v>0</v>
      </c>
      <c r="K490" s="116">
        <v>146.67760117565081</v>
      </c>
      <c r="L490" s="116">
        <v>0</v>
      </c>
      <c r="M490" s="134">
        <f t="shared" si="7"/>
        <v>8.6932560117723122E-3</v>
      </c>
    </row>
    <row r="491" spans="1:13">
      <c r="A491" t="s">
        <v>1316</v>
      </c>
      <c r="B491" s="14">
        <v>2.5267137455722501</v>
      </c>
      <c r="C491" s="133">
        <v>1.685392378651979E-2</v>
      </c>
      <c r="D491">
        <v>1</v>
      </c>
      <c r="E491" s="15">
        <v>17.202268991924559</v>
      </c>
      <c r="F491" s="115">
        <v>0</v>
      </c>
      <c r="G491" s="15">
        <v>19.026661377843201</v>
      </c>
      <c r="H491" s="15">
        <v>0</v>
      </c>
      <c r="I491" s="116">
        <v>831</v>
      </c>
      <c r="J491" s="10">
        <v>0</v>
      </c>
      <c r="K491" s="116">
        <v>151.8894867322135</v>
      </c>
      <c r="L491" s="116">
        <v>0</v>
      </c>
      <c r="M491" s="134">
        <f t="shared" si="7"/>
        <v>6.6702940988286399E-3</v>
      </c>
    </row>
    <row r="492" spans="1:13">
      <c r="A492" t="s">
        <v>1318</v>
      </c>
      <c r="B492" s="14">
        <v>0.96842411420093522</v>
      </c>
      <c r="C492" s="133">
        <v>1.791941929941054E-2</v>
      </c>
      <c r="D492">
        <v>1</v>
      </c>
      <c r="E492" s="15">
        <v>10.82653052675524</v>
      </c>
      <c r="F492" s="115">
        <v>0</v>
      </c>
      <c r="G492" s="15">
        <v>12.302174643525801</v>
      </c>
      <c r="H492" s="15">
        <v>0</v>
      </c>
      <c r="I492" s="116">
        <v>893</v>
      </c>
      <c r="J492" s="10">
        <v>0</v>
      </c>
      <c r="K492" s="116">
        <v>41.10097387171129</v>
      </c>
      <c r="L492" s="116">
        <v>0</v>
      </c>
      <c r="M492" s="134">
        <f t="shared" si="7"/>
        <v>1.8503689691986024E-2</v>
      </c>
    </row>
    <row r="493" spans="1:13">
      <c r="A493" t="s">
        <v>1320</v>
      </c>
      <c r="B493" s="14">
        <v>1.102088830997296</v>
      </c>
      <c r="C493" s="133">
        <v>1.8960853582136668E-2</v>
      </c>
      <c r="D493">
        <v>1</v>
      </c>
      <c r="E493" s="15">
        <v>12.83381493436061</v>
      </c>
      <c r="F493" s="115">
        <v>0</v>
      </c>
      <c r="G493" s="15">
        <v>14.300710235359711</v>
      </c>
      <c r="H493" s="15">
        <v>0</v>
      </c>
      <c r="I493" s="116">
        <v>369</v>
      </c>
      <c r="J493" s="10">
        <v>0</v>
      </c>
      <c r="K493" s="116">
        <v>29.09608422809438</v>
      </c>
      <c r="L493" s="116">
        <v>0</v>
      </c>
      <c r="M493" s="134">
        <f t="shared" si="7"/>
        <v>1.7204469411942702E-2</v>
      </c>
    </row>
    <row r="494" spans="1:13">
      <c r="A494" t="s">
        <v>1322</v>
      </c>
      <c r="B494" s="14">
        <v>0.38205712249492119</v>
      </c>
      <c r="C494" s="133">
        <v>1.827619646323958E-2</v>
      </c>
      <c r="D494">
        <v>1</v>
      </c>
      <c r="E494" s="15">
        <v>14.36441138823947</v>
      </c>
      <c r="F494" s="115">
        <v>0</v>
      </c>
      <c r="G494" s="15">
        <v>17.24367861812895</v>
      </c>
      <c r="H494" s="15">
        <v>0</v>
      </c>
      <c r="I494" s="116">
        <v>875</v>
      </c>
      <c r="J494" s="10">
        <v>0</v>
      </c>
      <c r="K494" s="116">
        <v>101.3493582090931</v>
      </c>
      <c r="L494" s="116">
        <v>0</v>
      </c>
      <c r="M494" s="134">
        <f t="shared" si="7"/>
        <v>4.7836293023126489E-2</v>
      </c>
    </row>
    <row r="495" spans="1:13">
      <c r="A495" t="s">
        <v>176</v>
      </c>
      <c r="B495" s="14">
        <v>3.7323418587691171</v>
      </c>
      <c r="C495" s="133">
        <v>1.9090329409675231E-2</v>
      </c>
      <c r="D495">
        <v>1</v>
      </c>
      <c r="E495" s="15">
        <v>11.91804150383917</v>
      </c>
      <c r="F495" s="115">
        <v>0</v>
      </c>
      <c r="G495" s="15">
        <v>14.513935662976319</v>
      </c>
      <c r="H495" s="15">
        <v>0</v>
      </c>
      <c r="I495" s="116">
        <v>995</v>
      </c>
      <c r="J495" s="10">
        <v>0</v>
      </c>
      <c r="K495" s="116">
        <v>69.007264499046613</v>
      </c>
      <c r="L495" s="116">
        <v>0</v>
      </c>
      <c r="M495" s="134">
        <f t="shared" si="7"/>
        <v>5.1148394579190555E-3</v>
      </c>
    </row>
    <row r="496" spans="1:13">
      <c r="A496" t="s">
        <v>1325</v>
      </c>
      <c r="B496" s="14">
        <v>1.8480812420312689</v>
      </c>
      <c r="C496" s="133">
        <v>1.9191831694799419E-2</v>
      </c>
      <c r="D496">
        <v>1</v>
      </c>
      <c r="E496" s="15">
        <v>11.45442246167611</v>
      </c>
      <c r="F496" s="115">
        <v>0</v>
      </c>
      <c r="G496" s="15">
        <v>15.79919776046105</v>
      </c>
      <c r="H496" s="15">
        <v>0</v>
      </c>
      <c r="I496" s="116">
        <v>1146</v>
      </c>
      <c r="J496" s="10">
        <v>0</v>
      </c>
      <c r="K496" s="116">
        <v>67.526768200157477</v>
      </c>
      <c r="L496" s="116">
        <v>0</v>
      </c>
      <c r="M496" s="134">
        <f t="shared" si="7"/>
        <v>1.038473377593792E-2</v>
      </c>
    </row>
    <row r="497" spans="1:13">
      <c r="A497" t="s">
        <v>1327</v>
      </c>
      <c r="B497" s="14">
        <v>4.3305192720363648</v>
      </c>
      <c r="C497" s="133">
        <v>1.677826531726221E-2</v>
      </c>
      <c r="D497">
        <v>1</v>
      </c>
      <c r="E497" s="15">
        <v>14.10625918673281</v>
      </c>
      <c r="F497" s="115">
        <v>0</v>
      </c>
      <c r="G497" s="15">
        <v>17.953862703584399</v>
      </c>
      <c r="H497" s="15">
        <v>0</v>
      </c>
      <c r="I497" s="116">
        <v>1013</v>
      </c>
      <c r="J497" s="10">
        <v>0</v>
      </c>
      <c r="K497" s="116">
        <v>123.1305967645748</v>
      </c>
      <c r="L497" s="116">
        <v>0</v>
      </c>
      <c r="M497" s="134">
        <f t="shared" si="7"/>
        <v>3.8744234266789145E-3</v>
      </c>
    </row>
    <row r="498" spans="1:13">
      <c r="A498" t="s">
        <v>1793</v>
      </c>
      <c r="B498" s="14">
        <v>1.343044229657252</v>
      </c>
      <c r="C498" s="133">
        <v>1.8915843872605701E-2</v>
      </c>
      <c r="D498">
        <v>1</v>
      </c>
      <c r="E498" s="15">
        <v>12.292993845554239</v>
      </c>
      <c r="F498" s="115">
        <v>0</v>
      </c>
      <c r="G498" s="15">
        <v>16.058306873999111</v>
      </c>
      <c r="H498" s="15">
        <v>0</v>
      </c>
      <c r="I498" s="116">
        <v>793</v>
      </c>
      <c r="J498" s="10">
        <v>0</v>
      </c>
      <c r="K498" s="116">
        <v>52.669531896884202</v>
      </c>
      <c r="L498" s="116">
        <v>0</v>
      </c>
      <c r="M498" s="134">
        <f t="shared" si="7"/>
        <v>1.4084304488939332E-2</v>
      </c>
    </row>
    <row r="499" spans="1:13">
      <c r="A499" t="s">
        <v>371</v>
      </c>
      <c r="B499" s="14">
        <v>3.6896193164544622</v>
      </c>
      <c r="C499" s="133">
        <v>1.6643897528312409E-2</v>
      </c>
      <c r="D499">
        <v>1</v>
      </c>
      <c r="E499" s="15">
        <v>11.002761995910991</v>
      </c>
      <c r="F499" s="115">
        <v>0</v>
      </c>
      <c r="G499" s="15">
        <v>14.002268887407951</v>
      </c>
      <c r="H499" s="15">
        <v>0</v>
      </c>
      <c r="I499" s="116">
        <v>601</v>
      </c>
      <c r="J499" s="10">
        <v>0</v>
      </c>
      <c r="K499" s="116">
        <v>30.06520661560214</v>
      </c>
      <c r="L499" s="116">
        <v>0</v>
      </c>
      <c r="M499" s="134">
        <f t="shared" si="7"/>
        <v>4.511006719334491E-3</v>
      </c>
    </row>
    <row r="500" spans="1:13">
      <c r="A500" t="s">
        <v>1798</v>
      </c>
      <c r="B500" s="14">
        <v>0.43683458785724277</v>
      </c>
      <c r="C500" s="133">
        <v>1.801158618658066E-2</v>
      </c>
      <c r="D500">
        <v>1</v>
      </c>
      <c r="E500" s="15">
        <v>11.41981949239371</v>
      </c>
      <c r="F500" s="115">
        <v>0</v>
      </c>
      <c r="G500" s="15">
        <v>15.8943746152946</v>
      </c>
      <c r="H500" s="15">
        <v>0</v>
      </c>
      <c r="I500" s="116">
        <v>777</v>
      </c>
      <c r="J500" s="10">
        <v>0</v>
      </c>
      <c r="K500" s="116">
        <v>50.848568568525288</v>
      </c>
      <c r="L500" s="116">
        <v>0</v>
      </c>
      <c r="M500" s="134">
        <f t="shared" si="7"/>
        <v>4.1232051415458965E-2</v>
      </c>
    </row>
    <row r="501" spans="1:13">
      <c r="A501" t="s">
        <v>1800</v>
      </c>
      <c r="B501" s="14">
        <v>0.74089574945452175</v>
      </c>
      <c r="C501" s="133">
        <v>1.7965749013037859E-2</v>
      </c>
      <c r="D501">
        <v>1</v>
      </c>
      <c r="E501" s="15">
        <v>10.611192744249781</v>
      </c>
      <c r="F501" s="115">
        <v>0</v>
      </c>
      <c r="G501" s="15">
        <v>14.72072688084612</v>
      </c>
      <c r="H501" s="15">
        <v>0</v>
      </c>
      <c r="I501" s="116">
        <v>779</v>
      </c>
      <c r="J501" s="10">
        <v>0</v>
      </c>
      <c r="K501" s="116">
        <v>40.307225499157333</v>
      </c>
      <c r="L501" s="116">
        <v>0</v>
      </c>
      <c r="M501" s="134">
        <f t="shared" si="7"/>
        <v>2.4248686844626912E-2</v>
      </c>
    </row>
    <row r="502" spans="1:13">
      <c r="A502" t="s">
        <v>1802</v>
      </c>
      <c r="B502" s="14">
        <v>0.97732474037256833</v>
      </c>
      <c r="C502" s="133">
        <v>1.707595602589225E-2</v>
      </c>
      <c r="D502">
        <v>1</v>
      </c>
      <c r="E502" s="15">
        <v>11.53615823486299</v>
      </c>
      <c r="F502" s="115">
        <v>0</v>
      </c>
      <c r="G502" s="15">
        <v>16.154134393526618</v>
      </c>
      <c r="H502" s="15">
        <v>0</v>
      </c>
      <c r="I502" s="116">
        <v>820</v>
      </c>
      <c r="J502" s="10">
        <v>0</v>
      </c>
      <c r="K502" s="116">
        <v>57.929606329869152</v>
      </c>
      <c r="L502" s="116">
        <v>0</v>
      </c>
      <c r="M502" s="134">
        <f t="shared" si="7"/>
        <v>1.7472141367650924E-2</v>
      </c>
    </row>
    <row r="503" spans="1:13">
      <c r="A503" t="s">
        <v>1804</v>
      </c>
      <c r="B503" s="14">
        <v>2.0070419257177829</v>
      </c>
      <c r="C503" s="133">
        <v>1.691012877093671E-2</v>
      </c>
      <c r="D503">
        <v>1</v>
      </c>
      <c r="E503" s="15">
        <v>10.943931601170309</v>
      </c>
      <c r="F503" s="115">
        <v>0</v>
      </c>
      <c r="G503" s="15">
        <v>15.01323112278566</v>
      </c>
      <c r="H503" s="15">
        <v>0</v>
      </c>
      <c r="I503" s="116">
        <v>828</v>
      </c>
      <c r="J503" s="10">
        <v>0</v>
      </c>
      <c r="K503" s="116">
        <v>47.445522382092932</v>
      </c>
      <c r="L503" s="116">
        <v>0</v>
      </c>
      <c r="M503" s="134">
        <f t="shared" si="7"/>
        <v>8.4253988689793318E-3</v>
      </c>
    </row>
    <row r="504" spans="1:13">
      <c r="A504" t="s">
        <v>1806</v>
      </c>
      <c r="B504" s="14">
        <v>1.084309101088476</v>
      </c>
      <c r="C504" s="133">
        <v>1.6585549656742801E-2</v>
      </c>
      <c r="D504">
        <v>1</v>
      </c>
      <c r="E504" s="15">
        <v>11.7618457446607</v>
      </c>
      <c r="F504" s="115">
        <v>0</v>
      </c>
      <c r="G504" s="15">
        <v>14.88649306955972</v>
      </c>
      <c r="H504" s="15">
        <v>0</v>
      </c>
      <c r="I504" s="116">
        <v>1146</v>
      </c>
      <c r="J504" s="10">
        <v>0</v>
      </c>
      <c r="K504" s="116">
        <v>79.313495496629017</v>
      </c>
      <c r="L504" s="116">
        <v>0</v>
      </c>
      <c r="M504" s="134">
        <f t="shared" si="7"/>
        <v>1.529596093963752E-2</v>
      </c>
    </row>
    <row r="505" spans="1:13">
      <c r="A505" t="s">
        <v>373</v>
      </c>
      <c r="B505" s="14">
        <v>6.8890222227566689</v>
      </c>
      <c r="C505" s="133">
        <v>1.9638225014703879E-2</v>
      </c>
      <c r="D505">
        <v>1</v>
      </c>
      <c r="E505" s="15">
        <v>13.046474048218229</v>
      </c>
      <c r="F505" s="115">
        <v>0</v>
      </c>
      <c r="G505" s="15">
        <v>16.318517194658622</v>
      </c>
      <c r="H505" s="15">
        <v>0</v>
      </c>
      <c r="I505" s="116">
        <v>1018</v>
      </c>
      <c r="J505" s="10">
        <v>0</v>
      </c>
      <c r="K505" s="116">
        <v>91.200186070864248</v>
      </c>
      <c r="L505" s="116">
        <v>0</v>
      </c>
      <c r="M505" s="134">
        <f t="shared" si="7"/>
        <v>2.8506549085924662E-3</v>
      </c>
    </row>
    <row r="506" spans="1:13">
      <c r="A506" t="s">
        <v>1810</v>
      </c>
      <c r="B506" s="14">
        <v>0.28345600465294352</v>
      </c>
      <c r="C506" s="133">
        <v>1.860091096817881E-2</v>
      </c>
      <c r="D506">
        <v>1</v>
      </c>
      <c r="E506" s="15">
        <v>19.23357739246509</v>
      </c>
      <c r="F506" s="115">
        <v>0</v>
      </c>
      <c r="G506" s="15">
        <v>21.39934430283207</v>
      </c>
      <c r="H506" s="15">
        <v>0</v>
      </c>
      <c r="I506" s="116">
        <v>430</v>
      </c>
      <c r="J506" s="10">
        <v>0</v>
      </c>
      <c r="K506" s="116">
        <v>117.277689953693</v>
      </c>
      <c r="L506" s="116">
        <v>0</v>
      </c>
      <c r="M506" s="134">
        <f t="shared" si="7"/>
        <v>6.5621862521322502E-2</v>
      </c>
    </row>
    <row r="507" spans="1:13">
      <c r="A507" t="s">
        <v>1812</v>
      </c>
      <c r="B507" s="14">
        <v>0.57055549549255558</v>
      </c>
      <c r="C507" s="133">
        <v>1.4146228132755E-2</v>
      </c>
      <c r="D507">
        <v>1</v>
      </c>
      <c r="E507" s="15">
        <v>12.64119747249687</v>
      </c>
      <c r="F507" s="115">
        <v>0</v>
      </c>
      <c r="G507" s="15">
        <v>14.988845511186479</v>
      </c>
      <c r="H507" s="15">
        <v>0</v>
      </c>
      <c r="I507" s="116">
        <v>1484</v>
      </c>
      <c r="J507" s="10">
        <v>0</v>
      </c>
      <c r="K507" s="116">
        <v>110.8967553324316</v>
      </c>
      <c r="L507" s="116">
        <v>0</v>
      </c>
      <c r="M507" s="134">
        <f t="shared" si="7"/>
        <v>2.4793781226386549E-2</v>
      </c>
    </row>
    <row r="508" spans="1:13">
      <c r="A508" t="s">
        <v>1814</v>
      </c>
      <c r="B508" s="14">
        <v>1.94210875460332</v>
      </c>
      <c r="C508" s="133">
        <v>1.7664062076862021E-2</v>
      </c>
      <c r="D508">
        <v>1</v>
      </c>
      <c r="E508" s="15">
        <v>12.072272342672679</v>
      </c>
      <c r="F508" s="115">
        <v>0</v>
      </c>
      <c r="G508" s="15">
        <v>15.51120428769234</v>
      </c>
      <c r="H508" s="15">
        <v>0</v>
      </c>
      <c r="I508" s="116">
        <v>340</v>
      </c>
      <c r="J508" s="10">
        <v>0</v>
      </c>
      <c r="K508" s="116">
        <v>25.14591205435234</v>
      </c>
      <c r="L508" s="116">
        <v>0</v>
      </c>
      <c r="M508" s="134">
        <f t="shared" si="7"/>
        <v>9.0953001653452433E-3</v>
      </c>
    </row>
    <row r="509" spans="1:13">
      <c r="A509" t="s">
        <v>1816</v>
      </c>
      <c r="B509" s="14">
        <v>0.37567906186951128</v>
      </c>
      <c r="C509" s="133">
        <v>1.7614642992907471E-2</v>
      </c>
      <c r="D509">
        <v>1</v>
      </c>
      <c r="E509" s="15">
        <v>12.635895341061509</v>
      </c>
      <c r="F509" s="115">
        <v>0</v>
      </c>
      <c r="G509" s="15">
        <v>16.805716407258998</v>
      </c>
      <c r="H509" s="15">
        <v>0</v>
      </c>
      <c r="I509" s="116">
        <v>1249</v>
      </c>
      <c r="J509" s="10">
        <v>0</v>
      </c>
      <c r="K509" s="116">
        <v>102.1863635590213</v>
      </c>
      <c r="L509" s="116">
        <v>0</v>
      </c>
      <c r="M509" s="134">
        <f t="shared" si="7"/>
        <v>4.6887475988815576E-2</v>
      </c>
    </row>
    <row r="510" spans="1:13">
      <c r="A510" t="s">
        <v>1818</v>
      </c>
      <c r="B510" s="14">
        <v>0.32903320617955578</v>
      </c>
      <c r="C510" s="133">
        <v>1.709412193844706E-2</v>
      </c>
      <c r="D510">
        <v>1</v>
      </c>
      <c r="E510" s="15">
        <v>11.67804516047717</v>
      </c>
      <c r="F510" s="115">
        <v>0</v>
      </c>
      <c r="G510" s="15">
        <v>15.008283709862219</v>
      </c>
      <c r="H510" s="15">
        <v>0</v>
      </c>
      <c r="I510" s="116">
        <v>1170</v>
      </c>
      <c r="J510" s="10">
        <v>0</v>
      </c>
      <c r="K510" s="116">
        <v>77.378346189219116</v>
      </c>
      <c r="L510" s="116">
        <v>0</v>
      </c>
      <c r="M510" s="134">
        <f t="shared" si="7"/>
        <v>5.1952573835720016E-2</v>
      </c>
    </row>
    <row r="511" spans="1:13">
      <c r="A511" t="s">
        <v>1820</v>
      </c>
      <c r="B511" s="14">
        <v>0.86859476565756089</v>
      </c>
      <c r="C511" s="133">
        <v>1.7712996891631781E-2</v>
      </c>
      <c r="D511">
        <v>1</v>
      </c>
      <c r="E511" s="15">
        <v>12.499897920539659</v>
      </c>
      <c r="F511" s="115">
        <v>0</v>
      </c>
      <c r="G511" s="15">
        <v>16.91545003507202</v>
      </c>
      <c r="H511" s="15">
        <v>0</v>
      </c>
      <c r="I511" s="116">
        <v>847</v>
      </c>
      <c r="J511" s="10">
        <v>0</v>
      </c>
      <c r="K511" s="116">
        <v>75.39353793041046</v>
      </c>
      <c r="L511" s="116">
        <v>0</v>
      </c>
      <c r="M511" s="134">
        <f t="shared" si="7"/>
        <v>2.039270508177923E-2</v>
      </c>
    </row>
    <row r="512" spans="1:13">
      <c r="A512" t="s">
        <v>1822</v>
      </c>
      <c r="B512" s="14">
        <v>2.010210196392554</v>
      </c>
      <c r="C512" s="133">
        <v>1.8949687706573608E-2</v>
      </c>
      <c r="D512">
        <v>1</v>
      </c>
      <c r="E512" s="15">
        <v>13.17029219021021</v>
      </c>
      <c r="F512" s="115">
        <v>0</v>
      </c>
      <c r="G512" s="15">
        <v>16.977945839346219</v>
      </c>
      <c r="H512" s="15">
        <v>0</v>
      </c>
      <c r="I512" s="116">
        <v>1003</v>
      </c>
      <c r="J512" s="10">
        <v>0</v>
      </c>
      <c r="K512" s="116">
        <v>98.756771712479491</v>
      </c>
      <c r="L512" s="116">
        <v>0</v>
      </c>
      <c r="M512" s="134">
        <f t="shared" si="7"/>
        <v>9.4267195244457473E-3</v>
      </c>
    </row>
    <row r="513" spans="1:13">
      <c r="A513" t="s">
        <v>1824</v>
      </c>
      <c r="B513" s="14">
        <v>4.347464955375858</v>
      </c>
      <c r="C513" s="133">
        <v>1.8858285530813389E-2</v>
      </c>
      <c r="D513">
        <v>1</v>
      </c>
      <c r="E513" s="15">
        <v>14.052472623898179</v>
      </c>
      <c r="F513" s="115">
        <v>0</v>
      </c>
      <c r="G513" s="15">
        <v>16.86320610349571</v>
      </c>
      <c r="H513" s="15">
        <v>0</v>
      </c>
      <c r="I513" s="116">
        <v>1114</v>
      </c>
      <c r="J513" s="10">
        <v>0</v>
      </c>
      <c r="K513" s="116">
        <v>108.58573742826771</v>
      </c>
      <c r="L513" s="116">
        <v>0</v>
      </c>
      <c r="M513" s="134">
        <f t="shared" si="7"/>
        <v>4.3377659680716172E-3</v>
      </c>
    </row>
    <row r="514" spans="1:13">
      <c r="A514" t="s">
        <v>1826</v>
      </c>
      <c r="B514" s="14">
        <v>1.3964116458192399</v>
      </c>
      <c r="C514" s="133">
        <v>1.6740129194738631E-2</v>
      </c>
      <c r="D514">
        <v>1</v>
      </c>
      <c r="E514" s="15">
        <v>13.68253185393417</v>
      </c>
      <c r="F514" s="115">
        <v>0</v>
      </c>
      <c r="G514" s="15">
        <v>17.39632591846523</v>
      </c>
      <c r="H514" s="15">
        <v>0</v>
      </c>
      <c r="I514" s="116">
        <v>1195</v>
      </c>
      <c r="J514" s="10">
        <v>0</v>
      </c>
      <c r="K514" s="116">
        <v>125.6149219458905</v>
      </c>
      <c r="L514" s="116">
        <v>0</v>
      </c>
      <c r="M514" s="134">
        <f t="shared" si="7"/>
        <v>1.1987961604916017E-2</v>
      </c>
    </row>
    <row r="515" spans="1:13">
      <c r="A515" t="s">
        <v>1828</v>
      </c>
      <c r="B515" s="14">
        <v>2.2633353819031941</v>
      </c>
      <c r="C515" s="133">
        <v>1.7480501576272161E-2</v>
      </c>
      <c r="D515">
        <v>1</v>
      </c>
      <c r="E515" s="15">
        <v>13.33657914822072</v>
      </c>
      <c r="F515" s="115">
        <v>0</v>
      </c>
      <c r="G515" s="15">
        <v>17.132699308112119</v>
      </c>
      <c r="H515" s="15">
        <v>0</v>
      </c>
      <c r="I515" s="116">
        <v>1201</v>
      </c>
      <c r="J515" s="10">
        <v>0</v>
      </c>
      <c r="K515" s="116">
        <v>103.4004348318622</v>
      </c>
      <c r="L515" s="116">
        <v>0</v>
      </c>
      <c r="M515" s="134">
        <f t="shared" si="7"/>
        <v>7.7233368576481816E-3</v>
      </c>
    </row>
    <row r="516" spans="1:13">
      <c r="A516" t="s">
        <v>1921</v>
      </c>
      <c r="B516" s="14">
        <v>0.32351113372688489</v>
      </c>
      <c r="C516" s="133">
        <v>1.7965749013037859E-2</v>
      </c>
      <c r="D516">
        <v>1</v>
      </c>
      <c r="E516" s="15">
        <v>14.261319734711799</v>
      </c>
      <c r="F516" s="115">
        <v>0</v>
      </c>
      <c r="G516" s="15">
        <v>16.90463014298809</v>
      </c>
      <c r="H516" s="15">
        <v>0</v>
      </c>
      <c r="I516" s="116">
        <v>390</v>
      </c>
      <c r="J516" s="10">
        <v>0</v>
      </c>
      <c r="K516" s="116">
        <v>45.74221293676387</v>
      </c>
      <c r="L516" s="116">
        <v>0</v>
      </c>
      <c r="M516" s="134">
        <f t="shared" si="7"/>
        <v>5.553363436389467E-2</v>
      </c>
    </row>
    <row r="517" spans="1:13">
      <c r="A517" t="s">
        <v>1923</v>
      </c>
      <c r="B517" s="14">
        <v>0.86265335694097811</v>
      </c>
      <c r="C517" s="133">
        <v>1.9856667574090159E-2</v>
      </c>
      <c r="D517">
        <v>1</v>
      </c>
      <c r="E517" s="15">
        <v>14.12680832013325</v>
      </c>
      <c r="F517" s="115">
        <v>0</v>
      </c>
      <c r="G517" s="15">
        <v>17.825976834423621</v>
      </c>
      <c r="H517" s="15">
        <v>0</v>
      </c>
      <c r="I517" s="116">
        <v>1007</v>
      </c>
      <c r="J517" s="10">
        <v>0</v>
      </c>
      <c r="K517" s="116">
        <v>112.0485389591404</v>
      </c>
      <c r="L517" s="116">
        <v>0</v>
      </c>
      <c r="M517" s="134">
        <f t="shared" ref="M517:M580" si="8">$C517/$B517</f>
        <v>2.3018130532179371E-2</v>
      </c>
    </row>
    <row r="518" spans="1:13">
      <c r="A518" t="s">
        <v>1926</v>
      </c>
      <c r="B518" s="14">
        <v>0.95499970641859888</v>
      </c>
      <c r="C518" s="133">
        <v>1.696587015563129E-2</v>
      </c>
      <c r="D518">
        <v>1</v>
      </c>
      <c r="E518" s="15">
        <v>16.64325793322481</v>
      </c>
      <c r="F518" s="115">
        <v>0</v>
      </c>
      <c r="G518" s="15">
        <v>18.350656249258879</v>
      </c>
      <c r="H518" s="15">
        <v>0</v>
      </c>
      <c r="I518" s="116">
        <v>472</v>
      </c>
      <c r="J518" s="10">
        <v>0</v>
      </c>
      <c r="K518" s="116">
        <v>67.40780434087246</v>
      </c>
      <c r="L518" s="116">
        <v>0</v>
      </c>
      <c r="M518" s="134">
        <f t="shared" si="8"/>
        <v>1.7765314524813842E-2</v>
      </c>
    </row>
    <row r="519" spans="1:13">
      <c r="A519" t="s">
        <v>376</v>
      </c>
      <c r="B519" s="14">
        <v>1.565619064409139</v>
      </c>
      <c r="C519" s="133">
        <v>1.817542170674772E-2</v>
      </c>
      <c r="D519">
        <v>1</v>
      </c>
      <c r="E519" s="15">
        <v>17.51371306851517</v>
      </c>
      <c r="F519" s="115">
        <v>0</v>
      </c>
      <c r="G519" s="15">
        <v>19.63866576522571</v>
      </c>
      <c r="H519" s="15">
        <v>0</v>
      </c>
      <c r="I519" s="116">
        <v>880</v>
      </c>
      <c r="J519" s="10">
        <v>0</v>
      </c>
      <c r="K519" s="116">
        <v>175.29529901594489</v>
      </c>
      <c r="L519" s="116">
        <v>0</v>
      </c>
      <c r="M519" s="134">
        <f t="shared" si="8"/>
        <v>1.1609095801095832E-2</v>
      </c>
    </row>
    <row r="520" spans="1:13">
      <c r="A520" t="s">
        <v>1929</v>
      </c>
      <c r="B520" s="14">
        <v>0.91381277111666026</v>
      </c>
      <c r="C520" s="133">
        <v>1.8787320220573538E-2</v>
      </c>
      <c r="D520">
        <v>1</v>
      </c>
      <c r="E520" s="15">
        <v>8.8638640340663528</v>
      </c>
      <c r="F520" s="115">
        <v>0</v>
      </c>
      <c r="G520" s="15">
        <v>17.874690249373991</v>
      </c>
      <c r="H520" s="15">
        <v>0</v>
      </c>
      <c r="I520" s="116">
        <v>745</v>
      </c>
      <c r="J520" s="10">
        <v>0</v>
      </c>
      <c r="K520" s="116">
        <v>31.543202566508381</v>
      </c>
      <c r="L520" s="116">
        <v>0</v>
      </c>
      <c r="M520" s="134">
        <f t="shared" si="8"/>
        <v>2.0559266421299651E-2</v>
      </c>
    </row>
    <row r="521" spans="1:13">
      <c r="A521" t="s">
        <v>1329</v>
      </c>
      <c r="B521" s="14">
        <v>3.9967754683012009</v>
      </c>
      <c r="C521" s="133">
        <v>5.8633492412408367E-2</v>
      </c>
      <c r="D521">
        <v>3</v>
      </c>
      <c r="E521" s="15">
        <v>12.983953186190901</v>
      </c>
      <c r="F521" s="115">
        <v>0.14562387401230709</v>
      </c>
      <c r="G521" s="15">
        <v>16.689162527689856</v>
      </c>
      <c r="H521" s="15">
        <v>0.34761868375370902</v>
      </c>
      <c r="I521" s="116">
        <v>921</v>
      </c>
      <c r="J521" s="10">
        <v>46.267339092135678</v>
      </c>
      <c r="K521" s="116">
        <v>85.343804299551792</v>
      </c>
      <c r="L521" s="116">
        <v>6.8835542269417003</v>
      </c>
      <c r="M521" s="134">
        <f t="shared" si="8"/>
        <v>1.4670199233716296E-2</v>
      </c>
    </row>
    <row r="522" spans="1:13">
      <c r="A522" t="s">
        <v>1332</v>
      </c>
      <c r="B522" s="14">
        <v>0.83336296868183668</v>
      </c>
      <c r="C522" s="133">
        <v>3.8571878440885547E-2</v>
      </c>
      <c r="D522">
        <v>2</v>
      </c>
      <c r="E522" s="15">
        <v>12.756063185408184</v>
      </c>
      <c r="F522" s="115">
        <v>5.6962939137615763E-2</v>
      </c>
      <c r="G522" s="15">
        <v>15.702846102697883</v>
      </c>
      <c r="H522" s="15">
        <v>0.99998848372863858</v>
      </c>
      <c r="I522" s="116">
        <v>933.5</v>
      </c>
      <c r="J522" s="10">
        <v>6.5</v>
      </c>
      <c r="K522" s="116">
        <v>80.93139077475432</v>
      </c>
      <c r="L522" s="116">
        <v>6.042357734554141</v>
      </c>
      <c r="M522" s="134">
        <f t="shared" si="8"/>
        <v>4.62846081364717E-2</v>
      </c>
    </row>
    <row r="523" spans="1:13">
      <c r="A523" t="s">
        <v>1335</v>
      </c>
      <c r="B523" s="14">
        <v>0.84113696329704113</v>
      </c>
      <c r="C523" s="133">
        <v>1.8994004525363151E-2</v>
      </c>
      <c r="D523">
        <v>1</v>
      </c>
      <c r="E523" s="15">
        <v>12.57631121573141</v>
      </c>
      <c r="F523" s="115">
        <v>0</v>
      </c>
      <c r="G523" s="15">
        <v>15.92333062886563</v>
      </c>
      <c r="H523" s="15">
        <v>0</v>
      </c>
      <c r="I523" s="116">
        <v>948</v>
      </c>
      <c r="J523" s="10">
        <v>0</v>
      </c>
      <c r="K523" s="116">
        <v>81.681262846932427</v>
      </c>
      <c r="L523" s="116">
        <v>0</v>
      </c>
      <c r="M523" s="134">
        <f t="shared" si="8"/>
        <v>2.2581345671591372E-2</v>
      </c>
    </row>
    <row r="524" spans="1:13">
      <c r="A524" t="s">
        <v>1337</v>
      </c>
      <c r="B524" s="14">
        <v>2.8205745693841888</v>
      </c>
      <c r="C524" s="133">
        <v>5.7713264141704773E-2</v>
      </c>
      <c r="D524">
        <v>3</v>
      </c>
      <c r="E524" s="15">
        <v>12.617678375907721</v>
      </c>
      <c r="F524" s="115">
        <v>0.27147561252461766</v>
      </c>
      <c r="G524" s="15">
        <v>14.679196678135868</v>
      </c>
      <c r="H524" s="15">
        <v>0.59145745844031328</v>
      </c>
      <c r="I524" s="116">
        <v>918.66666666666663</v>
      </c>
      <c r="J524" s="10">
        <v>55.150299686906102</v>
      </c>
      <c r="K524" s="116">
        <v>71.244274280637669</v>
      </c>
      <c r="L524" s="116">
        <v>1.5631170308257418</v>
      </c>
      <c r="M524" s="134">
        <f t="shared" si="8"/>
        <v>2.0461527508668281E-2</v>
      </c>
    </row>
    <row r="525" spans="1:13">
      <c r="A525" t="s">
        <v>1348</v>
      </c>
      <c r="B525" s="14">
        <v>5.4556838847590514</v>
      </c>
      <c r="C525" s="133">
        <v>7.6576617890197735E-2</v>
      </c>
      <c r="D525">
        <v>4</v>
      </c>
      <c r="E525" s="15">
        <v>12.514516153692696</v>
      </c>
      <c r="F525" s="115">
        <v>0.60982044218755749</v>
      </c>
      <c r="G525" s="15">
        <v>14.51947603248227</v>
      </c>
      <c r="H525" s="15">
        <v>0.65257352189574414</v>
      </c>
      <c r="I525" s="116">
        <v>979.5</v>
      </c>
      <c r="J525" s="10">
        <v>31.752952618614856</v>
      </c>
      <c r="K525" s="116">
        <v>75.155006749568258</v>
      </c>
      <c r="L525" s="116">
        <v>6.0497785611299504</v>
      </c>
      <c r="M525" s="134">
        <f t="shared" si="8"/>
        <v>1.4036117104240858E-2</v>
      </c>
    </row>
    <row r="526" spans="1:13">
      <c r="A526" t="s">
        <v>166</v>
      </c>
      <c r="B526" s="14">
        <v>2.7204177793143818</v>
      </c>
      <c r="C526" s="133">
        <v>1.8522770340501229E-2</v>
      </c>
      <c r="D526">
        <v>1</v>
      </c>
      <c r="E526" s="15">
        <v>13.63432647170028</v>
      </c>
      <c r="F526" s="115">
        <v>0</v>
      </c>
      <c r="G526" s="15">
        <v>17.27459648772442</v>
      </c>
      <c r="H526" s="15">
        <v>0</v>
      </c>
      <c r="I526" s="116">
        <v>972</v>
      </c>
      <c r="J526" s="10">
        <v>0</v>
      </c>
      <c r="K526" s="116">
        <v>104.5941327991227</v>
      </c>
      <c r="L526" s="116">
        <v>0</v>
      </c>
      <c r="M526" s="134">
        <f t="shared" si="8"/>
        <v>6.8087962376019552E-3</v>
      </c>
    </row>
    <row r="527" spans="1:13">
      <c r="A527" t="s">
        <v>168</v>
      </c>
      <c r="B527" s="14">
        <v>25.746262097954549</v>
      </c>
      <c r="C527" s="133">
        <v>9.6423323154056217E-2</v>
      </c>
      <c r="D527">
        <v>5</v>
      </c>
      <c r="E527" s="15">
        <v>13.148619095374007</v>
      </c>
      <c r="F527" s="115">
        <v>0.52174054025367722</v>
      </c>
      <c r="G527" s="15">
        <v>15.165256388349681</v>
      </c>
      <c r="H527" s="15">
        <v>0.24872035812389584</v>
      </c>
      <c r="I527" s="116">
        <v>863.6</v>
      </c>
      <c r="J527" s="10">
        <v>170.97438404626584</v>
      </c>
      <c r="K527" s="116">
        <v>77.297933929903934</v>
      </c>
      <c r="L527" s="116">
        <v>11.495545528212089</v>
      </c>
      <c r="M527" s="134">
        <f t="shared" si="8"/>
        <v>3.7451387229417163E-3</v>
      </c>
    </row>
    <row r="528" spans="1:13">
      <c r="A528" t="s">
        <v>1351</v>
      </c>
      <c r="B528" s="14">
        <v>1.1973094201179451</v>
      </c>
      <c r="C528" s="133">
        <v>1.9026634738360821E-2</v>
      </c>
      <c r="D528">
        <v>1</v>
      </c>
      <c r="E528" s="15">
        <v>12.14719650728737</v>
      </c>
      <c r="F528" s="115">
        <v>0</v>
      </c>
      <c r="G528" s="15">
        <v>15.56301839101423</v>
      </c>
      <c r="H528" s="15">
        <v>0</v>
      </c>
      <c r="I528" s="116">
        <v>841</v>
      </c>
      <c r="J528" s="10">
        <v>0</v>
      </c>
      <c r="K528" s="116">
        <v>66.470517249435574</v>
      </c>
      <c r="L528" s="116">
        <v>0</v>
      </c>
      <c r="M528" s="134">
        <f t="shared" si="8"/>
        <v>1.5891159309918849E-2</v>
      </c>
    </row>
    <row r="529" spans="1:13">
      <c r="A529" t="s">
        <v>1357</v>
      </c>
      <c r="B529" s="14">
        <v>7.0636640279633891</v>
      </c>
      <c r="C529" s="133">
        <v>3.8504056906881037E-2</v>
      </c>
      <c r="D529">
        <v>2</v>
      </c>
      <c r="E529" s="15">
        <v>12.89763545273445</v>
      </c>
      <c r="F529" s="115">
        <v>0.20047972852672372</v>
      </c>
      <c r="G529" s="15">
        <v>15.879448121184605</v>
      </c>
      <c r="H529" s="15">
        <v>0.23660629994803145</v>
      </c>
      <c r="I529" s="116">
        <v>884</v>
      </c>
      <c r="J529" s="10">
        <v>264</v>
      </c>
      <c r="K529" s="116">
        <v>68.283000661737262</v>
      </c>
      <c r="L529" s="116">
        <v>27.884828005096185</v>
      </c>
      <c r="M529" s="134">
        <f t="shared" si="8"/>
        <v>5.4510034387893463E-3</v>
      </c>
    </row>
    <row r="530" spans="1:13">
      <c r="A530" t="s">
        <v>1361</v>
      </c>
      <c r="B530" s="14">
        <v>3.267565826650777</v>
      </c>
      <c r="C530" s="133">
        <v>1.9753990971903009E-2</v>
      </c>
      <c r="D530">
        <v>1</v>
      </c>
      <c r="E530" s="15">
        <v>12.399982626171081</v>
      </c>
      <c r="F530" s="115">
        <v>0</v>
      </c>
      <c r="G530" s="15">
        <v>14.563121353968301</v>
      </c>
      <c r="H530" s="15">
        <v>0</v>
      </c>
      <c r="I530" s="116">
        <v>1012</v>
      </c>
      <c r="J530" s="10">
        <v>0</v>
      </c>
      <c r="K530" s="116">
        <v>71.17932819559563</v>
      </c>
      <c r="L530" s="116">
        <v>0</v>
      </c>
      <c r="M530" s="134">
        <f t="shared" si="8"/>
        <v>6.0454760576776675E-3</v>
      </c>
    </row>
    <row r="531" spans="1:13">
      <c r="A531" t="s">
        <v>624</v>
      </c>
      <c r="B531" s="14">
        <v>2.985108738513861</v>
      </c>
      <c r="C531" s="133">
        <v>1.9748438532021621E-2</v>
      </c>
      <c r="D531">
        <v>1</v>
      </c>
      <c r="E531" s="15">
        <v>12.48710837389277</v>
      </c>
      <c r="F531" s="115">
        <v>0</v>
      </c>
      <c r="G531" s="15">
        <v>16.5676598888626</v>
      </c>
      <c r="H531" s="15">
        <v>0</v>
      </c>
      <c r="I531" s="116">
        <v>1013</v>
      </c>
      <c r="J531" s="10">
        <v>0</v>
      </c>
      <c r="K531" s="116">
        <v>84.639468430155745</v>
      </c>
      <c r="L531" s="116">
        <v>0</v>
      </c>
      <c r="M531" s="134">
        <f t="shared" si="8"/>
        <v>6.6156513085192997E-3</v>
      </c>
    </row>
    <row r="532" spans="1:13">
      <c r="A532" t="s">
        <v>1363</v>
      </c>
      <c r="B532" s="14">
        <v>4.6360530400737696</v>
      </c>
      <c r="C532" s="133">
        <v>1.9753990971903009E-2</v>
      </c>
      <c r="D532">
        <v>1</v>
      </c>
      <c r="E532" s="15">
        <v>13.245489349619749</v>
      </c>
      <c r="F532" s="115">
        <v>0</v>
      </c>
      <c r="G532" s="15">
        <v>15.46135108660302</v>
      </c>
      <c r="H532" s="15">
        <v>0</v>
      </c>
      <c r="I532" s="116">
        <v>861</v>
      </c>
      <c r="J532" s="10">
        <v>0</v>
      </c>
      <c r="K532" s="116">
        <v>79.07963651978281</v>
      </c>
      <c r="L532" s="116">
        <v>0</v>
      </c>
      <c r="M532" s="134">
        <f t="shared" si="8"/>
        <v>4.2609501662622656E-3</v>
      </c>
    </row>
    <row r="533" spans="1:13">
      <c r="A533" t="s">
        <v>1365</v>
      </c>
      <c r="B533" s="14">
        <v>2.7181174196426858</v>
      </c>
      <c r="C533" s="133">
        <v>1.9324106997073438E-2</v>
      </c>
      <c r="D533">
        <v>1</v>
      </c>
      <c r="E533" s="15">
        <v>11.87678614046559</v>
      </c>
      <c r="F533" s="115">
        <v>0</v>
      </c>
      <c r="G533" s="15">
        <v>15.141714433826079</v>
      </c>
      <c r="H533" s="15">
        <v>0</v>
      </c>
      <c r="I533" s="116">
        <v>776</v>
      </c>
      <c r="J533" s="10">
        <v>0</v>
      </c>
      <c r="K533" s="116">
        <v>56.67010634553575</v>
      </c>
      <c r="L533" s="116">
        <v>0</v>
      </c>
      <c r="M533" s="134">
        <f t="shared" si="8"/>
        <v>7.1093716766708771E-3</v>
      </c>
    </row>
    <row r="534" spans="1:13">
      <c r="A534" t="s">
        <v>1368</v>
      </c>
      <c r="B534" s="14">
        <v>4.9377090589778838</v>
      </c>
      <c r="C534" s="133">
        <v>1.9670788917778879E-2</v>
      </c>
      <c r="D534">
        <v>1</v>
      </c>
      <c r="E534" s="15">
        <v>11.908544406683539</v>
      </c>
      <c r="F534" s="115">
        <v>0</v>
      </c>
      <c r="G534" s="15">
        <v>15.5001647279383</v>
      </c>
      <c r="H534" s="15">
        <v>0</v>
      </c>
      <c r="I534" s="116">
        <v>1017</v>
      </c>
      <c r="J534" s="10">
        <v>0</v>
      </c>
      <c r="K534" s="116">
        <v>74.678302497554995</v>
      </c>
      <c r="L534" s="116">
        <v>0</v>
      </c>
      <c r="M534" s="134">
        <f t="shared" si="8"/>
        <v>3.9837885713442127E-3</v>
      </c>
    </row>
    <row r="535" spans="1:13">
      <c r="A535" t="s">
        <v>1371</v>
      </c>
      <c r="B535" s="14">
        <v>0.88725343279260926</v>
      </c>
      <c r="C535" s="133">
        <v>1.795036043939208E-2</v>
      </c>
      <c r="D535">
        <v>1</v>
      </c>
      <c r="E535" s="15">
        <v>11.76431101340785</v>
      </c>
      <c r="F535" s="115">
        <v>0</v>
      </c>
      <c r="G535" s="15">
        <v>16.716486977412728</v>
      </c>
      <c r="H535" s="15">
        <v>0</v>
      </c>
      <c r="I535" s="116">
        <v>947</v>
      </c>
      <c r="J535" s="10">
        <v>0</v>
      </c>
      <c r="K535" s="116">
        <v>74.368683480160286</v>
      </c>
      <c r="L535" s="116">
        <v>0</v>
      </c>
      <c r="M535" s="134">
        <f t="shared" si="8"/>
        <v>2.0231378967893923E-2</v>
      </c>
    </row>
    <row r="536" spans="1:13">
      <c r="A536" t="s">
        <v>172</v>
      </c>
      <c r="B536" s="14">
        <v>5.8120672215691256</v>
      </c>
      <c r="C536" s="133">
        <v>1.9221143767143501E-2</v>
      </c>
      <c r="D536">
        <v>1</v>
      </c>
      <c r="E536" s="15">
        <v>11.44192089618794</v>
      </c>
      <c r="F536" s="115">
        <v>0</v>
      </c>
      <c r="G536" s="15">
        <v>16.280235557716981</v>
      </c>
      <c r="H536" s="15">
        <v>0</v>
      </c>
      <c r="I536" s="116">
        <v>1041</v>
      </c>
      <c r="J536" s="10">
        <v>0</v>
      </c>
      <c r="K536" s="116">
        <v>70.217635307255264</v>
      </c>
      <c r="L536" s="116">
        <v>0</v>
      </c>
      <c r="M536" s="134">
        <f t="shared" si="8"/>
        <v>3.3071096796355066E-3</v>
      </c>
    </row>
    <row r="537" spans="1:13">
      <c r="A537" t="s">
        <v>1374</v>
      </c>
      <c r="B537" s="14">
        <v>2.6253671580128422</v>
      </c>
      <c r="C537" s="133">
        <v>1.9090329409675231E-2</v>
      </c>
      <c r="D537">
        <v>1</v>
      </c>
      <c r="E537" s="15">
        <v>10.26496104078074</v>
      </c>
      <c r="F537" s="115">
        <v>0</v>
      </c>
      <c r="G537" s="15">
        <v>14.14038136722276</v>
      </c>
      <c r="H537" s="15">
        <v>0</v>
      </c>
      <c r="I537" s="116">
        <v>838</v>
      </c>
      <c r="J537" s="10">
        <v>0</v>
      </c>
      <c r="K537" s="116">
        <v>40.671360430333728</v>
      </c>
      <c r="L537" s="116">
        <v>0</v>
      </c>
      <c r="M537" s="134">
        <f t="shared" si="8"/>
        <v>7.2714893806033699E-3</v>
      </c>
    </row>
    <row r="538" spans="1:13">
      <c r="A538" t="s">
        <v>1376</v>
      </c>
      <c r="B538" s="14">
        <v>2.088515619111627</v>
      </c>
      <c r="C538" s="133">
        <v>1.903739560316868E-2</v>
      </c>
      <c r="D538">
        <v>1</v>
      </c>
      <c r="E538" s="15">
        <v>13.747002731837201</v>
      </c>
      <c r="F538" s="115">
        <v>0</v>
      </c>
      <c r="G538" s="15">
        <v>15.63360510222997</v>
      </c>
      <c r="H538" s="15">
        <v>0</v>
      </c>
      <c r="I538" s="116">
        <v>473</v>
      </c>
      <c r="J538" s="10">
        <v>0</v>
      </c>
      <c r="K538" s="116">
        <v>44.748142698974178</v>
      </c>
      <c r="L538" s="116">
        <v>0</v>
      </c>
      <c r="M538" s="134">
        <f t="shared" si="8"/>
        <v>9.1152756670627375E-3</v>
      </c>
    </row>
    <row r="539" spans="1:13">
      <c r="A539" t="s">
        <v>1378</v>
      </c>
      <c r="B539" s="14">
        <v>2.406491058455881</v>
      </c>
      <c r="C539" s="133">
        <v>1.959012364244115E-2</v>
      </c>
      <c r="D539">
        <v>1</v>
      </c>
      <c r="E539" s="15">
        <v>11.71341791974459</v>
      </c>
      <c r="F539" s="115">
        <v>0</v>
      </c>
      <c r="G539" s="15">
        <v>14.154203147123649</v>
      </c>
      <c r="H539" s="15">
        <v>0</v>
      </c>
      <c r="I539" s="116">
        <v>1174</v>
      </c>
      <c r="J539" s="10">
        <v>0</v>
      </c>
      <c r="K539" s="116">
        <v>77.114008191829654</v>
      </c>
      <c r="L539" s="116">
        <v>0</v>
      </c>
      <c r="M539" s="134">
        <f t="shared" si="8"/>
        <v>8.1405345652982002E-3</v>
      </c>
    </row>
    <row r="540" spans="1:13">
      <c r="A540" t="s">
        <v>1380</v>
      </c>
      <c r="B540" s="14">
        <v>0.92016022515074491</v>
      </c>
      <c r="C540" s="133">
        <v>1.9683395172164671E-2</v>
      </c>
      <c r="D540">
        <v>1</v>
      </c>
      <c r="E540" s="15">
        <v>10.098675397977789</v>
      </c>
      <c r="F540" s="115">
        <v>0</v>
      </c>
      <c r="G540" s="15">
        <v>15.38768200184602</v>
      </c>
      <c r="H540" s="15">
        <v>0</v>
      </c>
      <c r="I540" s="116">
        <v>1118</v>
      </c>
      <c r="J540" s="10">
        <v>0</v>
      </c>
      <c r="K540" s="116">
        <v>54.909957560288568</v>
      </c>
      <c r="L540" s="116">
        <v>0</v>
      </c>
      <c r="M540" s="134">
        <f t="shared" si="8"/>
        <v>2.1391269296540224E-2</v>
      </c>
    </row>
    <row r="541" spans="1:13">
      <c r="A541" t="s">
        <v>1382</v>
      </c>
      <c r="B541" s="14">
        <v>1.267624801516458</v>
      </c>
      <c r="C541" s="133">
        <v>1.979624284174572E-2</v>
      </c>
      <c r="D541">
        <v>1</v>
      </c>
      <c r="E541" s="15">
        <v>12.28394107495942</v>
      </c>
      <c r="F541" s="115">
        <v>0</v>
      </c>
      <c r="G541" s="15">
        <v>15.729269121792459</v>
      </c>
      <c r="H541" s="15">
        <v>0</v>
      </c>
      <c r="I541" s="116">
        <v>808</v>
      </c>
      <c r="J541" s="10">
        <v>0</v>
      </c>
      <c r="K541" s="116">
        <v>62.974699248813103</v>
      </c>
      <c r="L541" s="116">
        <v>0</v>
      </c>
      <c r="M541" s="134">
        <f t="shared" si="8"/>
        <v>1.5616799874902653E-2</v>
      </c>
    </row>
    <row r="542" spans="1:13">
      <c r="A542" t="s">
        <v>1931</v>
      </c>
      <c r="B542" s="14">
        <v>1.867654115894779</v>
      </c>
      <c r="C542" s="133">
        <v>1.8726608329486309E-2</v>
      </c>
      <c r="D542">
        <v>1</v>
      </c>
      <c r="E542" s="15">
        <v>15.32850020718031</v>
      </c>
      <c r="F542" s="115">
        <v>0</v>
      </c>
      <c r="G542" s="15">
        <v>20.02659265156278</v>
      </c>
      <c r="H542" s="15">
        <v>0</v>
      </c>
      <c r="I542" s="116">
        <v>481</v>
      </c>
      <c r="J542" s="10">
        <v>0</v>
      </c>
      <c r="K542" s="116">
        <v>74.448001221150321</v>
      </c>
      <c r="L542" s="116">
        <v>0</v>
      </c>
      <c r="M542" s="134">
        <f t="shared" si="8"/>
        <v>1.0026807517576418E-2</v>
      </c>
    </row>
    <row r="543" spans="1:13">
      <c r="A543" t="s">
        <v>389</v>
      </c>
      <c r="B543" s="14">
        <v>2.5440695291588971</v>
      </c>
      <c r="C543" s="133">
        <v>1.7903866827326871E-2</v>
      </c>
      <c r="D543">
        <v>1</v>
      </c>
      <c r="E543" s="15">
        <v>13.8698113841888</v>
      </c>
      <c r="F543" s="115">
        <v>0</v>
      </c>
      <c r="G543" s="15">
        <v>16.410505336060329</v>
      </c>
      <c r="H543" s="15">
        <v>0</v>
      </c>
      <c r="I543" s="116">
        <v>894</v>
      </c>
      <c r="J543" s="10">
        <v>0</v>
      </c>
      <c r="K543" s="116">
        <v>94.889656558869959</v>
      </c>
      <c r="L543" s="116">
        <v>0</v>
      </c>
      <c r="M543" s="134">
        <f t="shared" si="8"/>
        <v>7.0374911621405743E-3</v>
      </c>
    </row>
    <row r="544" spans="1:13">
      <c r="A544" t="s">
        <v>1934</v>
      </c>
      <c r="B544" s="14">
        <v>3.3850545457323422</v>
      </c>
      <c r="C544" s="133">
        <v>1.8846601384487901E-2</v>
      </c>
      <c r="D544">
        <v>1</v>
      </c>
      <c r="E544" s="15">
        <v>7.981554288872335</v>
      </c>
      <c r="F544" s="115">
        <v>0</v>
      </c>
      <c r="G544" s="15">
        <v>15.33428619129454</v>
      </c>
      <c r="H544" s="15">
        <v>0</v>
      </c>
      <c r="I544" s="116">
        <v>796</v>
      </c>
      <c r="J544" s="10">
        <v>0</v>
      </c>
      <c r="K544" s="116">
        <v>23.187843933986301</v>
      </c>
      <c r="L544" s="116">
        <v>0</v>
      </c>
      <c r="M544" s="134">
        <f t="shared" si="8"/>
        <v>5.567591638441536E-3</v>
      </c>
    </row>
    <row r="545" spans="1:13">
      <c r="A545" t="s">
        <v>1937</v>
      </c>
      <c r="B545" s="14">
        <v>4.8404406914242264</v>
      </c>
      <c r="C545" s="133">
        <v>1.862650497201911E-2</v>
      </c>
      <c r="D545">
        <v>1</v>
      </c>
      <c r="E545" s="15">
        <v>14.829370352162821</v>
      </c>
      <c r="F545" s="115">
        <v>0</v>
      </c>
      <c r="G545" s="15">
        <v>17.89214522402942</v>
      </c>
      <c r="H545" s="15">
        <v>0</v>
      </c>
      <c r="I545" s="116">
        <v>698</v>
      </c>
      <c r="J545" s="10">
        <v>0</v>
      </c>
      <c r="K545" s="116">
        <v>92.631401986099576</v>
      </c>
      <c r="L545" s="116">
        <v>0</v>
      </c>
      <c r="M545" s="134">
        <f t="shared" si="8"/>
        <v>3.8481010634051466E-3</v>
      </c>
    </row>
    <row r="546" spans="1:13">
      <c r="A546" t="s">
        <v>386</v>
      </c>
      <c r="B546" s="14">
        <v>15.02493926462283</v>
      </c>
      <c r="C546" s="133">
        <v>5.496882179327367E-2</v>
      </c>
      <c r="D546">
        <v>3</v>
      </c>
      <c r="E546" s="15">
        <v>12.581713181587332</v>
      </c>
      <c r="F546" s="115">
        <v>0.97320297544095657</v>
      </c>
      <c r="G546" s="15">
        <v>16.689223709792195</v>
      </c>
      <c r="H546" s="15">
        <v>1.2569683345415625</v>
      </c>
      <c r="I546" s="116">
        <v>929</v>
      </c>
      <c r="J546" s="10">
        <v>60.404194114868105</v>
      </c>
      <c r="K546" s="116">
        <v>80.685710638375141</v>
      </c>
      <c r="L546" s="116">
        <v>16.747191092954598</v>
      </c>
      <c r="M546" s="134">
        <f t="shared" si="8"/>
        <v>3.6585054238922107E-3</v>
      </c>
    </row>
    <row r="547" spans="1:13">
      <c r="A547" t="s">
        <v>1942</v>
      </c>
      <c r="B547" s="14">
        <v>5.0482812736176781</v>
      </c>
      <c r="C547" s="133">
        <v>1.9638225014703879E-2</v>
      </c>
      <c r="D547">
        <v>1</v>
      </c>
      <c r="E547" s="15">
        <v>11.64112089882639</v>
      </c>
      <c r="F547" s="115">
        <v>0</v>
      </c>
      <c r="G547" s="15">
        <v>15.681199271803621</v>
      </c>
      <c r="H547" s="15">
        <v>0</v>
      </c>
      <c r="I547" s="116">
        <v>611</v>
      </c>
      <c r="J547" s="10">
        <v>0</v>
      </c>
      <c r="K547" s="116">
        <v>41.306292727301788</v>
      </c>
      <c r="L547" s="116">
        <v>0</v>
      </c>
      <c r="M547" s="134">
        <f t="shared" si="8"/>
        <v>3.8900813861805321E-3</v>
      </c>
    </row>
    <row r="548" spans="1:13">
      <c r="A548" t="s">
        <v>1944</v>
      </c>
      <c r="B548" s="14">
        <v>4.4862794437002522</v>
      </c>
      <c r="C548" s="133">
        <v>3.8629904680689289E-2</v>
      </c>
      <c r="D548">
        <v>2</v>
      </c>
      <c r="E548" s="15">
        <v>10.83655223018761</v>
      </c>
      <c r="F548" s="115">
        <v>0.70681173923493545</v>
      </c>
      <c r="G548" s="15">
        <v>15.293049317891574</v>
      </c>
      <c r="H548" s="15">
        <v>0.61964262701146089</v>
      </c>
      <c r="I548" s="116">
        <v>1138.5</v>
      </c>
      <c r="J548" s="10">
        <v>31.5</v>
      </c>
      <c r="K548" s="116">
        <v>63.78693149501192</v>
      </c>
      <c r="L548" s="116">
        <v>15.392292366317745</v>
      </c>
      <c r="M548" s="134">
        <f t="shared" si="8"/>
        <v>8.6106773252688004E-3</v>
      </c>
    </row>
    <row r="549" spans="1:13">
      <c r="A549" t="s">
        <v>1947</v>
      </c>
      <c r="B549" s="14">
        <v>0.55746491785650654</v>
      </c>
      <c r="C549" s="133">
        <v>1.9230797395556269E-2</v>
      </c>
      <c r="D549">
        <v>1</v>
      </c>
      <c r="E549" s="15">
        <v>10.65806493056926</v>
      </c>
      <c r="F549" s="115">
        <v>0</v>
      </c>
      <c r="G549" s="15">
        <v>13.26178841844572</v>
      </c>
      <c r="H549" s="15">
        <v>0</v>
      </c>
      <c r="I549" s="116">
        <v>884</v>
      </c>
      <c r="J549" s="10">
        <v>0</v>
      </c>
      <c r="K549" s="116">
        <v>35.648337092478563</v>
      </c>
      <c r="L549" s="116">
        <v>0</v>
      </c>
      <c r="M549" s="134">
        <f t="shared" si="8"/>
        <v>3.4496874654462731E-2</v>
      </c>
    </row>
    <row r="550" spans="1:13">
      <c r="A550" t="s">
        <v>1950</v>
      </c>
      <c r="B550" s="14">
        <v>0.80705821415851364</v>
      </c>
      <c r="C550" s="133">
        <v>1.6266721189389141E-2</v>
      </c>
      <c r="D550">
        <v>1</v>
      </c>
      <c r="E550" s="15">
        <v>10.495556412308289</v>
      </c>
      <c r="F550" s="115">
        <v>0</v>
      </c>
      <c r="G550" s="15">
        <v>16.25864666039632</v>
      </c>
      <c r="H550" s="15">
        <v>0</v>
      </c>
      <c r="I550" s="116">
        <v>984</v>
      </c>
      <c r="J550" s="10">
        <v>0</v>
      </c>
      <c r="K550" s="116">
        <v>56.386151773143197</v>
      </c>
      <c r="L550" s="116">
        <v>0</v>
      </c>
      <c r="M550" s="134">
        <f t="shared" si="8"/>
        <v>2.0155573543538963E-2</v>
      </c>
    </row>
    <row r="551" spans="1:13">
      <c r="A551" t="s">
        <v>1952</v>
      </c>
      <c r="B551" s="14">
        <v>0.86384896247365528</v>
      </c>
      <c r="C551" s="133">
        <v>3.5376694127021019E-2</v>
      </c>
      <c r="D551">
        <v>2</v>
      </c>
      <c r="E551" s="15">
        <v>9.7976168749878809</v>
      </c>
      <c r="F551" s="115">
        <v>0.55289791709731628</v>
      </c>
      <c r="G551" s="15">
        <v>14.382947429456131</v>
      </c>
      <c r="H551" s="15">
        <v>0.41844415043713162</v>
      </c>
      <c r="I551" s="116">
        <v>623.5</v>
      </c>
      <c r="J551" s="10">
        <v>29.5</v>
      </c>
      <c r="K551" s="116">
        <v>26.262849350903792</v>
      </c>
      <c r="L551" s="116">
        <v>3.6166045562162177</v>
      </c>
      <c r="M551" s="134">
        <f t="shared" si="8"/>
        <v>4.0952406802363783E-2</v>
      </c>
    </row>
    <row r="552" spans="1:13">
      <c r="A552" t="s">
        <v>1955</v>
      </c>
      <c r="B552" s="14">
        <v>0.33723567933720522</v>
      </c>
      <c r="C552" s="133">
        <v>1.8639216884040369E-2</v>
      </c>
      <c r="D552">
        <v>1</v>
      </c>
      <c r="E552" s="15">
        <v>10.61576022651373</v>
      </c>
      <c r="F552" s="115">
        <v>0</v>
      </c>
      <c r="G552" s="15">
        <v>15.32800645715465</v>
      </c>
      <c r="H552" s="15">
        <v>0</v>
      </c>
      <c r="I552" s="116">
        <v>1019</v>
      </c>
      <c r="J552" s="10">
        <v>0</v>
      </c>
      <c r="K552" s="116">
        <v>58.005900498114123</v>
      </c>
      <c r="L552" s="116">
        <v>0</v>
      </c>
      <c r="M552" s="134">
        <f t="shared" si="8"/>
        <v>5.5270595687483104E-2</v>
      </c>
    </row>
    <row r="553" spans="1:13">
      <c r="A553" t="s">
        <v>391</v>
      </c>
      <c r="B553" s="14">
        <v>5.9866815212401212</v>
      </c>
      <c r="C553" s="133">
        <v>1.8218943963341741E-2</v>
      </c>
      <c r="D553">
        <v>1</v>
      </c>
      <c r="E553" s="15">
        <v>14.747411231762531</v>
      </c>
      <c r="F553" s="115">
        <v>0</v>
      </c>
      <c r="G553" s="15">
        <v>18.48857034389874</v>
      </c>
      <c r="H553" s="15">
        <v>0</v>
      </c>
      <c r="I553" s="116">
        <v>768</v>
      </c>
      <c r="J553" s="10">
        <v>0</v>
      </c>
      <c r="K553" s="116">
        <v>103.08717896479681</v>
      </c>
      <c r="L553" s="116">
        <v>0</v>
      </c>
      <c r="M553" s="134">
        <f t="shared" si="8"/>
        <v>3.0432458948589178E-3</v>
      </c>
    </row>
    <row r="554" spans="1:13">
      <c r="A554" t="s">
        <v>1958</v>
      </c>
      <c r="B554" s="14">
        <v>2.1515848549641592</v>
      </c>
      <c r="C554" s="133">
        <v>1.8799291057565091E-2</v>
      </c>
      <c r="D554">
        <v>1</v>
      </c>
      <c r="E554" s="15">
        <v>12.904024956039921</v>
      </c>
      <c r="F554" s="115">
        <v>0</v>
      </c>
      <c r="G554" s="15">
        <v>17.36507335720205</v>
      </c>
      <c r="H554" s="15">
        <v>0</v>
      </c>
      <c r="I554" s="116">
        <v>1011</v>
      </c>
      <c r="J554" s="10">
        <v>0</v>
      </c>
      <c r="K554" s="116">
        <v>90.204066287337284</v>
      </c>
      <c r="L554" s="116">
        <v>0</v>
      </c>
      <c r="M554" s="134">
        <f t="shared" si="8"/>
        <v>8.7374155912053244E-3</v>
      </c>
    </row>
    <row r="555" spans="1:13">
      <c r="A555" t="s">
        <v>1960</v>
      </c>
      <c r="B555" s="14">
        <v>0.40670654640370713</v>
      </c>
      <c r="C555" s="133">
        <v>1.7825287345980739E-2</v>
      </c>
      <c r="D555">
        <v>1</v>
      </c>
      <c r="E555" s="15">
        <v>10.992277948523761</v>
      </c>
      <c r="F555" s="115">
        <v>0</v>
      </c>
      <c r="G555" s="15">
        <v>14.674685367435391</v>
      </c>
      <c r="H555" s="15">
        <v>0</v>
      </c>
      <c r="I555" s="116">
        <v>561</v>
      </c>
      <c r="J555" s="10">
        <v>0</v>
      </c>
      <c r="K555" s="116">
        <v>28.875025331561289</v>
      </c>
      <c r="L555" s="116">
        <v>0</v>
      </c>
      <c r="M555" s="134">
        <f t="shared" si="8"/>
        <v>4.3828375775114552E-2</v>
      </c>
    </row>
    <row r="556" spans="1:13">
      <c r="A556" t="s">
        <v>1962</v>
      </c>
      <c r="B556" s="14">
        <v>0.3161702306182021</v>
      </c>
      <c r="C556" s="133">
        <v>1.7148307025598889E-2</v>
      </c>
      <c r="D556">
        <v>1</v>
      </c>
      <c r="E556" s="15">
        <v>11.221464731390681</v>
      </c>
      <c r="F556" s="115">
        <v>0</v>
      </c>
      <c r="G556" s="15">
        <v>16.117072583548261</v>
      </c>
      <c r="H556" s="15">
        <v>0</v>
      </c>
      <c r="I556" s="116">
        <v>816</v>
      </c>
      <c r="J556" s="10">
        <v>0</v>
      </c>
      <c r="K556" s="116">
        <v>52.587097844714329</v>
      </c>
      <c r="L556" s="116">
        <v>0</v>
      </c>
      <c r="M556" s="134">
        <f t="shared" si="8"/>
        <v>5.4237576359004787E-2</v>
      </c>
    </row>
    <row r="557" spans="1:13">
      <c r="A557" t="s">
        <v>1964</v>
      </c>
      <c r="B557" s="14">
        <v>0.64740783199836915</v>
      </c>
      <c r="C557" s="133">
        <v>1.9523983534423101E-2</v>
      </c>
      <c r="D557">
        <v>1</v>
      </c>
      <c r="E557" s="15">
        <v>11.033038901332761</v>
      </c>
      <c r="F557" s="115">
        <v>0</v>
      </c>
      <c r="G557" s="15">
        <v>15.96929792206565</v>
      </c>
      <c r="H557" s="15">
        <v>0</v>
      </c>
      <c r="I557" s="116">
        <v>820</v>
      </c>
      <c r="J557" s="10">
        <v>0</v>
      </c>
      <c r="K557" s="116">
        <v>50.023750179166854</v>
      </c>
      <c r="L557" s="116">
        <v>0</v>
      </c>
      <c r="M557" s="134">
        <f t="shared" si="8"/>
        <v>3.0157163026832648E-2</v>
      </c>
    </row>
    <row r="558" spans="1:13">
      <c r="A558" t="s">
        <v>1966</v>
      </c>
      <c r="B558" s="14">
        <v>11.757302578902859</v>
      </c>
      <c r="C558" s="133">
        <v>5.5579670773071216E-2</v>
      </c>
      <c r="D558">
        <v>3</v>
      </c>
      <c r="E558" s="15">
        <v>11.40931326201251</v>
      </c>
      <c r="F558" s="115">
        <v>0.75634942778683278</v>
      </c>
      <c r="G558" s="15">
        <v>15.51200253290906</v>
      </c>
      <c r="H558" s="15">
        <v>0.44998134632715947</v>
      </c>
      <c r="I558" s="116">
        <v>935</v>
      </c>
      <c r="J558" s="10">
        <v>131.75988261480302</v>
      </c>
      <c r="K558" s="116">
        <v>59.483802289163691</v>
      </c>
      <c r="L558" s="116">
        <v>4.0195784811243378</v>
      </c>
      <c r="M558" s="134">
        <f t="shared" si="8"/>
        <v>4.727246781315521E-3</v>
      </c>
    </row>
    <row r="559" spans="1:13">
      <c r="A559" t="s">
        <v>1970</v>
      </c>
      <c r="B559" s="14">
        <v>1.552214264735658</v>
      </c>
      <c r="C559" s="133">
        <v>1.8549043336424511E-2</v>
      </c>
      <c r="D559">
        <v>1</v>
      </c>
      <c r="E559" s="15">
        <v>11.690082202137321</v>
      </c>
      <c r="F559" s="115">
        <v>0</v>
      </c>
      <c r="G559" s="15">
        <v>16.06662827859552</v>
      </c>
      <c r="H559" s="15">
        <v>0</v>
      </c>
      <c r="I559" s="116">
        <v>809</v>
      </c>
      <c r="J559" s="10">
        <v>0</v>
      </c>
      <c r="K559" s="116">
        <v>54.807155295944327</v>
      </c>
      <c r="L559" s="116">
        <v>0</v>
      </c>
      <c r="M559" s="134">
        <f t="shared" si="8"/>
        <v>1.1950053390073316E-2</v>
      </c>
    </row>
    <row r="560" spans="1:13">
      <c r="A560" t="s">
        <v>1972</v>
      </c>
      <c r="B560" s="14">
        <v>0.69497013528562379</v>
      </c>
      <c r="C560" s="133">
        <v>1.8799291057565091E-2</v>
      </c>
      <c r="D560">
        <v>1</v>
      </c>
      <c r="E560" s="15">
        <v>11.640758320543</v>
      </c>
      <c r="F560" s="115">
        <v>0</v>
      </c>
      <c r="G560" s="15">
        <v>15.606279574757931</v>
      </c>
      <c r="H560" s="15">
        <v>0</v>
      </c>
      <c r="I560" s="116">
        <v>638</v>
      </c>
      <c r="J560" s="10">
        <v>0</v>
      </c>
      <c r="K560" s="116">
        <v>42.220859404073423</v>
      </c>
      <c r="L560" s="116">
        <v>0</v>
      </c>
      <c r="M560" s="134">
        <f t="shared" si="8"/>
        <v>2.7050502033211576E-2</v>
      </c>
    </row>
    <row r="561" spans="1:13">
      <c r="A561" t="s">
        <v>54</v>
      </c>
      <c r="B561" s="14">
        <v>0.39052824884189252</v>
      </c>
      <c r="C561" s="133">
        <v>0.34420679352115735</v>
      </c>
      <c r="D561">
        <v>7</v>
      </c>
      <c r="E561" s="15">
        <v>15.244714078221488</v>
      </c>
      <c r="F561" s="115">
        <v>2.304168479691231</v>
      </c>
      <c r="G561" s="15">
        <v>18.804647039593696</v>
      </c>
      <c r="H561" s="15">
        <v>2.4551189055198943</v>
      </c>
      <c r="I561" s="116">
        <v>961</v>
      </c>
      <c r="J561" s="10">
        <v>209.50144902328753</v>
      </c>
      <c r="K561" s="116">
        <v>116.31497607834548</v>
      </c>
      <c r="L561" s="116">
        <v>42.794115892645721</v>
      </c>
      <c r="M561" s="134">
        <f t="shared" si="8"/>
        <v>0.88138769613183943</v>
      </c>
    </row>
    <row r="562" spans="1:13">
      <c r="A562" t="s">
        <v>2264</v>
      </c>
      <c r="B562" s="14">
        <v>0.59240809629454561</v>
      </c>
      <c r="C562" s="133">
        <v>4.7261811906011211E-2</v>
      </c>
      <c r="D562">
        <v>1</v>
      </c>
      <c r="E562" s="15">
        <v>18.81451245906829</v>
      </c>
      <c r="F562" s="115">
        <v>0</v>
      </c>
      <c r="G562" s="15">
        <v>21.445319311486291</v>
      </c>
      <c r="H562" s="15">
        <v>0</v>
      </c>
      <c r="I562" s="116">
        <v>677</v>
      </c>
      <c r="J562" s="10">
        <v>0</v>
      </c>
      <c r="K562" s="116">
        <v>119.8071762154992</v>
      </c>
      <c r="L562" s="116">
        <v>0</v>
      </c>
      <c r="M562" s="134">
        <f t="shared" si="8"/>
        <v>7.9779145831444909E-2</v>
      </c>
    </row>
    <row r="563" spans="1:13">
      <c r="A563" t="s">
        <v>60</v>
      </c>
      <c r="B563" s="14">
        <v>0.58866847861585925</v>
      </c>
      <c r="C563" s="133">
        <v>9.6655829771520249E-2</v>
      </c>
      <c r="D563">
        <v>2</v>
      </c>
      <c r="E563" s="15">
        <v>16.760496473272831</v>
      </c>
      <c r="F563" s="115">
        <v>0.6668289890373621</v>
      </c>
      <c r="G563" s="15">
        <v>20.576585313879324</v>
      </c>
      <c r="H563" s="15">
        <v>0.84663567105550763</v>
      </c>
      <c r="I563" s="116">
        <v>1044</v>
      </c>
      <c r="J563" s="10">
        <v>235</v>
      </c>
      <c r="K563" s="116">
        <v>174.30399637810694</v>
      </c>
      <c r="L563" s="116">
        <v>22.888940854930542</v>
      </c>
      <c r="M563" s="134">
        <f t="shared" si="8"/>
        <v>0.16419399591224562</v>
      </c>
    </row>
    <row r="564" spans="1:13">
      <c r="A564" t="s">
        <v>2231</v>
      </c>
      <c r="B564" s="14">
        <v>1.328221838372047</v>
      </c>
      <c r="C564" s="133">
        <v>4.8297782765799588E-2</v>
      </c>
      <c r="D564">
        <v>1</v>
      </c>
      <c r="E564" s="15">
        <v>17.059094053455279</v>
      </c>
      <c r="F564" s="115">
        <v>0</v>
      </c>
      <c r="G564" s="15">
        <v>16.918230594915219</v>
      </c>
      <c r="H564" s="15">
        <v>0</v>
      </c>
      <c r="I564" s="116">
        <v>290</v>
      </c>
      <c r="J564" s="10">
        <v>0</v>
      </c>
      <c r="K564" s="116">
        <v>45.910252226568403</v>
      </c>
      <c r="L564" s="116">
        <v>0</v>
      </c>
      <c r="M564" s="134">
        <f t="shared" si="8"/>
        <v>3.6362738038546644E-2</v>
      </c>
    </row>
    <row r="565" spans="1:13">
      <c r="A565" t="s">
        <v>2256</v>
      </c>
      <c r="B565" s="14">
        <v>0.87104138969361211</v>
      </c>
      <c r="C565" s="133">
        <v>4.9624060199538501E-2</v>
      </c>
      <c r="D565">
        <v>1</v>
      </c>
      <c r="E565" s="15">
        <v>10.22490206111901</v>
      </c>
      <c r="F565" s="115">
        <v>0</v>
      </c>
      <c r="G565" s="15">
        <v>13.66062664037228</v>
      </c>
      <c r="H565" s="15">
        <v>0</v>
      </c>
      <c r="I565" s="116">
        <v>665</v>
      </c>
      <c r="J565" s="10">
        <v>0</v>
      </c>
      <c r="K565" s="116">
        <v>27.156405307451891</v>
      </c>
      <c r="L565" s="116">
        <v>0</v>
      </c>
      <c r="M565" s="134">
        <f t="shared" si="8"/>
        <v>5.6970955441042491E-2</v>
      </c>
    </row>
    <row r="566" spans="1:13">
      <c r="A566" t="s">
        <v>2233</v>
      </c>
      <c r="B566" s="14">
        <v>0.91837627676045597</v>
      </c>
      <c r="C566" s="133">
        <v>4.9380335201984461E-2</v>
      </c>
      <c r="D566">
        <v>1</v>
      </c>
      <c r="E566" s="15">
        <v>11.301699306685819</v>
      </c>
      <c r="F566" s="115">
        <v>0</v>
      </c>
      <c r="G566" s="15">
        <v>14.654853939685379</v>
      </c>
      <c r="H566" s="15">
        <v>0</v>
      </c>
      <c r="I566" s="116">
        <v>1256</v>
      </c>
      <c r="J566" s="10">
        <v>0</v>
      </c>
      <c r="K566" s="116">
        <v>72.857954407098987</v>
      </c>
      <c r="L566" s="116">
        <v>0</v>
      </c>
      <c r="M566" s="134">
        <f t="shared" si="8"/>
        <v>5.3769175501976241E-2</v>
      </c>
    </row>
    <row r="567" spans="1:13">
      <c r="A567" t="s">
        <v>2235</v>
      </c>
      <c r="B567" s="14">
        <v>0.41557304240040532</v>
      </c>
      <c r="C567" s="133">
        <v>4.8471243826553892E-2</v>
      </c>
      <c r="D567">
        <v>1</v>
      </c>
      <c r="E567" s="15">
        <v>13.574141982903489</v>
      </c>
      <c r="F567" s="115">
        <v>0</v>
      </c>
      <c r="G567" s="15">
        <v>17.037315827242399</v>
      </c>
      <c r="H567" s="15">
        <v>0</v>
      </c>
      <c r="I567" s="116">
        <v>846</v>
      </c>
      <c r="J567" s="10">
        <v>0</v>
      </c>
      <c r="K567" s="116">
        <v>85.228030592552955</v>
      </c>
      <c r="L567" s="116">
        <v>0</v>
      </c>
      <c r="M567" s="134">
        <f t="shared" si="8"/>
        <v>0.11663712243358598</v>
      </c>
    </row>
    <row r="568" spans="1:13">
      <c r="A568" t="s">
        <v>2258</v>
      </c>
      <c r="B568" s="14">
        <v>0.5366754606495685</v>
      </c>
      <c r="C568" s="133">
        <v>4.8114905956598272E-2</v>
      </c>
      <c r="D568">
        <v>1</v>
      </c>
      <c r="E568" s="15">
        <v>11.160060906084031</v>
      </c>
      <c r="F568" s="115">
        <v>0</v>
      </c>
      <c r="G568" s="15">
        <v>14.563673068301741</v>
      </c>
      <c r="H568" s="15">
        <v>0</v>
      </c>
      <c r="I568" s="116">
        <v>1081</v>
      </c>
      <c r="J568" s="10">
        <v>0</v>
      </c>
      <c r="K568" s="116">
        <v>55.566538284524214</v>
      </c>
      <c r="L568" s="116">
        <v>0</v>
      </c>
      <c r="M568" s="134">
        <f t="shared" si="8"/>
        <v>8.9653635175273513E-2</v>
      </c>
    </row>
    <row r="569" spans="1:13">
      <c r="A569" t="s">
        <v>2237</v>
      </c>
      <c r="B569" s="14">
        <v>1.986627499412648</v>
      </c>
      <c r="C569" s="133">
        <v>9.5542926593647826E-2</v>
      </c>
      <c r="D569">
        <v>2</v>
      </c>
      <c r="E569" s="15">
        <v>12.863957325910405</v>
      </c>
      <c r="F569" s="115">
        <v>3.2524577856576718E-2</v>
      </c>
      <c r="G569" s="15">
        <v>16.491169053174275</v>
      </c>
      <c r="H569" s="15">
        <v>0.31345058496477013</v>
      </c>
      <c r="I569" s="116">
        <v>743.5</v>
      </c>
      <c r="J569" s="10">
        <v>38.5</v>
      </c>
      <c r="K569" s="116">
        <v>69.629944774575875</v>
      </c>
      <c r="L569" s="116">
        <v>4.7978387302138943</v>
      </c>
      <c r="M569" s="134">
        <f t="shared" si="8"/>
        <v>4.8093025301368955E-2</v>
      </c>
    </row>
    <row r="570" spans="1:13">
      <c r="A570" t="s">
        <v>675</v>
      </c>
      <c r="B570" s="14">
        <v>0.79123838700952143</v>
      </c>
      <c r="C570" s="133">
        <v>9.8936400088434989E-2</v>
      </c>
      <c r="D570">
        <v>2</v>
      </c>
      <c r="E570" s="15">
        <v>12.034129626743505</v>
      </c>
      <c r="F570" s="115">
        <v>1.759659751100346</v>
      </c>
      <c r="G570" s="15">
        <v>16.210513285691981</v>
      </c>
      <c r="H570" s="15">
        <v>1.858188478786523</v>
      </c>
      <c r="I570" s="116">
        <v>1396.5</v>
      </c>
      <c r="J570" s="10">
        <v>330.5</v>
      </c>
      <c r="K570" s="116">
        <v>96.566490532035857</v>
      </c>
      <c r="L570" s="116">
        <v>21.939995989709193</v>
      </c>
      <c r="M570" s="134">
        <f t="shared" si="8"/>
        <v>0.12503993955900478</v>
      </c>
    </row>
    <row r="571" spans="1:13">
      <c r="A571" t="s">
        <v>796</v>
      </c>
      <c r="B571" s="14">
        <v>3.5446372658627499</v>
      </c>
      <c r="C571" s="133">
        <v>9.95145593281066E-2</v>
      </c>
      <c r="D571">
        <v>2</v>
      </c>
      <c r="E571" s="15">
        <v>11.404413083325714</v>
      </c>
      <c r="F571" s="115">
        <v>3.3776195646884805E-3</v>
      </c>
      <c r="G571" s="15">
        <v>15.325952809285035</v>
      </c>
      <c r="H571" s="15">
        <v>0.49390144052253243</v>
      </c>
      <c r="I571" s="116">
        <v>954.5</v>
      </c>
      <c r="J571" s="10">
        <v>271.5</v>
      </c>
      <c r="K571" s="116">
        <v>56.224489775162311</v>
      </c>
      <c r="L571" s="116">
        <v>16.774879807861193</v>
      </c>
      <c r="M571" s="134">
        <f t="shared" si="8"/>
        <v>2.8074680669443668E-2</v>
      </c>
    </row>
    <row r="572" spans="1:13">
      <c r="A572" t="s">
        <v>799</v>
      </c>
      <c r="B572" s="14">
        <v>0.57193545951696523</v>
      </c>
      <c r="C572" s="133">
        <v>4.8655090724122149E-2</v>
      </c>
      <c r="D572">
        <v>1</v>
      </c>
      <c r="E572" s="15">
        <v>9.7249956834583315</v>
      </c>
      <c r="F572" s="115">
        <v>0</v>
      </c>
      <c r="G572" s="15">
        <v>14.52353537724526</v>
      </c>
      <c r="H572" s="15">
        <v>0</v>
      </c>
      <c r="I572" s="116">
        <v>432</v>
      </c>
      <c r="J572" s="10">
        <v>0</v>
      </c>
      <c r="K572" s="116">
        <v>15.62888149368597</v>
      </c>
      <c r="L572" s="116">
        <v>0</v>
      </c>
      <c r="M572" s="134">
        <f t="shared" si="8"/>
        <v>8.5070946230916294E-2</v>
      </c>
    </row>
    <row r="573" spans="1:13">
      <c r="A573" t="s">
        <v>2250</v>
      </c>
      <c r="B573" s="14">
        <v>0.30076356870049642</v>
      </c>
      <c r="C573" s="133">
        <v>9.5428260945596186E-2</v>
      </c>
      <c r="D573">
        <v>2</v>
      </c>
      <c r="E573" s="15">
        <v>17.32227126878032</v>
      </c>
      <c r="F573" s="115">
        <v>5.2534262167255035</v>
      </c>
      <c r="G573" s="15">
        <v>18.466244720812487</v>
      </c>
      <c r="H573" s="15">
        <v>2.8410370317546332</v>
      </c>
      <c r="I573" s="116">
        <v>609.5</v>
      </c>
      <c r="J573" s="10">
        <v>194.5</v>
      </c>
      <c r="K573" s="116">
        <v>89.135079998742242</v>
      </c>
      <c r="L573" s="116">
        <v>53.70270410386054</v>
      </c>
      <c r="M573" s="134">
        <f t="shared" si="8"/>
        <v>0.31728663600419194</v>
      </c>
    </row>
    <row r="574" spans="1:13">
      <c r="A574" t="s">
        <v>2244</v>
      </c>
      <c r="B574" s="14">
        <v>0.5778429692814615</v>
      </c>
      <c r="C574" s="133">
        <v>9.3460446081675336E-2</v>
      </c>
      <c r="D574">
        <v>2</v>
      </c>
      <c r="E574" s="15">
        <v>21.059867379546738</v>
      </c>
      <c r="F574" s="115">
        <v>1.4332785386716453</v>
      </c>
      <c r="G574" s="15">
        <v>18.83321550854096</v>
      </c>
      <c r="H574" s="15">
        <v>1.4356154084414194</v>
      </c>
      <c r="I574" s="116">
        <v>396</v>
      </c>
      <c r="J574" s="10">
        <v>96</v>
      </c>
      <c r="K574" s="116">
        <v>96.993417204894641</v>
      </c>
      <c r="L574" s="116">
        <v>1.2825444350721587</v>
      </c>
      <c r="M574" s="134">
        <f t="shared" si="8"/>
        <v>0.16174021498936278</v>
      </c>
    </row>
    <row r="575" spans="1:13">
      <c r="A575" t="s">
        <v>2247</v>
      </c>
      <c r="B575" s="14">
        <v>0.55409426553355023</v>
      </c>
      <c r="C575" s="133">
        <v>4.7797741733248862E-2</v>
      </c>
      <c r="D575">
        <v>1</v>
      </c>
      <c r="E575" s="15">
        <v>20.391723772655482</v>
      </c>
      <c r="F575" s="115">
        <v>0</v>
      </c>
      <c r="G575" s="15">
        <v>20.298022209044809</v>
      </c>
      <c r="H575" s="15">
        <v>0</v>
      </c>
      <c r="I575" s="116">
        <v>711</v>
      </c>
      <c r="J575" s="10">
        <v>0</v>
      </c>
      <c r="K575" s="116">
        <v>144.30500624940319</v>
      </c>
      <c r="L575" s="116">
        <v>0</v>
      </c>
      <c r="M575" s="134">
        <f t="shared" si="8"/>
        <v>8.6262834153721671E-2</v>
      </c>
    </row>
    <row r="576" spans="1:13">
      <c r="A576" t="s">
        <v>2241</v>
      </c>
      <c r="B576" s="14">
        <v>1.3841286861500619</v>
      </c>
      <c r="C576" s="133">
        <v>4.903730818054839E-2</v>
      </c>
      <c r="D576">
        <v>1</v>
      </c>
      <c r="E576" s="15">
        <v>16.167247855706229</v>
      </c>
      <c r="F576" s="115">
        <v>0</v>
      </c>
      <c r="G576" s="15">
        <v>18.909105775834991</v>
      </c>
      <c r="H576" s="15">
        <v>0</v>
      </c>
      <c r="I576" s="116">
        <v>877</v>
      </c>
      <c r="J576" s="10">
        <v>0</v>
      </c>
      <c r="K576" s="116">
        <v>136.81345341362891</v>
      </c>
      <c r="L576" s="116">
        <v>0</v>
      </c>
      <c r="M576" s="134">
        <f t="shared" si="8"/>
        <v>3.5428286886348047E-2</v>
      </c>
    </row>
    <row r="577" spans="1:13">
      <c r="A577" t="s">
        <v>2260</v>
      </c>
      <c r="B577" s="14">
        <v>0.25640663363655319</v>
      </c>
      <c r="C577" s="133">
        <v>4.8207519144435142E-2</v>
      </c>
      <c r="D577">
        <v>1</v>
      </c>
      <c r="E577" s="15">
        <v>14.68929787635188</v>
      </c>
      <c r="F577" s="115">
        <v>0</v>
      </c>
      <c r="G577" s="15">
        <v>18.116165372395059</v>
      </c>
      <c r="H577" s="15">
        <v>0</v>
      </c>
      <c r="I577" s="116">
        <v>581</v>
      </c>
      <c r="J577" s="10">
        <v>0</v>
      </c>
      <c r="K577" s="116">
        <v>70.205543124662967</v>
      </c>
      <c r="L577" s="116">
        <v>0</v>
      </c>
      <c r="M577" s="134">
        <f t="shared" si="8"/>
        <v>0.18801198105025432</v>
      </c>
    </row>
    <row r="578" spans="1:13">
      <c r="A578" t="s">
        <v>1384</v>
      </c>
      <c r="B578" s="14">
        <v>0.56165122298314241</v>
      </c>
      <c r="C578" s="133">
        <v>2.003085759114159E-2</v>
      </c>
      <c r="D578">
        <v>1</v>
      </c>
      <c r="E578" s="15">
        <v>8.3303981774460372</v>
      </c>
      <c r="F578" s="115">
        <v>0</v>
      </c>
      <c r="G578" s="15">
        <v>11.60187373182514</v>
      </c>
      <c r="H578" s="15">
        <v>0</v>
      </c>
      <c r="I578" s="116">
        <v>849</v>
      </c>
      <c r="J578" s="10">
        <v>0</v>
      </c>
      <c r="K578" s="116">
        <v>19.453582616897069</v>
      </c>
      <c r="L578" s="116">
        <v>0</v>
      </c>
      <c r="M578" s="134">
        <f t="shared" si="8"/>
        <v>3.5664228566529448E-2</v>
      </c>
    </row>
    <row r="579" spans="1:13">
      <c r="A579" t="s">
        <v>1387</v>
      </c>
      <c r="B579" s="14">
        <v>0.65932922090741408</v>
      </c>
      <c r="C579" s="133">
        <v>1.8336239765374619E-2</v>
      </c>
      <c r="D579">
        <v>1</v>
      </c>
      <c r="E579" s="15">
        <v>11.55987845470292</v>
      </c>
      <c r="F579" s="115">
        <v>0</v>
      </c>
      <c r="G579" s="15">
        <v>13.864451922934499</v>
      </c>
      <c r="H579" s="15">
        <v>0</v>
      </c>
      <c r="I579" s="116">
        <v>873</v>
      </c>
      <c r="J579" s="10">
        <v>0</v>
      </c>
      <c r="K579" s="116">
        <v>49.462103908687943</v>
      </c>
      <c r="L579" s="116">
        <v>0</v>
      </c>
      <c r="M579" s="134">
        <f t="shared" si="8"/>
        <v>2.7810446107847348E-2</v>
      </c>
    </row>
    <row r="580" spans="1:13">
      <c r="A580" t="s">
        <v>1390</v>
      </c>
      <c r="B580" s="14">
        <v>6.2978532646675758</v>
      </c>
      <c r="C580" s="133">
        <v>0.59082950280293034</v>
      </c>
      <c r="D580">
        <v>14</v>
      </c>
      <c r="E580" s="15">
        <v>12.914725539692091</v>
      </c>
      <c r="F580" s="115">
        <v>1.631699518523849</v>
      </c>
      <c r="G580" s="15">
        <v>16.547549653530556</v>
      </c>
      <c r="H580" s="15">
        <v>1.3489564114675872</v>
      </c>
      <c r="I580" s="116">
        <v>774.35714285714289</v>
      </c>
      <c r="J580" s="10">
        <v>147.00563990291428</v>
      </c>
      <c r="K580" s="116">
        <v>68.36771519113654</v>
      </c>
      <c r="L580" s="116">
        <v>26.192671508867431</v>
      </c>
      <c r="M580" s="134">
        <f t="shared" si="8"/>
        <v>9.3814428182635107E-2</v>
      </c>
    </row>
    <row r="581" spans="1:13">
      <c r="A581" t="s">
        <v>1394</v>
      </c>
      <c r="B581" s="14">
        <v>3.393451661769975</v>
      </c>
      <c r="C581" s="133">
        <v>0.20296302421631549</v>
      </c>
      <c r="D581">
        <v>6</v>
      </c>
      <c r="E581" s="15">
        <v>10.662323795709101</v>
      </c>
      <c r="F581" s="115">
        <v>1.1959817123473728</v>
      </c>
      <c r="G581" s="15">
        <v>13.51222143574274</v>
      </c>
      <c r="H581" s="15">
        <v>1.1880814929217918</v>
      </c>
      <c r="I581" s="116">
        <v>829</v>
      </c>
      <c r="J581" s="10">
        <v>130.70577645995604</v>
      </c>
      <c r="K581" s="116">
        <v>35.943220730846036</v>
      </c>
      <c r="L581" s="116">
        <v>15.637884752911702</v>
      </c>
      <c r="M581" s="134">
        <f t="shared" ref="M581:M644" si="9">$C581/$B581</f>
        <v>5.9810200481963817E-2</v>
      </c>
    </row>
    <row r="582" spans="1:13">
      <c r="A582" t="s">
        <v>1397</v>
      </c>
      <c r="B582" s="14">
        <v>0.48932119948961289</v>
      </c>
      <c r="C582" s="133">
        <v>6.7878308062214024E-2</v>
      </c>
      <c r="D582">
        <v>2</v>
      </c>
      <c r="E582" s="15">
        <v>11.202750778894636</v>
      </c>
      <c r="F582" s="115">
        <v>0.38932808662820223</v>
      </c>
      <c r="G582" s="15">
        <v>14.568656045735805</v>
      </c>
      <c r="H582" s="15">
        <v>0.55797814340133967</v>
      </c>
      <c r="I582" s="116">
        <v>614</v>
      </c>
      <c r="J582" s="10">
        <v>199</v>
      </c>
      <c r="K582" s="116">
        <v>32.820561857349674</v>
      </c>
      <c r="L582" s="116">
        <v>8.6848417909324276</v>
      </c>
      <c r="M582" s="134">
        <f t="shared" si="9"/>
        <v>0.13871932818977512</v>
      </c>
    </row>
    <row r="583" spans="1:13">
      <c r="A583" t="s">
        <v>1402</v>
      </c>
      <c r="B583" s="14">
        <v>0.90368116740271576</v>
      </c>
      <c r="C583" s="133">
        <v>0.16181931647635875</v>
      </c>
      <c r="D583">
        <v>4</v>
      </c>
      <c r="E583" s="15">
        <v>14.994255936274591</v>
      </c>
      <c r="F583" s="115">
        <v>1.5744607427809116</v>
      </c>
      <c r="G583" s="15">
        <v>18.70757682157992</v>
      </c>
      <c r="H583" s="15">
        <v>2.1797782273464676</v>
      </c>
      <c r="I583" s="116">
        <v>750.75</v>
      </c>
      <c r="J583" s="10">
        <v>252.22546957038261</v>
      </c>
      <c r="K583" s="116">
        <v>98.393309310345629</v>
      </c>
      <c r="L583" s="116">
        <v>35.011064025029711</v>
      </c>
      <c r="M583" s="134">
        <f t="shared" si="9"/>
        <v>0.17906682391251572</v>
      </c>
    </row>
    <row r="584" spans="1:13">
      <c r="A584" t="s">
        <v>2560</v>
      </c>
      <c r="B584" s="14">
        <v>1.4956316563763059</v>
      </c>
      <c r="C584" s="133">
        <v>0.27893583232043573</v>
      </c>
      <c r="D584">
        <v>6</v>
      </c>
      <c r="E584" s="15">
        <v>15.233531033764066</v>
      </c>
      <c r="F584" s="115">
        <v>1.6007342073807462</v>
      </c>
      <c r="G584" s="15">
        <v>17.286706303119299</v>
      </c>
      <c r="H584" s="15">
        <v>1.5550411694734265</v>
      </c>
      <c r="I584" s="116">
        <v>609.16666666666663</v>
      </c>
      <c r="J584" s="10">
        <v>270.58850472421938</v>
      </c>
      <c r="K584" s="116">
        <v>80.538431942680376</v>
      </c>
      <c r="L584" s="116">
        <v>43.109547934011204</v>
      </c>
      <c r="M584" s="134">
        <f t="shared" si="9"/>
        <v>0.1865003532997262</v>
      </c>
    </row>
    <row r="585" spans="1:13">
      <c r="A585" t="s">
        <v>1406</v>
      </c>
      <c r="B585" s="14">
        <v>0.76559164156792214</v>
      </c>
      <c r="C585" s="133">
        <v>0.16103563109289804</v>
      </c>
      <c r="D585">
        <v>4</v>
      </c>
      <c r="E585" s="15">
        <v>12.761251992162133</v>
      </c>
      <c r="F585" s="115">
        <v>1.9420617590197153</v>
      </c>
      <c r="G585" s="15">
        <v>14.965090483158072</v>
      </c>
      <c r="H585" s="15">
        <v>2.4302462159178178</v>
      </c>
      <c r="I585" s="116">
        <v>502.75</v>
      </c>
      <c r="J585" s="10">
        <v>243.70922735916258</v>
      </c>
      <c r="K585" s="116">
        <v>35.84493639560884</v>
      </c>
      <c r="L585" s="116">
        <v>13.77841487394293</v>
      </c>
      <c r="M585" s="134">
        <f t="shared" si="9"/>
        <v>0.21034141747302657</v>
      </c>
    </row>
    <row r="586" spans="1:13">
      <c r="A586" t="s">
        <v>1409</v>
      </c>
      <c r="B586" s="14">
        <v>2.1112437795864039</v>
      </c>
      <c r="C586" s="133">
        <v>0.16458537231749665</v>
      </c>
      <c r="D586">
        <v>4</v>
      </c>
      <c r="E586" s="15">
        <v>8.0870259871638055</v>
      </c>
      <c r="F586" s="115">
        <v>0.37879153976495877</v>
      </c>
      <c r="G586" s="15">
        <v>9.4691920066175559</v>
      </c>
      <c r="H586" s="15">
        <v>0.51875759656161935</v>
      </c>
      <c r="I586" s="116">
        <v>647</v>
      </c>
      <c r="J586" s="10">
        <v>53.446234666251279</v>
      </c>
      <c r="K586" s="116">
        <v>10.838100146855048</v>
      </c>
      <c r="L586" s="116">
        <v>2.072220288498547</v>
      </c>
      <c r="M586" s="134">
        <f t="shared" si="9"/>
        <v>7.7956593127175108E-2</v>
      </c>
    </row>
    <row r="587" spans="1:13">
      <c r="A587" t="s">
        <v>1411</v>
      </c>
      <c r="B587" s="14">
        <v>0.9066347544248563</v>
      </c>
      <c r="C587" s="133">
        <v>1.9111096089604731E-2</v>
      </c>
      <c r="D587">
        <v>1</v>
      </c>
      <c r="E587" s="15">
        <v>13.89575849632835</v>
      </c>
      <c r="F587" s="115">
        <v>0</v>
      </c>
      <c r="G587" s="15">
        <v>16.095704382679699</v>
      </c>
      <c r="H587" s="15">
        <v>0</v>
      </c>
      <c r="I587" s="116">
        <v>680</v>
      </c>
      <c r="J587" s="10">
        <v>0</v>
      </c>
      <c r="K587" s="116">
        <v>66.938068578398926</v>
      </c>
      <c r="L587" s="116">
        <v>0</v>
      </c>
      <c r="M587" s="134">
        <f t="shared" si="9"/>
        <v>2.1079156734652507E-2</v>
      </c>
    </row>
    <row r="588" spans="1:13">
      <c r="A588" t="s">
        <v>1413</v>
      </c>
      <c r="B588" s="14">
        <v>0.73195195240713951</v>
      </c>
      <c r="C588" s="133">
        <v>6.7504411341620787E-2</v>
      </c>
      <c r="D588">
        <v>2</v>
      </c>
      <c r="E588" s="15">
        <v>11.44047365990299</v>
      </c>
      <c r="F588" s="115">
        <v>0.17107397362792134</v>
      </c>
      <c r="G588" s="15">
        <v>15.257497416439445</v>
      </c>
      <c r="H588" s="15">
        <v>0.44003368047073993</v>
      </c>
      <c r="I588" s="116">
        <v>499</v>
      </c>
      <c r="J588" s="10">
        <v>153</v>
      </c>
      <c r="K588" s="116">
        <v>29.801304483875136</v>
      </c>
      <c r="L588" s="116">
        <v>7.8090642799224668</v>
      </c>
      <c r="M588" s="134">
        <f t="shared" si="9"/>
        <v>9.2225194727088136E-2</v>
      </c>
    </row>
    <row r="589" spans="1:13">
      <c r="A589" t="s">
        <v>1415</v>
      </c>
      <c r="B589" s="14">
        <v>2.3940494076507481</v>
      </c>
      <c r="C589" s="133">
        <v>0.26669737507647584</v>
      </c>
      <c r="D589">
        <v>6</v>
      </c>
      <c r="E589" s="15">
        <v>14.097431851465162</v>
      </c>
      <c r="F589" s="115">
        <v>1.2766880547390049</v>
      </c>
      <c r="G589" s="15">
        <v>16.731795370794593</v>
      </c>
      <c r="H589" s="15">
        <v>1.6027065461272767</v>
      </c>
      <c r="I589" s="116">
        <v>588.33333333333337</v>
      </c>
      <c r="J589" s="10">
        <v>183.29726918011869</v>
      </c>
      <c r="K589" s="116">
        <v>55.314426818083689</v>
      </c>
      <c r="L589" s="116">
        <v>29.467492577136902</v>
      </c>
      <c r="M589" s="134">
        <f t="shared" si="9"/>
        <v>0.11140011322413883</v>
      </c>
    </row>
    <row r="590" spans="1:13">
      <c r="A590" t="s">
        <v>1417</v>
      </c>
      <c r="B590" s="14">
        <v>2.1015117523220961</v>
      </c>
      <c r="C590" s="133">
        <v>0.25842492622123336</v>
      </c>
      <c r="D590">
        <v>6</v>
      </c>
      <c r="E590" s="15">
        <v>9.7032916755891971</v>
      </c>
      <c r="F590" s="115">
        <v>1.9324038601595026</v>
      </c>
      <c r="G590" s="15">
        <v>12.476307416725943</v>
      </c>
      <c r="H590" s="15">
        <v>1.519473045670747</v>
      </c>
      <c r="I590" s="116">
        <v>446</v>
      </c>
      <c r="J590" s="10">
        <v>192.86350959508471</v>
      </c>
      <c r="K590" s="116">
        <v>18.649273899236313</v>
      </c>
      <c r="L590" s="116">
        <v>14.708508663479099</v>
      </c>
      <c r="M590" s="134">
        <f t="shared" si="9"/>
        <v>0.12297096408605994</v>
      </c>
    </row>
    <row r="591" spans="1:13">
      <c r="A591" t="s">
        <v>1404</v>
      </c>
      <c r="B591" s="14">
        <v>3.2345457810629248</v>
      </c>
      <c r="C591" s="133">
        <v>0.45258560007051674</v>
      </c>
      <c r="D591">
        <v>10</v>
      </c>
      <c r="E591" s="15">
        <v>11.57026758022746</v>
      </c>
      <c r="F591" s="115">
        <v>1.635582775961421</v>
      </c>
      <c r="G591" s="15">
        <v>14.833023243405503</v>
      </c>
      <c r="H591" s="15">
        <v>1.2868531336971916</v>
      </c>
      <c r="I591" s="116">
        <v>429.7</v>
      </c>
      <c r="J591" s="10">
        <v>167.42165331879863</v>
      </c>
      <c r="K591" s="116">
        <v>26.746923959482626</v>
      </c>
      <c r="L591" s="116">
        <v>14.313906806639828</v>
      </c>
      <c r="M591" s="134">
        <f t="shared" si="9"/>
        <v>0.13992245919666338</v>
      </c>
    </row>
    <row r="592" spans="1:13">
      <c r="A592" t="s">
        <v>1419</v>
      </c>
      <c r="B592" s="14">
        <v>1.419081387795776</v>
      </c>
      <c r="C592" s="133">
        <v>0.12738699324926467</v>
      </c>
      <c r="D592">
        <v>4</v>
      </c>
      <c r="E592" s="15">
        <v>13.600241680182785</v>
      </c>
      <c r="F592" s="115">
        <v>1.1376569371354475</v>
      </c>
      <c r="G592" s="15">
        <v>16.048286239136736</v>
      </c>
      <c r="H592" s="15">
        <v>0.95109406968445787</v>
      </c>
      <c r="I592" s="116">
        <v>876.25</v>
      </c>
      <c r="J592" s="10">
        <v>165.52397862545476</v>
      </c>
      <c r="K592" s="116">
        <v>81.099398615075742</v>
      </c>
      <c r="L592" s="116">
        <v>6.8803835273257352</v>
      </c>
      <c r="M592" s="134">
        <f t="shared" si="9"/>
        <v>8.976722148905901E-2</v>
      </c>
    </row>
    <row r="593" spans="1:13">
      <c r="A593" t="s">
        <v>1424</v>
      </c>
      <c r="B593" s="14">
        <v>2.1718281466698972</v>
      </c>
      <c r="C593" s="133">
        <v>0.11445312730333561</v>
      </c>
      <c r="D593">
        <v>3</v>
      </c>
      <c r="E593" s="15">
        <v>13.024698788295517</v>
      </c>
      <c r="F593" s="115">
        <v>0.91705653046051572</v>
      </c>
      <c r="G593" s="15">
        <v>16.439430360733947</v>
      </c>
      <c r="H593" s="15">
        <v>1.032547395572782</v>
      </c>
      <c r="I593" s="116">
        <v>869</v>
      </c>
      <c r="J593" s="10">
        <v>103.88775994633183</v>
      </c>
      <c r="K593" s="116">
        <v>78.412064064795857</v>
      </c>
      <c r="L593" s="116">
        <v>5.617496444507732</v>
      </c>
      <c r="M593" s="134">
        <f t="shared" si="9"/>
        <v>5.2698979649392901E-2</v>
      </c>
    </row>
    <row r="594" spans="1:13">
      <c r="A594" t="s">
        <v>219</v>
      </c>
      <c r="B594" s="14">
        <v>17.548189856678189</v>
      </c>
      <c r="C594" s="133">
        <v>1.3586397230418714</v>
      </c>
      <c r="D594">
        <v>32</v>
      </c>
      <c r="E594" s="15">
        <v>14.197647707502817</v>
      </c>
      <c r="F594" s="115">
        <v>2.2166428469909558</v>
      </c>
      <c r="G594" s="15">
        <v>17.872061601687054</v>
      </c>
      <c r="H594" s="15">
        <v>2.272849312023598</v>
      </c>
      <c r="I594" s="116">
        <v>853.75</v>
      </c>
      <c r="J594" s="10">
        <v>164.82547588282583</v>
      </c>
      <c r="K594" s="116">
        <v>106.05374814903783</v>
      </c>
      <c r="L594" s="116">
        <v>47.428090852657604</v>
      </c>
      <c r="M594" s="134">
        <f t="shared" si="9"/>
        <v>7.7423354439308367E-2</v>
      </c>
    </row>
    <row r="595" spans="1:13">
      <c r="A595" t="s">
        <v>221</v>
      </c>
      <c r="B595" s="14">
        <v>17.02135931616462</v>
      </c>
      <c r="C595" s="133">
        <v>1.4605032456564875</v>
      </c>
      <c r="D595">
        <v>35</v>
      </c>
      <c r="E595" s="15">
        <v>14.834564308225273</v>
      </c>
      <c r="F595" s="115">
        <v>2.3297099215423875</v>
      </c>
      <c r="G595" s="15">
        <v>18.597719961769254</v>
      </c>
      <c r="H595" s="15">
        <v>2.631563350059773</v>
      </c>
      <c r="I595" s="116">
        <v>813.2285714285714</v>
      </c>
      <c r="J595" s="10">
        <v>216.08002296957164</v>
      </c>
      <c r="K595" s="116">
        <v>117.87751587177938</v>
      </c>
      <c r="L595" s="116">
        <v>63.622388553686619</v>
      </c>
      <c r="M595" s="134">
        <f t="shared" si="9"/>
        <v>8.580414868919993E-2</v>
      </c>
    </row>
    <row r="596" spans="1:13">
      <c r="A596" t="s">
        <v>1434</v>
      </c>
      <c r="B596" s="14">
        <v>14.51392408213189</v>
      </c>
      <c r="C596" s="133">
        <v>1.2239422574238743</v>
      </c>
      <c r="D596">
        <v>29</v>
      </c>
      <c r="E596" s="15">
        <v>15.114525982801851</v>
      </c>
      <c r="F596" s="115">
        <v>2.0867917447538007</v>
      </c>
      <c r="G596" s="15">
        <v>19.533390464921556</v>
      </c>
      <c r="H596" s="15">
        <v>2.1811348715398693</v>
      </c>
      <c r="I596" s="116">
        <v>846.06896551724139</v>
      </c>
      <c r="J596" s="10">
        <v>137.92624991701626</v>
      </c>
      <c r="K596" s="116">
        <v>130.04206972660623</v>
      </c>
      <c r="L596" s="116">
        <v>49.086708878741803</v>
      </c>
      <c r="M596" s="134">
        <f t="shared" si="9"/>
        <v>8.432883143785154E-2</v>
      </c>
    </row>
    <row r="597" spans="1:13">
      <c r="A597" t="s">
        <v>217</v>
      </c>
      <c r="B597" s="14">
        <v>6.8718217465228983</v>
      </c>
      <c r="C597" s="133">
        <v>0.55166340534953284</v>
      </c>
      <c r="D597">
        <v>13</v>
      </c>
      <c r="E597" s="15">
        <v>15.616047508822126</v>
      </c>
      <c r="F597" s="115">
        <v>2.1521610444460282</v>
      </c>
      <c r="G597" s="15">
        <v>19.474128610096948</v>
      </c>
      <c r="H597" s="15">
        <v>2.0798866774488256</v>
      </c>
      <c r="I597" s="116">
        <v>892.76923076923072</v>
      </c>
      <c r="J597" s="10">
        <v>148.20004871075389</v>
      </c>
      <c r="K597" s="116">
        <v>139.16001216865047</v>
      </c>
      <c r="L597" s="116">
        <v>45.814232167422411</v>
      </c>
      <c r="M597" s="134">
        <f t="shared" si="9"/>
        <v>8.0279062190265815E-2</v>
      </c>
    </row>
    <row r="598" spans="1:13">
      <c r="A598" t="s">
        <v>1439</v>
      </c>
      <c r="B598" s="14">
        <v>2.5511496364506892</v>
      </c>
      <c r="C598" s="133">
        <v>0.20797149882492014</v>
      </c>
      <c r="D598">
        <v>5</v>
      </c>
      <c r="E598" s="15">
        <v>13.07669752277857</v>
      </c>
      <c r="F598" s="115">
        <v>0.52968917261149417</v>
      </c>
      <c r="G598" s="15">
        <v>15.937166023936044</v>
      </c>
      <c r="H598" s="15">
        <v>0.55951935018033616</v>
      </c>
      <c r="I598" s="116">
        <v>913.4</v>
      </c>
      <c r="J598" s="10">
        <v>76.193438037668301</v>
      </c>
      <c r="K598" s="116">
        <v>80.448750569216998</v>
      </c>
      <c r="L598" s="116">
        <v>9.7659985882422831</v>
      </c>
      <c r="M598" s="134">
        <f t="shared" si="9"/>
        <v>8.1520697905538161E-2</v>
      </c>
    </row>
    <row r="599" spans="1:13">
      <c r="A599" t="s">
        <v>215</v>
      </c>
      <c r="B599" s="14">
        <v>10.26129896579841</v>
      </c>
      <c r="C599" s="133">
        <v>0.88866444410847034</v>
      </c>
      <c r="D599">
        <v>21</v>
      </c>
      <c r="E599" s="15">
        <v>13.815970688004271</v>
      </c>
      <c r="F599" s="115">
        <v>1.7094404486070689</v>
      </c>
      <c r="G599" s="15">
        <v>17.512916243105483</v>
      </c>
      <c r="H599" s="15">
        <v>1.8883350082251997</v>
      </c>
      <c r="I599" s="116">
        <v>853.33333333333337</v>
      </c>
      <c r="J599" s="10">
        <v>146.97662053580831</v>
      </c>
      <c r="K599" s="116">
        <v>96.921048185782155</v>
      </c>
      <c r="L599" s="116">
        <v>39.961107023770765</v>
      </c>
      <c r="M599" s="134">
        <f t="shared" si="9"/>
        <v>8.6603503812767546E-2</v>
      </c>
    </row>
    <row r="600" spans="1:13">
      <c r="A600" t="s">
        <v>213</v>
      </c>
      <c r="B600" s="14">
        <v>11.491137504908449</v>
      </c>
      <c r="C600" s="133">
        <v>1.0758684464519102</v>
      </c>
      <c r="D600">
        <v>25</v>
      </c>
      <c r="E600" s="15">
        <v>13.854604253073742</v>
      </c>
      <c r="F600" s="115">
        <v>1.3491616339502919</v>
      </c>
      <c r="G600" s="15">
        <v>17.349588401655939</v>
      </c>
      <c r="H600" s="15">
        <v>1.2468588350409535</v>
      </c>
      <c r="I600" s="116">
        <v>914.08</v>
      </c>
      <c r="J600" s="10">
        <v>157.30299933567701</v>
      </c>
      <c r="K600" s="116">
        <v>100.14407169242349</v>
      </c>
      <c r="L600" s="116">
        <v>26.210295483017159</v>
      </c>
      <c r="M600" s="134">
        <f t="shared" si="9"/>
        <v>9.3625930939591664E-2</v>
      </c>
    </row>
    <row r="601" spans="1:13">
      <c r="A601" t="s">
        <v>208</v>
      </c>
      <c r="B601" s="14">
        <v>26.458493764064929</v>
      </c>
      <c r="C601" s="133">
        <v>1.1330954795119927</v>
      </c>
      <c r="D601">
        <v>30</v>
      </c>
      <c r="E601" s="15">
        <v>14.769070611222435</v>
      </c>
      <c r="F601" s="115">
        <v>1.4461519898162178</v>
      </c>
      <c r="G601" s="15">
        <v>18.146592995540807</v>
      </c>
      <c r="H601" s="15">
        <v>1.6932367035941811</v>
      </c>
      <c r="I601" s="116">
        <v>833.16666666666663</v>
      </c>
      <c r="J601" s="10">
        <v>183.95091434643342</v>
      </c>
      <c r="K601" s="116">
        <v>106.33422943230798</v>
      </c>
      <c r="L601" s="116">
        <v>26.129411613488543</v>
      </c>
      <c r="M601" s="134">
        <f t="shared" si="9"/>
        <v>4.2825396245757812E-2</v>
      </c>
    </row>
    <row r="602" spans="1:13">
      <c r="A602" t="s">
        <v>1459</v>
      </c>
      <c r="B602" s="14">
        <v>12.964073728584051</v>
      </c>
      <c r="C602" s="133">
        <v>1.0828222411330513</v>
      </c>
      <c r="D602">
        <v>26</v>
      </c>
      <c r="E602" s="15">
        <v>14.970734187662568</v>
      </c>
      <c r="F602" s="115">
        <v>1.6462128489870405</v>
      </c>
      <c r="G602" s="15">
        <v>18.336847685822413</v>
      </c>
      <c r="H602" s="15">
        <v>1.6587184914561834</v>
      </c>
      <c r="I602" s="116">
        <v>957.88461538461536</v>
      </c>
      <c r="J602" s="10">
        <v>107.4721169288098</v>
      </c>
      <c r="K602" s="116">
        <v>134.35974712507507</v>
      </c>
      <c r="L602" s="116">
        <v>38.344005457151276</v>
      </c>
      <c r="M602" s="134">
        <f t="shared" si="9"/>
        <v>8.3524844412568619E-2</v>
      </c>
    </row>
    <row r="603" spans="1:13">
      <c r="A603" t="s">
        <v>206</v>
      </c>
      <c r="B603" s="14">
        <v>9.5715262939638333</v>
      </c>
      <c r="C603" s="133">
        <v>0.814984869377395</v>
      </c>
      <c r="D603">
        <v>19</v>
      </c>
      <c r="E603" s="15">
        <v>13.113179341350028</v>
      </c>
      <c r="F603" s="115">
        <v>1.7268705488269138</v>
      </c>
      <c r="G603" s="15">
        <v>16.998245131441546</v>
      </c>
      <c r="H603" s="15">
        <v>1.8627486639690178</v>
      </c>
      <c r="I603" s="116">
        <v>911.15789473684208</v>
      </c>
      <c r="J603" s="10">
        <v>184.47400705730442</v>
      </c>
      <c r="K603" s="116">
        <v>86.576328232967739</v>
      </c>
      <c r="L603" s="116">
        <v>29.037448725348483</v>
      </c>
      <c r="M603" s="134">
        <f t="shared" si="9"/>
        <v>8.5146803586733641E-2</v>
      </c>
    </row>
    <row r="604" spans="1:13">
      <c r="A604" t="s">
        <v>1454</v>
      </c>
      <c r="B604" s="14">
        <v>11.65592383131095</v>
      </c>
      <c r="C604" s="133">
        <v>0.80609214107165472</v>
      </c>
      <c r="D604">
        <v>19</v>
      </c>
      <c r="E604" s="15">
        <v>13.75649186842325</v>
      </c>
      <c r="F604" s="115">
        <v>2.0837021784549838</v>
      </c>
      <c r="G604" s="15">
        <v>17.767378261770041</v>
      </c>
      <c r="H604" s="15">
        <v>2.1009155440372913</v>
      </c>
      <c r="I604" s="116">
        <v>953.10526315789468</v>
      </c>
      <c r="J604" s="10">
        <v>118.29708130796541</v>
      </c>
      <c r="K604" s="116">
        <v>107.36847169324318</v>
      </c>
      <c r="L604" s="116">
        <v>36.011419495553504</v>
      </c>
      <c r="M604" s="134">
        <f t="shared" si="9"/>
        <v>6.9157293127317304E-2</v>
      </c>
    </row>
    <row r="605" spans="1:13">
      <c r="A605" t="s">
        <v>210</v>
      </c>
      <c r="B605" s="14">
        <v>15.62832420197881</v>
      </c>
      <c r="C605" s="133">
        <v>1.3934853171476609</v>
      </c>
      <c r="D605">
        <v>33</v>
      </c>
      <c r="E605" s="15">
        <v>15.49318698919739</v>
      </c>
      <c r="F605" s="115">
        <v>1.935555349786285</v>
      </c>
      <c r="G605" s="15">
        <v>19.276078030549986</v>
      </c>
      <c r="H605" s="15">
        <v>1.9441078778289054</v>
      </c>
      <c r="I605" s="116">
        <v>907.69696969696975</v>
      </c>
      <c r="J605" s="10">
        <v>146.79969549313742</v>
      </c>
      <c r="K605" s="116">
        <v>139.35113795850515</v>
      </c>
      <c r="L605" s="116">
        <v>42.250116864432627</v>
      </c>
      <c r="M605" s="134">
        <f t="shared" si="9"/>
        <v>8.9164090732851711E-2</v>
      </c>
    </row>
    <row r="606" spans="1:13">
      <c r="A606" t="s">
        <v>1467</v>
      </c>
      <c r="B606" s="14">
        <v>2.1412500975730482</v>
      </c>
      <c r="C606" s="133">
        <v>1.877529215414642E-2</v>
      </c>
      <c r="D606">
        <v>1</v>
      </c>
      <c r="E606" s="15">
        <v>14.04417242559561</v>
      </c>
      <c r="F606" s="115">
        <v>0</v>
      </c>
      <c r="G606" s="15">
        <v>17.597110635727109</v>
      </c>
      <c r="H606" s="15">
        <v>0</v>
      </c>
      <c r="I606" s="116">
        <v>586</v>
      </c>
      <c r="J606" s="10">
        <v>0</v>
      </c>
      <c r="K606" s="116">
        <v>68.163076347432579</v>
      </c>
      <c r="L606" s="116">
        <v>0</v>
      </c>
      <c r="M606" s="134">
        <f t="shared" si="9"/>
        <v>8.7683788901758153E-3</v>
      </c>
    </row>
    <row r="607" spans="1:13">
      <c r="A607" t="s">
        <v>1469</v>
      </c>
      <c r="B607" s="14">
        <v>0.72549013076725688</v>
      </c>
      <c r="C607" s="133">
        <v>1.801158618658066E-2</v>
      </c>
      <c r="D607">
        <v>1</v>
      </c>
      <c r="E607" s="15">
        <v>14.24873781720405</v>
      </c>
      <c r="F607" s="115">
        <v>0</v>
      </c>
      <c r="G607" s="15">
        <v>16.43191527755787</v>
      </c>
      <c r="H607" s="15">
        <v>0</v>
      </c>
      <c r="I607" s="116">
        <v>833</v>
      </c>
      <c r="J607" s="10">
        <v>0</v>
      </c>
      <c r="K607" s="116">
        <v>86.766173750113381</v>
      </c>
      <c r="L607" s="116">
        <v>0</v>
      </c>
      <c r="M607" s="134">
        <f t="shared" si="9"/>
        <v>2.4826783194875635E-2</v>
      </c>
    </row>
    <row r="608" spans="1:13">
      <c r="A608" t="s">
        <v>225</v>
      </c>
      <c r="B608" s="14">
        <v>2.5950921346076901</v>
      </c>
      <c r="C608" s="133">
        <v>1.696587015563129E-2</v>
      </c>
      <c r="D608">
        <v>1</v>
      </c>
      <c r="E608" s="15">
        <v>14.45093522282837</v>
      </c>
      <c r="F608" s="115">
        <v>0</v>
      </c>
      <c r="G608" s="15">
        <v>17.39523097859211</v>
      </c>
      <c r="H608" s="15">
        <v>0</v>
      </c>
      <c r="I608" s="116">
        <v>884</v>
      </c>
      <c r="J608" s="10">
        <v>0</v>
      </c>
      <c r="K608" s="116">
        <v>108.9351276548923</v>
      </c>
      <c r="L608" s="116">
        <v>0</v>
      </c>
      <c r="M608" s="134">
        <f t="shared" si="9"/>
        <v>6.5376754564423533E-3</v>
      </c>
    </row>
    <row r="609" spans="1:13">
      <c r="A609" t="s">
        <v>1674</v>
      </c>
      <c r="B609" s="14">
        <v>4.9796344842393339</v>
      </c>
      <c r="C609" s="133">
        <v>0.15251609852191508</v>
      </c>
      <c r="D609">
        <v>4</v>
      </c>
      <c r="E609" s="15">
        <v>17.523735228218115</v>
      </c>
      <c r="F609" s="115">
        <v>0.9946435421993044</v>
      </c>
      <c r="G609" s="15">
        <v>16.3780588951917</v>
      </c>
      <c r="H609" s="15">
        <v>1.4354038810215632</v>
      </c>
      <c r="I609" s="116">
        <v>610.5</v>
      </c>
      <c r="J609" s="10">
        <v>131.31355604049415</v>
      </c>
      <c r="K609" s="116">
        <v>97.464581177842675</v>
      </c>
      <c r="L609" s="116">
        <v>11.87167966062511</v>
      </c>
      <c r="M609" s="134">
        <f t="shared" si="9"/>
        <v>3.0627970587928151E-2</v>
      </c>
    </row>
    <row r="610" spans="1:13">
      <c r="A610" t="s">
        <v>320</v>
      </c>
      <c r="B610" s="14">
        <v>3.856276603161445</v>
      </c>
      <c r="C610" s="133">
        <v>0.28955739840616623</v>
      </c>
      <c r="D610">
        <v>7</v>
      </c>
      <c r="E610" s="15">
        <v>17.254817141262972</v>
      </c>
      <c r="F610" s="115">
        <v>1.1349830272219832</v>
      </c>
      <c r="G610" s="15">
        <v>17.176177755970571</v>
      </c>
      <c r="H610" s="15">
        <v>1.2350963376036532</v>
      </c>
      <c r="I610" s="116">
        <v>541.85714285714289</v>
      </c>
      <c r="J610" s="10">
        <v>202.68443352126658</v>
      </c>
      <c r="K610" s="116">
        <v>87.009574165258172</v>
      </c>
      <c r="L610" s="116">
        <v>30.29342500426176</v>
      </c>
      <c r="M610" s="134">
        <f t="shared" si="9"/>
        <v>7.5087300057465237E-2</v>
      </c>
    </row>
    <row r="611" spans="1:13">
      <c r="A611" t="s">
        <v>1677</v>
      </c>
      <c r="B611" s="14">
        <v>0.95601845681353825</v>
      </c>
      <c r="C611" s="133">
        <v>1.845610114600367E-2</v>
      </c>
      <c r="D611">
        <v>1</v>
      </c>
      <c r="E611" s="15">
        <v>14.26643234488383</v>
      </c>
      <c r="F611" s="115">
        <v>0</v>
      </c>
      <c r="G611" s="15">
        <v>12.505274377424129</v>
      </c>
      <c r="H611" s="15">
        <v>0</v>
      </c>
      <c r="I611" s="116">
        <v>704</v>
      </c>
      <c r="J611" s="10">
        <v>0</v>
      </c>
      <c r="K611" s="116">
        <v>54.719218152276412</v>
      </c>
      <c r="L611" s="116">
        <v>0</v>
      </c>
      <c r="M611" s="134">
        <f t="shared" si="9"/>
        <v>1.9305172420539727E-2</v>
      </c>
    </row>
    <row r="612" spans="1:13">
      <c r="A612" t="s">
        <v>313</v>
      </c>
      <c r="B612" s="14">
        <v>27.15036182416469</v>
      </c>
      <c r="C612" s="133">
        <v>1.2263327201267546</v>
      </c>
      <c r="D612">
        <v>31</v>
      </c>
      <c r="E612" s="15">
        <v>15.175824542857686</v>
      </c>
      <c r="F612" s="115">
        <v>1.7322106228681913</v>
      </c>
      <c r="G612" s="15">
        <v>18.525150351191563</v>
      </c>
      <c r="H612" s="15">
        <v>1.5800379161668527</v>
      </c>
      <c r="I612" s="116">
        <v>837</v>
      </c>
      <c r="J612" s="10">
        <v>213.34494256046716</v>
      </c>
      <c r="K612" s="116">
        <v>115.02509979512962</v>
      </c>
      <c r="L612" s="116">
        <v>36.672030991012647</v>
      </c>
      <c r="M612" s="134">
        <f t="shared" si="9"/>
        <v>4.5168190688172682E-2</v>
      </c>
    </row>
    <row r="613" spans="1:13">
      <c r="A613" t="s">
        <v>1684</v>
      </c>
      <c r="B613" s="14">
        <v>3.258444704912526</v>
      </c>
      <c r="C613" s="133">
        <v>0.2793428805046676</v>
      </c>
      <c r="D613">
        <v>7</v>
      </c>
      <c r="E613" s="15">
        <v>14.349131440992197</v>
      </c>
      <c r="F613" s="115">
        <v>1.1273921563536879</v>
      </c>
      <c r="G613" s="15">
        <v>17.589509565314199</v>
      </c>
      <c r="H613" s="15">
        <v>0.91359555427457406</v>
      </c>
      <c r="I613" s="116">
        <v>1083.5714285714287</v>
      </c>
      <c r="J613" s="10">
        <v>99.121652734487469</v>
      </c>
      <c r="K613" s="116">
        <v>129.92472380850032</v>
      </c>
      <c r="L613" s="116">
        <v>20.400726821255713</v>
      </c>
      <c r="M613" s="134">
        <f t="shared" si="9"/>
        <v>8.572890007417408E-2</v>
      </c>
    </row>
    <row r="614" spans="1:13">
      <c r="A614" t="s">
        <v>1686</v>
      </c>
      <c r="B614" s="14">
        <v>0.64783474061882029</v>
      </c>
      <c r="C614" s="133">
        <v>1.9742825934971609E-2</v>
      </c>
      <c r="D614">
        <v>1</v>
      </c>
      <c r="E614" s="15">
        <v>10.09478748537787</v>
      </c>
      <c r="F614" s="115">
        <v>0</v>
      </c>
      <c r="G614" s="15">
        <v>13.504033761860221</v>
      </c>
      <c r="H614" s="15">
        <v>0</v>
      </c>
      <c r="I614" s="116">
        <v>1064</v>
      </c>
      <c r="J614" s="10">
        <v>0</v>
      </c>
      <c r="K614" s="116">
        <v>42.890031445358183</v>
      </c>
      <c r="L614" s="116">
        <v>0</v>
      </c>
      <c r="M614" s="134">
        <f t="shared" si="9"/>
        <v>3.0475096034697061E-2</v>
      </c>
    </row>
    <row r="615" spans="1:13">
      <c r="A615" t="s">
        <v>1688</v>
      </c>
      <c r="B615" s="14">
        <v>0.72837230374871009</v>
      </c>
      <c r="C615" s="133">
        <v>8.6725863316850088E-2</v>
      </c>
      <c r="D615">
        <v>3</v>
      </c>
      <c r="E615" s="15">
        <v>9.4160410032949091</v>
      </c>
      <c r="F615" s="115">
        <v>0.38957875508804818</v>
      </c>
      <c r="G615" s="15">
        <v>12.735074142979736</v>
      </c>
      <c r="H615" s="15">
        <v>0.20599692375555595</v>
      </c>
      <c r="I615" s="116">
        <v>771</v>
      </c>
      <c r="J615" s="10">
        <v>112.84502647436439</v>
      </c>
      <c r="K615" s="116">
        <v>23.713580961959426</v>
      </c>
      <c r="L615" s="116">
        <v>5.6453756664596071</v>
      </c>
      <c r="M615" s="134">
        <f t="shared" si="9"/>
        <v>0.11906804098741608</v>
      </c>
    </row>
    <row r="616" spans="1:13">
      <c r="A616" t="s">
        <v>1691</v>
      </c>
      <c r="B616" s="14">
        <v>0.85303082357851723</v>
      </c>
      <c r="C616" s="133">
        <v>1.9568613221709288E-2</v>
      </c>
      <c r="D616">
        <v>1</v>
      </c>
      <c r="E616" s="15">
        <v>12.95812634295063</v>
      </c>
      <c r="F616" s="115">
        <v>0</v>
      </c>
      <c r="G616" s="15">
        <v>17.717146058837901</v>
      </c>
      <c r="H616" s="15">
        <v>0</v>
      </c>
      <c r="I616" s="116">
        <v>1073</v>
      </c>
      <c r="J616" s="10">
        <v>0</v>
      </c>
      <c r="K616" s="116">
        <v>105.8386525943349</v>
      </c>
      <c r="L616" s="116">
        <v>0</v>
      </c>
      <c r="M616" s="134">
        <f t="shared" si="9"/>
        <v>2.2940100968002235E-2</v>
      </c>
    </row>
    <row r="617" spans="1:13">
      <c r="A617" t="s">
        <v>1695</v>
      </c>
      <c r="B617" s="14">
        <v>0.86825099776257575</v>
      </c>
      <c r="C617" s="133">
        <v>1.9015815915123861E-2</v>
      </c>
      <c r="D617">
        <v>1</v>
      </c>
      <c r="E617" s="15">
        <v>14.85146856617602</v>
      </c>
      <c r="F617" s="115">
        <v>0</v>
      </c>
      <c r="G617" s="15">
        <v>17.93644570085516</v>
      </c>
      <c r="H617" s="15">
        <v>0</v>
      </c>
      <c r="I617" s="116">
        <v>631</v>
      </c>
      <c r="J617" s="10">
        <v>0</v>
      </c>
      <c r="K617" s="116">
        <v>83.881105795593285</v>
      </c>
      <c r="L617" s="116">
        <v>0</v>
      </c>
      <c r="M617" s="134">
        <f t="shared" si="9"/>
        <v>2.1901288871681503E-2</v>
      </c>
    </row>
    <row r="618" spans="1:13">
      <c r="A618" t="s">
        <v>317</v>
      </c>
      <c r="B618" s="14">
        <v>7.9469741085740377</v>
      </c>
      <c r="C618" s="133">
        <v>0.68723160013491558</v>
      </c>
      <c r="D618">
        <v>17</v>
      </c>
      <c r="E618" s="15">
        <v>13.613000080543797</v>
      </c>
      <c r="F618" s="115">
        <v>2.0838853828378205</v>
      </c>
      <c r="G618" s="15">
        <v>17.16742935299748</v>
      </c>
      <c r="H618" s="15">
        <v>2.0448520987811127</v>
      </c>
      <c r="I618" s="116">
        <v>639.05882352941171</v>
      </c>
      <c r="J618" s="10">
        <v>223.92106555350239</v>
      </c>
      <c r="K618" s="116">
        <v>71.477894460642744</v>
      </c>
      <c r="L618" s="116">
        <v>45.963270552627385</v>
      </c>
      <c r="M618" s="134">
        <f t="shared" si="9"/>
        <v>8.6477140952737883E-2</v>
      </c>
    </row>
    <row r="619" spans="1:13">
      <c r="A619" t="s">
        <v>1598</v>
      </c>
      <c r="B619" s="14">
        <v>6.4360984276871784</v>
      </c>
      <c r="C619" s="133">
        <v>0.20445496561625548</v>
      </c>
      <c r="D619">
        <v>5</v>
      </c>
      <c r="E619" s="15">
        <v>16.127120025724832</v>
      </c>
      <c r="F619" s="115">
        <v>0.52159936779159632</v>
      </c>
      <c r="G619" s="15">
        <v>19.564551584647305</v>
      </c>
      <c r="H619" s="15">
        <v>0.83774548007408378</v>
      </c>
      <c r="I619" s="116">
        <v>977.2</v>
      </c>
      <c r="J619" s="10">
        <v>37.647841903620453</v>
      </c>
      <c r="K619" s="116">
        <v>162.16271947403047</v>
      </c>
      <c r="L619" s="116">
        <v>10.742042217352887</v>
      </c>
      <c r="M619" s="134">
        <f t="shared" si="9"/>
        <v>3.1766910949764124E-2</v>
      </c>
    </row>
    <row r="620" spans="1:13">
      <c r="A620" t="s">
        <v>323</v>
      </c>
      <c r="B620" s="14">
        <v>0.81370491002259815</v>
      </c>
      <c r="C620" s="133">
        <v>6.2424818560099397E-2</v>
      </c>
      <c r="D620">
        <v>2</v>
      </c>
      <c r="E620" s="15">
        <v>14.342320379154129</v>
      </c>
      <c r="F620" s="115">
        <v>0.40432852346487214</v>
      </c>
      <c r="G620" s="15">
        <v>18.559705508345644</v>
      </c>
      <c r="H620" s="15">
        <v>0.10980309171793162</v>
      </c>
      <c r="I620" s="116">
        <v>1123</v>
      </c>
      <c r="J620" s="10">
        <v>81</v>
      </c>
      <c r="K620" s="116">
        <v>137.46864860601059</v>
      </c>
      <c r="L620" s="116">
        <v>13.30834595381959</v>
      </c>
      <c r="M620" s="134">
        <f t="shared" si="9"/>
        <v>7.671677753347432E-2</v>
      </c>
    </row>
    <row r="621" spans="1:13">
      <c r="A621" t="s">
        <v>1601</v>
      </c>
      <c r="B621" s="14">
        <v>0.78807354049250711</v>
      </c>
      <c r="C621" s="133">
        <v>6.2047840293530596E-2</v>
      </c>
      <c r="D621">
        <v>2</v>
      </c>
      <c r="E621" s="15">
        <v>14.058028860868699</v>
      </c>
      <c r="F621" s="115">
        <v>0.29674265609283351</v>
      </c>
      <c r="G621" s="15">
        <v>18.011712744344521</v>
      </c>
      <c r="H621" s="15">
        <v>0.51044736126835377</v>
      </c>
      <c r="I621" s="116">
        <v>1049</v>
      </c>
      <c r="J621" s="10">
        <v>119</v>
      </c>
      <c r="K621" s="116">
        <v>119.21849228667745</v>
      </c>
      <c r="L621" s="116">
        <v>1.7617369894446859</v>
      </c>
      <c r="M621" s="134">
        <f t="shared" si="9"/>
        <v>7.8733566228798596E-2</v>
      </c>
    </row>
    <row r="622" spans="1:13">
      <c r="A622" t="s">
        <v>1603</v>
      </c>
      <c r="B622" s="14">
        <v>0.35563155318932332</v>
      </c>
      <c r="C622" s="133">
        <v>1.7497456163319061E-2</v>
      </c>
      <c r="D622">
        <v>1</v>
      </c>
      <c r="E622" s="15">
        <v>15.04846311578336</v>
      </c>
      <c r="F622" s="115">
        <v>0</v>
      </c>
      <c r="G622" s="15">
        <v>17.369328056678579</v>
      </c>
      <c r="H622" s="15">
        <v>0</v>
      </c>
      <c r="I622" s="116">
        <v>800</v>
      </c>
      <c r="J622" s="10">
        <v>0</v>
      </c>
      <c r="K622" s="116">
        <v>91.256937470135668</v>
      </c>
      <c r="L622" s="116">
        <v>0</v>
      </c>
      <c r="M622" s="134">
        <f t="shared" si="9"/>
        <v>4.9201079056121179E-2</v>
      </c>
    </row>
    <row r="623" spans="1:13">
      <c r="A623" t="s">
        <v>1605</v>
      </c>
      <c r="B623" s="14">
        <v>1.863711545343347</v>
      </c>
      <c r="C623" s="133">
        <v>0.14981246975076504</v>
      </c>
      <c r="D623">
        <v>4</v>
      </c>
      <c r="E623" s="15">
        <v>13.355021691929588</v>
      </c>
      <c r="F623" s="115">
        <v>2.4261004892802007</v>
      </c>
      <c r="G623" s="15">
        <v>16.231684154785096</v>
      </c>
      <c r="H623" s="15">
        <v>1.5650926344187182</v>
      </c>
      <c r="I623" s="116">
        <v>647.5</v>
      </c>
      <c r="J623" s="10">
        <v>213.93281655697427</v>
      </c>
      <c r="K623" s="116">
        <v>57.641574918131866</v>
      </c>
      <c r="L623" s="116">
        <v>30.346549349109367</v>
      </c>
      <c r="M623" s="134">
        <f t="shared" si="9"/>
        <v>8.0383936089833824E-2</v>
      </c>
    </row>
    <row r="624" spans="1:13">
      <c r="A624" t="s">
        <v>1607</v>
      </c>
      <c r="B624" s="14">
        <v>2.2826841712021699</v>
      </c>
      <c r="C624" s="133">
        <v>0.19717757492276117</v>
      </c>
      <c r="D624">
        <v>5</v>
      </c>
      <c r="E624" s="15">
        <v>13.328429332795491</v>
      </c>
      <c r="F624" s="115">
        <v>0.64679907650542301</v>
      </c>
      <c r="G624" s="15">
        <v>16.819819398884022</v>
      </c>
      <c r="H624" s="15">
        <v>1.0764618719167014</v>
      </c>
      <c r="I624" s="116">
        <v>714.6</v>
      </c>
      <c r="J624" s="10">
        <v>167.17966383504904</v>
      </c>
      <c r="K624" s="116">
        <v>68.790996817102567</v>
      </c>
      <c r="L624" s="116">
        <v>16.69973379018094</v>
      </c>
      <c r="M624" s="134">
        <f t="shared" si="9"/>
        <v>8.6379700446653593E-2</v>
      </c>
    </row>
    <row r="625" spans="1:13">
      <c r="A625" t="s">
        <v>1610</v>
      </c>
      <c r="B625" s="14">
        <v>0.33520098752785571</v>
      </c>
      <c r="C625" s="133">
        <v>1.8116617124248641E-2</v>
      </c>
      <c r="D625">
        <v>1</v>
      </c>
      <c r="E625" s="15">
        <v>13.167136491107341</v>
      </c>
      <c r="F625" s="115">
        <v>0</v>
      </c>
      <c r="G625" s="15">
        <v>16.076245623410308</v>
      </c>
      <c r="H625" s="15">
        <v>0</v>
      </c>
      <c r="I625" s="116">
        <v>1159</v>
      </c>
      <c r="J625" s="10">
        <v>0</v>
      </c>
      <c r="K625" s="116">
        <v>103.978660070272</v>
      </c>
      <c r="L625" s="116">
        <v>0</v>
      </c>
      <c r="M625" s="134">
        <f t="shared" si="9"/>
        <v>5.4047027897682197E-2</v>
      </c>
    </row>
    <row r="626" spans="1:13">
      <c r="A626" t="s">
        <v>1612</v>
      </c>
      <c r="B626" s="14">
        <v>1.7959205682715891</v>
      </c>
      <c r="C626" s="133">
        <v>3.6359086720423241E-2</v>
      </c>
      <c r="D626">
        <v>2</v>
      </c>
      <c r="E626" s="15">
        <v>12.851216596059189</v>
      </c>
      <c r="F626" s="115">
        <v>1.0855797122184505</v>
      </c>
      <c r="G626" s="15">
        <v>16.1415133835071</v>
      </c>
      <c r="H626" s="15">
        <v>1.0201022878364017</v>
      </c>
      <c r="I626" s="116">
        <v>933</v>
      </c>
      <c r="J626" s="10">
        <v>88</v>
      </c>
      <c r="K626" s="116">
        <v>80.736154195606005</v>
      </c>
      <c r="L626" s="116">
        <v>22.342236171143693</v>
      </c>
      <c r="M626" s="134">
        <f t="shared" si="9"/>
        <v>2.0245375749226798E-2</v>
      </c>
    </row>
    <row r="627" spans="1:13">
      <c r="A627" t="s">
        <v>1614</v>
      </c>
      <c r="B627" s="14">
        <v>1.695798151729123</v>
      </c>
      <c r="C627" s="133">
        <v>0.26038419779514727</v>
      </c>
      <c r="D627">
        <v>6</v>
      </c>
      <c r="E627" s="15">
        <v>11.645000534360483</v>
      </c>
      <c r="F627" s="115">
        <v>1.0051405040457067</v>
      </c>
      <c r="G627" s="15">
        <v>14.961816035893735</v>
      </c>
      <c r="H627" s="15">
        <v>0.81942318548383331</v>
      </c>
      <c r="I627" s="116">
        <v>654.5</v>
      </c>
      <c r="J627" s="10">
        <v>177.16635308846506</v>
      </c>
      <c r="K627" s="116">
        <v>44.297667450310371</v>
      </c>
      <c r="L627" s="116">
        <v>20.330527256480917</v>
      </c>
      <c r="M627" s="134">
        <f t="shared" si="9"/>
        <v>0.15354669276508301</v>
      </c>
    </row>
    <row r="628" spans="1:13">
      <c r="A628" t="s">
        <v>2633</v>
      </c>
      <c r="B628" s="14">
        <v>1.410152121494783</v>
      </c>
      <c r="C628" s="133">
        <v>0.13193265052849329</v>
      </c>
      <c r="D628">
        <v>3</v>
      </c>
      <c r="E628" s="15">
        <v>11.86681101732986</v>
      </c>
      <c r="F628" s="115">
        <v>0.82601984655240013</v>
      </c>
      <c r="G628" s="15">
        <v>15.727806942219848</v>
      </c>
      <c r="H628" s="15">
        <v>1.3966878623307166</v>
      </c>
      <c r="I628" s="116">
        <v>708</v>
      </c>
      <c r="J628" s="10">
        <v>111.18453129819814</v>
      </c>
      <c r="K628" s="116">
        <v>47.087602817118771</v>
      </c>
      <c r="L628" s="116">
        <v>6.5569579389855894</v>
      </c>
      <c r="M628" s="134">
        <f t="shared" si="9"/>
        <v>9.355916182194772E-2</v>
      </c>
    </row>
    <row r="629" spans="1:13">
      <c r="A629" t="s">
        <v>2708</v>
      </c>
      <c r="B629" s="14">
        <v>4.7182903363074331</v>
      </c>
      <c r="C629" s="133">
        <v>0.6163734079551344</v>
      </c>
      <c r="D629">
        <v>13</v>
      </c>
      <c r="E629" s="15">
        <v>13.316621997172744</v>
      </c>
      <c r="F629" s="115">
        <v>0.78680847568859391</v>
      </c>
      <c r="G629" s="15">
        <v>17.097741271518537</v>
      </c>
      <c r="H629" s="15">
        <v>0.93790304357728216</v>
      </c>
      <c r="I629" s="116">
        <v>998.84615384615381</v>
      </c>
      <c r="J629" s="10">
        <v>109.62653114716778</v>
      </c>
      <c r="K629" s="116">
        <v>97.203449678461695</v>
      </c>
      <c r="L629" s="116">
        <v>21.160496171123143</v>
      </c>
      <c r="M629" s="134">
        <f t="shared" si="9"/>
        <v>0.13063490459926053</v>
      </c>
    </row>
    <row r="630" spans="1:13">
      <c r="A630" t="s">
        <v>1421</v>
      </c>
      <c r="B630" s="14">
        <v>8.7633043253414229</v>
      </c>
      <c r="C630" s="133">
        <v>1.801158618658066E-2</v>
      </c>
      <c r="D630">
        <v>1</v>
      </c>
      <c r="E630" s="15">
        <v>14.074044336733539</v>
      </c>
      <c r="F630" s="115">
        <v>0</v>
      </c>
      <c r="G630" s="15">
        <v>16.941460631918801</v>
      </c>
      <c r="H630" s="15">
        <v>0</v>
      </c>
      <c r="I630" s="116">
        <v>777</v>
      </c>
      <c r="J630" s="10">
        <v>0</v>
      </c>
      <c r="K630" s="116">
        <v>78.762482554242567</v>
      </c>
      <c r="L630" s="116">
        <v>0</v>
      </c>
      <c r="M630" s="134">
        <f t="shared" si="9"/>
        <v>2.0553418571229317E-3</v>
      </c>
    </row>
    <row r="631" spans="1:13">
      <c r="A631" t="s">
        <v>2697</v>
      </c>
      <c r="B631" s="14">
        <v>6.3096472450157801</v>
      </c>
      <c r="C631" s="133">
        <v>0.68879618049477054</v>
      </c>
      <c r="D631">
        <v>15</v>
      </c>
      <c r="E631" s="15">
        <v>13.449996738346398</v>
      </c>
      <c r="F631" s="115">
        <v>1.193389027278873</v>
      </c>
      <c r="G631" s="15">
        <v>16.89083445561749</v>
      </c>
      <c r="H631" s="15">
        <v>1.4724418541194064</v>
      </c>
      <c r="I631" s="116">
        <v>1020.2</v>
      </c>
      <c r="J631" s="10">
        <v>143.76610634406615</v>
      </c>
      <c r="K631" s="116">
        <v>101.2351688124911</v>
      </c>
      <c r="L631" s="116">
        <v>26.291670112900341</v>
      </c>
      <c r="M631" s="134">
        <f t="shared" si="9"/>
        <v>0.10916556088597119</v>
      </c>
    </row>
    <row r="632" spans="1:13">
      <c r="A632" t="s">
        <v>163</v>
      </c>
      <c r="B632" s="14">
        <v>8.1103113207902009</v>
      </c>
      <c r="C632" s="133">
        <v>3.9635405566511871E-2</v>
      </c>
      <c r="D632">
        <v>2</v>
      </c>
      <c r="E632" s="15">
        <v>16.108446459629779</v>
      </c>
      <c r="F632" s="115">
        <v>0.29414415817780271</v>
      </c>
      <c r="G632" s="15">
        <v>19.140346415251269</v>
      </c>
      <c r="H632" s="15">
        <v>1.0272569554453577</v>
      </c>
      <c r="I632" s="116">
        <v>706</v>
      </c>
      <c r="J632" s="10">
        <v>100</v>
      </c>
      <c r="K632" s="116">
        <v>108.6645484945676</v>
      </c>
      <c r="L632" s="116">
        <v>14.235466036833953</v>
      </c>
      <c r="M632" s="134">
        <f t="shared" si="9"/>
        <v>4.8870387336315138E-3</v>
      </c>
    </row>
    <row r="633" spans="1:13">
      <c r="A633" t="s">
        <v>1474</v>
      </c>
      <c r="B633" s="14">
        <v>2.0746801327064799</v>
      </c>
      <c r="C633" s="133">
        <v>1.9825399489692079E-2</v>
      </c>
      <c r="D633">
        <v>1</v>
      </c>
      <c r="E633" s="15">
        <v>14.15831932719294</v>
      </c>
      <c r="F633" s="115">
        <v>0</v>
      </c>
      <c r="G633" s="15">
        <v>16.882552206328789</v>
      </c>
      <c r="H633" s="15">
        <v>0</v>
      </c>
      <c r="I633" s="116">
        <v>656</v>
      </c>
      <c r="J633" s="10">
        <v>0</v>
      </c>
      <c r="K633" s="116">
        <v>71.601361233686518</v>
      </c>
      <c r="L633" s="116">
        <v>0</v>
      </c>
      <c r="M633" s="134">
        <f t="shared" si="9"/>
        <v>9.5558824597357459E-3</v>
      </c>
    </row>
    <row r="634" spans="1:13">
      <c r="A634" t="s">
        <v>1476</v>
      </c>
      <c r="B634" s="14">
        <v>2.169001365276555</v>
      </c>
      <c r="C634" s="133">
        <v>1.9333114663639919E-2</v>
      </c>
      <c r="D634">
        <v>1</v>
      </c>
      <c r="E634" s="15">
        <v>16.42041719911127</v>
      </c>
      <c r="F634" s="115">
        <v>0</v>
      </c>
      <c r="G634" s="15">
        <v>17.651572432482681</v>
      </c>
      <c r="H634" s="15">
        <v>0</v>
      </c>
      <c r="I634" s="116">
        <v>466</v>
      </c>
      <c r="J634" s="10">
        <v>0</v>
      </c>
      <c r="K634" s="116">
        <v>71.061109942813829</v>
      </c>
      <c r="L634" s="116">
        <v>0</v>
      </c>
      <c r="M634" s="134">
        <f t="shared" si="9"/>
        <v>8.9133713667233598E-3</v>
      </c>
    </row>
    <row r="635" spans="1:13">
      <c r="A635" t="s">
        <v>1478</v>
      </c>
      <c r="B635" s="14">
        <v>1.222549821190374</v>
      </c>
      <c r="C635" s="133">
        <v>1.9825399489692079E-2</v>
      </c>
      <c r="D635">
        <v>1</v>
      </c>
      <c r="E635" s="15">
        <v>16.453369560257329</v>
      </c>
      <c r="F635" s="115">
        <v>0</v>
      </c>
      <c r="G635" s="15">
        <v>20.12010970519799</v>
      </c>
      <c r="H635" s="15">
        <v>0</v>
      </c>
      <c r="I635" s="116">
        <v>656</v>
      </c>
      <c r="J635" s="10">
        <v>0</v>
      </c>
      <c r="K635" s="116">
        <v>122.3053568733838</v>
      </c>
      <c r="L635" s="116">
        <v>0</v>
      </c>
      <c r="M635" s="134">
        <f t="shared" si="9"/>
        <v>1.6216434820127378E-2</v>
      </c>
    </row>
    <row r="636" spans="1:13">
      <c r="A636" t="s">
        <v>1480</v>
      </c>
      <c r="B636" s="14">
        <v>0.1113371032784993</v>
      </c>
      <c r="C636" s="133">
        <v>1.9701854814119232E-2</v>
      </c>
      <c r="D636">
        <v>1</v>
      </c>
      <c r="E636" s="15">
        <v>16.974509352776561</v>
      </c>
      <c r="F636" s="115">
        <v>0</v>
      </c>
      <c r="G636" s="15">
        <v>16.81210736301896</v>
      </c>
      <c r="H636" s="15">
        <v>0</v>
      </c>
      <c r="I636" s="116">
        <v>660</v>
      </c>
      <c r="J636" s="10">
        <v>0</v>
      </c>
      <c r="K636" s="116">
        <v>98.71446567522014</v>
      </c>
      <c r="L636" s="116">
        <v>0</v>
      </c>
      <c r="M636" s="134">
        <f t="shared" si="9"/>
        <v>0.17695677571956309</v>
      </c>
    </row>
    <row r="637" spans="1:13">
      <c r="A637" t="s">
        <v>1482</v>
      </c>
      <c r="B637" s="14">
        <v>0.49150955201148738</v>
      </c>
      <c r="C637" s="133">
        <v>1.9638225014703879E-2</v>
      </c>
      <c r="D637">
        <v>1</v>
      </c>
      <c r="E637" s="15">
        <v>16.08359372847071</v>
      </c>
      <c r="F637" s="115">
        <v>0</v>
      </c>
      <c r="G637" s="15">
        <v>16.95845360085017</v>
      </c>
      <c r="H637" s="15">
        <v>0</v>
      </c>
      <c r="I637" s="116">
        <v>815</v>
      </c>
      <c r="J637" s="10">
        <v>0</v>
      </c>
      <c r="K637" s="116">
        <v>112.9492770362268</v>
      </c>
      <c r="L637" s="116">
        <v>0</v>
      </c>
      <c r="M637" s="134">
        <f t="shared" si="9"/>
        <v>3.995492037608437E-2</v>
      </c>
    </row>
    <row r="638" spans="1:13">
      <c r="A638" t="s">
        <v>1484</v>
      </c>
      <c r="B638" s="14">
        <v>1.146634944183009</v>
      </c>
      <c r="C638" s="133">
        <v>1.985238205917244E-2</v>
      </c>
      <c r="D638">
        <v>1</v>
      </c>
      <c r="E638" s="15">
        <v>15.41541248362693</v>
      </c>
      <c r="F638" s="115">
        <v>0</v>
      </c>
      <c r="G638" s="15">
        <v>17.113103367898631</v>
      </c>
      <c r="H638" s="15">
        <v>0</v>
      </c>
      <c r="I638" s="116">
        <v>655</v>
      </c>
      <c r="J638" s="10">
        <v>0</v>
      </c>
      <c r="K638" s="116">
        <v>84.322572686013942</v>
      </c>
      <c r="L638" s="116">
        <v>0</v>
      </c>
      <c r="M638" s="134">
        <f t="shared" si="9"/>
        <v>1.7313602868886484E-2</v>
      </c>
    </row>
    <row r="639" spans="1:13">
      <c r="A639" t="s">
        <v>1633</v>
      </c>
      <c r="B639" s="14">
        <v>0.6769500886041464</v>
      </c>
      <c r="C639" s="133">
        <v>1.9929659619724389E-2</v>
      </c>
      <c r="D639">
        <v>1</v>
      </c>
      <c r="E639" s="15">
        <v>15.34909067347502</v>
      </c>
      <c r="F639" s="115">
        <v>0</v>
      </c>
      <c r="G639" s="15">
        <v>19.61186159639691</v>
      </c>
      <c r="H639" s="15">
        <v>0</v>
      </c>
      <c r="I639" s="116">
        <v>1004</v>
      </c>
      <c r="J639" s="10">
        <v>0</v>
      </c>
      <c r="K639" s="116">
        <v>154.70295833351969</v>
      </c>
      <c r="L639" s="116">
        <v>0</v>
      </c>
      <c r="M639" s="134">
        <f t="shared" si="9"/>
        <v>2.9440367842803346E-2</v>
      </c>
    </row>
    <row r="640" spans="1:13">
      <c r="A640" t="s">
        <v>1635</v>
      </c>
      <c r="B640" s="14">
        <v>1.47535092066382</v>
      </c>
      <c r="C640" s="133">
        <v>1.9978370445040711E-2</v>
      </c>
      <c r="D640">
        <v>1</v>
      </c>
      <c r="E640" s="15">
        <v>14.58038688067546</v>
      </c>
      <c r="F640" s="115">
        <v>0</v>
      </c>
      <c r="G640" s="15">
        <v>20.001390463523229</v>
      </c>
      <c r="H640" s="15">
        <v>0</v>
      </c>
      <c r="I640" s="116">
        <v>951</v>
      </c>
      <c r="J640" s="10">
        <v>0</v>
      </c>
      <c r="K640" s="116">
        <v>123.3211666066815</v>
      </c>
      <c r="L640" s="116">
        <v>0</v>
      </c>
      <c r="M640" s="134">
        <f t="shared" si="9"/>
        <v>1.3541436254400841E-2</v>
      </c>
    </row>
    <row r="641" spans="1:13">
      <c r="A641" t="s">
        <v>354</v>
      </c>
      <c r="B641" s="14">
        <v>20.719013590797019</v>
      </c>
      <c r="C641" s="133">
        <v>9.7845218155716923E-2</v>
      </c>
      <c r="D641">
        <v>5</v>
      </c>
      <c r="E641" s="15">
        <v>16.29845836887031</v>
      </c>
      <c r="F641" s="115">
        <v>0.68255344715778798</v>
      </c>
      <c r="G641" s="15">
        <v>17.152610709632121</v>
      </c>
      <c r="H641" s="15">
        <v>1.936709658275098</v>
      </c>
      <c r="I641" s="116">
        <v>767.2</v>
      </c>
      <c r="J641" s="10">
        <v>154.80749335868725</v>
      </c>
      <c r="K641" s="116">
        <v>112.39158275096361</v>
      </c>
      <c r="L641" s="116">
        <v>31.322842047183002</v>
      </c>
      <c r="M641" s="134">
        <f t="shared" si="9"/>
        <v>4.722484385027763E-3</v>
      </c>
    </row>
    <row r="642" spans="1:13">
      <c r="A642" t="s">
        <v>358</v>
      </c>
      <c r="B642" s="14">
        <v>23.63095441162373</v>
      </c>
      <c r="C642" s="133">
        <v>7.4745905181545627E-2</v>
      </c>
      <c r="D642">
        <v>4</v>
      </c>
      <c r="E642" s="15">
        <v>17.169605523507911</v>
      </c>
      <c r="F642" s="115">
        <v>1.1704074544810155</v>
      </c>
      <c r="G642" s="15">
        <v>21.078072958656648</v>
      </c>
      <c r="H642" s="15">
        <v>1.3223447499777641</v>
      </c>
      <c r="I642" s="116">
        <v>817.5</v>
      </c>
      <c r="J642" s="10">
        <v>70.959495488623645</v>
      </c>
      <c r="K642" s="116">
        <v>169.45647102156099</v>
      </c>
      <c r="L642" s="116">
        <v>53.22979654587121</v>
      </c>
      <c r="M642" s="134">
        <f t="shared" si="9"/>
        <v>3.1630506275607379E-3</v>
      </c>
    </row>
    <row r="643" spans="1:13">
      <c r="A643" t="s">
        <v>1898</v>
      </c>
      <c r="B643" s="14">
        <v>0.45693786374683282</v>
      </c>
      <c r="C643" s="133">
        <v>1.8442598482323162E-2</v>
      </c>
      <c r="D643">
        <v>1</v>
      </c>
      <c r="E643" s="15">
        <v>19.39663760153412</v>
      </c>
      <c r="F643" s="115">
        <v>0</v>
      </c>
      <c r="G643" s="15">
        <v>21.85894382926443</v>
      </c>
      <c r="H643" s="15">
        <v>0</v>
      </c>
      <c r="I643" s="116">
        <v>434</v>
      </c>
      <c r="J643" s="10">
        <v>0</v>
      </c>
      <c r="K643" s="116">
        <v>120.34001054148681</v>
      </c>
      <c r="L643" s="116">
        <v>0</v>
      </c>
      <c r="M643" s="134">
        <f t="shared" si="9"/>
        <v>4.0361283109909475E-2</v>
      </c>
    </row>
    <row r="644" spans="1:13">
      <c r="A644" t="s">
        <v>1890</v>
      </c>
      <c r="B644" s="14">
        <v>7.1026778418011016</v>
      </c>
      <c r="C644" s="133">
        <v>3.7534362234747147E-2</v>
      </c>
      <c r="D644">
        <v>2</v>
      </c>
      <c r="E644" s="15">
        <v>16.011589319705735</v>
      </c>
      <c r="F644" s="115">
        <v>0.7731697103574755</v>
      </c>
      <c r="G644" s="15">
        <v>17.729573341026004</v>
      </c>
      <c r="H644" s="15">
        <v>1.0061843084464517</v>
      </c>
      <c r="I644" s="116">
        <v>1149</v>
      </c>
      <c r="J644" s="10">
        <v>76</v>
      </c>
      <c r="K644" s="116">
        <v>168.50668832251731</v>
      </c>
      <c r="L644" s="116">
        <v>6.6892388698210281</v>
      </c>
      <c r="M644" s="134">
        <f t="shared" si="9"/>
        <v>5.2845367720112104E-3</v>
      </c>
    </row>
    <row r="645" spans="1:13">
      <c r="A645" t="s">
        <v>361</v>
      </c>
      <c r="B645" s="14">
        <v>18.379547991414789</v>
      </c>
      <c r="C645" s="133">
        <v>7.7869048485733922E-2</v>
      </c>
      <c r="D645">
        <v>4</v>
      </c>
      <c r="E645" s="15">
        <v>17.314338106589762</v>
      </c>
      <c r="F645" s="115">
        <v>1.536630547346596</v>
      </c>
      <c r="G645" s="15">
        <v>17.694633654010186</v>
      </c>
      <c r="H645" s="15">
        <v>2.4769942579185944</v>
      </c>
      <c r="I645" s="116">
        <v>975.5</v>
      </c>
      <c r="J645" s="10">
        <v>216.5554201584435</v>
      </c>
      <c r="K645" s="116">
        <v>164.44803450799967</v>
      </c>
      <c r="L645" s="116">
        <v>33.592971291910239</v>
      </c>
      <c r="M645" s="134">
        <f t="shared" ref="M645:M669" si="10">$C645/$B645</f>
        <v>4.2367227160377977E-3</v>
      </c>
    </row>
    <row r="646" spans="1:13">
      <c r="A646" t="s">
        <v>364</v>
      </c>
      <c r="B646" s="14">
        <v>8.2284931471713723</v>
      </c>
      <c r="C646" s="133">
        <v>1.8714294668957649E-2</v>
      </c>
      <c r="D646">
        <v>1</v>
      </c>
      <c r="E646" s="15">
        <v>17.90672177999696</v>
      </c>
      <c r="F646" s="115">
        <v>0</v>
      </c>
      <c r="G646" s="15">
        <v>19.516666504052381</v>
      </c>
      <c r="H646" s="15">
        <v>0</v>
      </c>
      <c r="I646" s="116">
        <v>1069</v>
      </c>
      <c r="J646" s="10">
        <v>0</v>
      </c>
      <c r="K646" s="116">
        <v>219.92285354634811</v>
      </c>
      <c r="L646" s="116">
        <v>0</v>
      </c>
      <c r="M646" s="134">
        <f t="shared" si="10"/>
        <v>2.2743282803110647E-3</v>
      </c>
    </row>
    <row r="647" spans="1:13">
      <c r="A647" t="s">
        <v>1909</v>
      </c>
      <c r="B647" s="14">
        <v>0.162669977802292</v>
      </c>
      <c r="C647" s="133">
        <v>1.9428306214356841E-2</v>
      </c>
      <c r="D647">
        <v>1</v>
      </c>
      <c r="E647" s="15">
        <v>18.51772990934515</v>
      </c>
      <c r="F647" s="115">
        <v>0</v>
      </c>
      <c r="G647" s="15">
        <v>19.600234664684429</v>
      </c>
      <c r="H647" s="15">
        <v>0</v>
      </c>
      <c r="I647" s="116">
        <v>824</v>
      </c>
      <c r="J647" s="10">
        <v>0</v>
      </c>
      <c r="K647" s="116">
        <v>181.0484633242632</v>
      </c>
      <c r="L647" s="116">
        <v>0</v>
      </c>
      <c r="M647" s="134">
        <f t="shared" si="10"/>
        <v>0.11943387757739705</v>
      </c>
    </row>
    <row r="648" spans="1:13">
      <c r="A648" t="s">
        <v>1911</v>
      </c>
      <c r="B648" s="14">
        <v>5.253129097704103</v>
      </c>
      <c r="C648" s="133">
        <v>1.9604165584761531E-2</v>
      </c>
      <c r="D648">
        <v>1</v>
      </c>
      <c r="E648" s="15">
        <v>19.161641986000902</v>
      </c>
      <c r="F648" s="115">
        <v>0</v>
      </c>
      <c r="G648" s="15">
        <v>19.338961397702018</v>
      </c>
      <c r="H648" s="15">
        <v>0</v>
      </c>
      <c r="I648" s="116">
        <v>765</v>
      </c>
      <c r="J648" s="10">
        <v>0</v>
      </c>
      <c r="K648" s="116">
        <v>175.58018760881251</v>
      </c>
      <c r="L648" s="116">
        <v>0</v>
      </c>
      <c r="M648" s="134">
        <f t="shared" si="10"/>
        <v>3.7319024947111228E-3</v>
      </c>
    </row>
    <row r="649" spans="1:13">
      <c r="A649" t="s">
        <v>1905</v>
      </c>
      <c r="B649" s="14">
        <v>11.935094092732781</v>
      </c>
      <c r="C649" s="133">
        <v>5.8019667638649061E-2</v>
      </c>
      <c r="D649">
        <v>3</v>
      </c>
      <c r="E649" s="15">
        <v>18.88972087571846</v>
      </c>
      <c r="F649" s="115">
        <v>1.8848131959601293</v>
      </c>
      <c r="G649" s="15">
        <v>20.523269061448818</v>
      </c>
      <c r="H649" s="15">
        <v>0.59675031242234133</v>
      </c>
      <c r="I649" s="116">
        <v>657</v>
      </c>
      <c r="J649" s="10">
        <v>149.84658821608184</v>
      </c>
      <c r="K649" s="116">
        <v>152.85724890607449</v>
      </c>
      <c r="L649" s="116">
        <v>37.928043530727201</v>
      </c>
      <c r="M649" s="134">
        <f t="shared" si="10"/>
        <v>4.8612660434723294E-3</v>
      </c>
    </row>
    <row r="650" spans="1:13">
      <c r="A650" t="s">
        <v>647</v>
      </c>
      <c r="B650" s="14">
        <v>1.182566301334433</v>
      </c>
      <c r="C650" s="133">
        <v>0.19271003283150073</v>
      </c>
      <c r="D650">
        <v>4</v>
      </c>
      <c r="E650" s="15">
        <v>20.004682889001764</v>
      </c>
      <c r="F650" s="115">
        <v>0.74478442575686399</v>
      </c>
      <c r="G650" s="15">
        <v>20.358114988287298</v>
      </c>
      <c r="H650" s="15">
        <v>1.1802643089393987</v>
      </c>
      <c r="I650" s="116">
        <v>628.5</v>
      </c>
      <c r="J650" s="10">
        <v>79.064846803114719</v>
      </c>
      <c r="K650" s="116">
        <v>168.16755589106791</v>
      </c>
      <c r="L650" s="116">
        <v>19.678225389520382</v>
      </c>
      <c r="M650" s="134">
        <f t="shared" si="10"/>
        <v>0.16295917836830173</v>
      </c>
    </row>
    <row r="651" spans="1:13">
      <c r="A651" t="s">
        <v>645</v>
      </c>
      <c r="B651" s="14">
        <v>1.5102213410030001</v>
      </c>
      <c r="C651" s="133">
        <v>0.18742880676486079</v>
      </c>
      <c r="D651">
        <v>4</v>
      </c>
      <c r="E651" s="15">
        <v>17.91419634968133</v>
      </c>
      <c r="F651" s="115">
        <v>2.330956892167964</v>
      </c>
      <c r="G651" s="15">
        <v>19.148652862024548</v>
      </c>
      <c r="H651" s="15">
        <v>2.8129906594495711</v>
      </c>
      <c r="I651" s="116">
        <v>407.75</v>
      </c>
      <c r="J651" s="10">
        <v>76.880995701148407</v>
      </c>
      <c r="K651" s="116">
        <v>63.209366972738721</v>
      </c>
      <c r="L651" s="116">
        <v>28.754132534548024</v>
      </c>
      <c r="M651" s="134">
        <f t="shared" si="10"/>
        <v>0.12410684558356301</v>
      </c>
    </row>
    <row r="652" spans="1:13">
      <c r="A652" t="s">
        <v>642</v>
      </c>
      <c r="B652" s="14">
        <v>1.307263860382305</v>
      </c>
      <c r="C652" s="133">
        <v>0.14356291064384344</v>
      </c>
      <c r="D652">
        <v>3</v>
      </c>
      <c r="E652" s="15">
        <v>18.956605315426035</v>
      </c>
      <c r="F652" s="115">
        <v>1.2866837277172727</v>
      </c>
      <c r="G652" s="15">
        <v>19.321548390669424</v>
      </c>
      <c r="H652" s="15">
        <v>0.71494343877682942</v>
      </c>
      <c r="I652" s="116">
        <v>514.66666666666663</v>
      </c>
      <c r="J652" s="10">
        <v>120.40025839765553</v>
      </c>
      <c r="K652" s="116">
        <v>110.26372282474135</v>
      </c>
      <c r="L652" s="116">
        <v>8.0949394173348619</v>
      </c>
      <c r="M652" s="134">
        <f t="shared" si="10"/>
        <v>0.10981938306001891</v>
      </c>
    </row>
    <row r="653" spans="1:13">
      <c r="A653" t="s">
        <v>653</v>
      </c>
      <c r="B653" s="14">
        <v>1.15253833862794</v>
      </c>
      <c r="C653" s="133">
        <v>0.233796726722104</v>
      </c>
      <c r="D653">
        <v>5</v>
      </c>
      <c r="E653" s="15">
        <v>20.547596644816583</v>
      </c>
      <c r="F653" s="115">
        <v>0.67362865265551564</v>
      </c>
      <c r="G653" s="15">
        <v>23.356092325965896</v>
      </c>
      <c r="H653" s="15">
        <v>1.0509179609455932</v>
      </c>
      <c r="I653" s="116">
        <v>684.4</v>
      </c>
      <c r="J653" s="10">
        <v>186.19838882224516</v>
      </c>
      <c r="K653" s="116">
        <v>225.45079354773148</v>
      </c>
      <c r="L653" s="116">
        <v>42.792397976472614</v>
      </c>
      <c r="M653" s="134">
        <f t="shared" si="10"/>
        <v>0.2028537523536367</v>
      </c>
    </row>
    <row r="654" spans="1:13">
      <c r="A654" t="s">
        <v>76</v>
      </c>
      <c r="B654" s="14">
        <v>4.952465174009836</v>
      </c>
      <c r="C654" s="133">
        <v>0.57228048225698092</v>
      </c>
      <c r="D654">
        <v>12</v>
      </c>
      <c r="E654" s="15">
        <v>20.710758716182173</v>
      </c>
      <c r="F654" s="115">
        <v>0.79304074471168906</v>
      </c>
      <c r="G654" s="15">
        <v>18.683969738558556</v>
      </c>
      <c r="H654" s="15">
        <v>1.9215751183111436</v>
      </c>
      <c r="I654" s="116">
        <v>494.41666666666669</v>
      </c>
      <c r="J654" s="10">
        <v>150.21232657660141</v>
      </c>
      <c r="K654" s="116">
        <v>129.95726009834121</v>
      </c>
      <c r="L654" s="116">
        <v>43.92043824050991</v>
      </c>
      <c r="M654" s="134">
        <f t="shared" si="10"/>
        <v>0.11555467068405968</v>
      </c>
    </row>
    <row r="655" spans="1:13">
      <c r="A655" t="s">
        <v>73</v>
      </c>
      <c r="B655" s="14">
        <v>1.3311711003327871</v>
      </c>
      <c r="C655" s="133">
        <v>0.14043744316885129</v>
      </c>
      <c r="D655">
        <v>3</v>
      </c>
      <c r="E655" s="15">
        <v>19.230506751267736</v>
      </c>
      <c r="F655" s="115">
        <v>0.76091090732375688</v>
      </c>
      <c r="G655" s="15">
        <v>15.629286541389947</v>
      </c>
      <c r="H655" s="15">
        <v>0.98893055663954477</v>
      </c>
      <c r="I655" s="116">
        <v>554.33333333333337</v>
      </c>
      <c r="J655" s="10">
        <v>27.182510717166817</v>
      </c>
      <c r="K655" s="116">
        <v>107.20712693895825</v>
      </c>
      <c r="L655" s="116">
        <v>8.0568163096721825</v>
      </c>
      <c r="M655" s="134">
        <f t="shared" si="10"/>
        <v>0.10549916771310805</v>
      </c>
    </row>
    <row r="656" spans="1:13">
      <c r="A656" t="s">
        <v>649</v>
      </c>
      <c r="B656" s="14">
        <v>0.62947843891348332</v>
      </c>
      <c r="C656" s="133">
        <v>9.3857828294906742E-2</v>
      </c>
      <c r="D656">
        <v>2</v>
      </c>
      <c r="E656" s="15">
        <v>21.125807011216814</v>
      </c>
      <c r="F656" s="115">
        <v>0.975190872294735</v>
      </c>
      <c r="G656" s="15">
        <v>18.455426686265156</v>
      </c>
      <c r="H656" s="15">
        <v>1.6281406026809191</v>
      </c>
      <c r="I656" s="116">
        <v>608.5</v>
      </c>
      <c r="J656" s="10">
        <v>64.5</v>
      </c>
      <c r="K656" s="116">
        <v>153.29409684137249</v>
      </c>
      <c r="L656" s="116">
        <v>9.0471415371784669</v>
      </c>
      <c r="M656" s="134">
        <f t="shared" si="10"/>
        <v>0.14910411936731441</v>
      </c>
    </row>
    <row r="657" spans="1:13">
      <c r="A657" t="s">
        <v>657</v>
      </c>
      <c r="B657" s="14">
        <v>0.69142051700597618</v>
      </c>
      <c r="C657" s="133">
        <v>0.14467790917668394</v>
      </c>
      <c r="D657">
        <v>3</v>
      </c>
      <c r="E657" s="15">
        <v>21.4883688244213</v>
      </c>
      <c r="F657" s="115">
        <v>1.3684894490648125</v>
      </c>
      <c r="G657" s="15">
        <v>21.543642225780435</v>
      </c>
      <c r="H657" s="15">
        <v>1.975376526117387</v>
      </c>
      <c r="I657" s="116">
        <v>552.33333333333337</v>
      </c>
      <c r="J657" s="10">
        <v>125.36967558207827</v>
      </c>
      <c r="K657" s="116">
        <v>134.11454913828152</v>
      </c>
      <c r="L657" s="116">
        <v>29.026100278015708</v>
      </c>
      <c r="M657" s="134">
        <f t="shared" si="10"/>
        <v>0.20924734747990337</v>
      </c>
    </row>
    <row r="658" spans="1:13">
      <c r="A658" t="s">
        <v>655</v>
      </c>
      <c r="B658" s="14">
        <v>0.52541972909951373</v>
      </c>
      <c r="C658" s="133">
        <v>9.7682126150368337E-2</v>
      </c>
      <c r="D658">
        <v>2</v>
      </c>
      <c r="E658" s="15">
        <v>18.552591363149794</v>
      </c>
      <c r="F658" s="115">
        <v>0.29729239313599337</v>
      </c>
      <c r="G658" s="15">
        <v>19.907880949302672</v>
      </c>
      <c r="H658" s="15">
        <v>0.28713601133954819</v>
      </c>
      <c r="I658" s="116">
        <v>451</v>
      </c>
      <c r="J658" s="10">
        <v>66</v>
      </c>
      <c r="K658" s="116">
        <v>73.508362542119528</v>
      </c>
      <c r="L658" s="116">
        <v>1.7938790395249624</v>
      </c>
      <c r="M658" s="134">
        <f t="shared" si="10"/>
        <v>0.1859125585515794</v>
      </c>
    </row>
    <row r="659" spans="1:13">
      <c r="A659" t="s">
        <v>666</v>
      </c>
      <c r="B659" s="14">
        <v>2.0576662162270112</v>
      </c>
      <c r="C659" s="133">
        <v>0.19391684861500263</v>
      </c>
      <c r="D659">
        <v>4</v>
      </c>
      <c r="E659" s="15">
        <v>16.128614288432509</v>
      </c>
      <c r="F659" s="115">
        <v>1.249325969181319</v>
      </c>
      <c r="G659" s="15">
        <v>18.530267803432675</v>
      </c>
      <c r="H659" s="15">
        <v>0.93990476022791691</v>
      </c>
      <c r="I659" s="116">
        <v>519.5</v>
      </c>
      <c r="J659" s="10">
        <v>91.625596860266072</v>
      </c>
      <c r="K659" s="116">
        <v>74.225577077264603</v>
      </c>
      <c r="L659" s="116">
        <v>6.059792978113939</v>
      </c>
      <c r="M659" s="134">
        <f t="shared" si="10"/>
        <v>9.4241158787440979E-2</v>
      </c>
    </row>
    <row r="660" spans="1:13">
      <c r="A660" t="s">
        <v>69</v>
      </c>
      <c r="B660" s="14">
        <v>2.2017764174920949</v>
      </c>
      <c r="C660" s="133">
        <v>0.33022122541118709</v>
      </c>
      <c r="D660">
        <v>7</v>
      </c>
      <c r="E660" s="15">
        <v>16.631886702538768</v>
      </c>
      <c r="F660" s="115">
        <v>1.6759690477614699</v>
      </c>
      <c r="G660" s="15">
        <v>19.758186472428712</v>
      </c>
      <c r="H660" s="15">
        <v>1.1203096018252985</v>
      </c>
      <c r="I660" s="116">
        <v>524.28571428571433</v>
      </c>
      <c r="J660" s="10">
        <v>39.408897783239205</v>
      </c>
      <c r="K660" s="116">
        <v>91.651464084148259</v>
      </c>
      <c r="L660" s="116">
        <v>23.740687551989385</v>
      </c>
      <c r="M660" s="134">
        <f t="shared" si="10"/>
        <v>0.14997945422057038</v>
      </c>
    </row>
    <row r="661" spans="1:13">
      <c r="A661" t="s">
        <v>663</v>
      </c>
      <c r="B661" s="14">
        <v>1.1994877279157581</v>
      </c>
      <c r="C661" s="133">
        <v>0.14620270390913809</v>
      </c>
      <c r="D661">
        <v>3</v>
      </c>
      <c r="E661" s="15">
        <v>9.5393946540645036</v>
      </c>
      <c r="F661" s="115">
        <v>1.3782328084028603</v>
      </c>
      <c r="G661" s="15">
        <v>12.915658536155588</v>
      </c>
      <c r="H661" s="15">
        <v>2.3361816007163769</v>
      </c>
      <c r="I661" s="116">
        <v>540.33333333333337</v>
      </c>
      <c r="J661" s="10">
        <v>109.18282323190259</v>
      </c>
      <c r="K661" s="116">
        <v>20.645295091783577</v>
      </c>
      <c r="L661" s="116">
        <v>5.8899677770161176</v>
      </c>
      <c r="M661" s="134">
        <f t="shared" si="10"/>
        <v>0.12188761961173324</v>
      </c>
    </row>
    <row r="662" spans="1:13">
      <c r="A662" t="s">
        <v>661</v>
      </c>
      <c r="B662" s="14">
        <v>0.90522371185925143</v>
      </c>
      <c r="C662" s="133">
        <v>0.14397043423682498</v>
      </c>
      <c r="D662">
        <v>3</v>
      </c>
      <c r="E662" s="15">
        <v>21.292310067258502</v>
      </c>
      <c r="F662" s="115">
        <v>1.1456165800448896</v>
      </c>
      <c r="G662" s="15">
        <v>19.299759062009489</v>
      </c>
      <c r="H662" s="15">
        <v>1.4128475109521261</v>
      </c>
      <c r="I662" s="116">
        <v>312.66666666666669</v>
      </c>
      <c r="J662" s="10">
        <v>15.107025591499546</v>
      </c>
      <c r="K662" s="116">
        <v>89.12330454918829</v>
      </c>
      <c r="L662" s="116">
        <v>14.073233571025069</v>
      </c>
      <c r="M662" s="134">
        <f t="shared" si="10"/>
        <v>0.1590440377894235</v>
      </c>
    </row>
    <row r="663" spans="1:13">
      <c r="A663" t="s">
        <v>637</v>
      </c>
      <c r="B663" s="14">
        <v>0.92334733999839502</v>
      </c>
      <c r="C663" s="133">
        <v>0.16029148490905859</v>
      </c>
      <c r="D663">
        <v>4</v>
      </c>
      <c r="E663" s="15">
        <v>19.665535185468155</v>
      </c>
      <c r="F663" s="115">
        <v>1.2985950654474225</v>
      </c>
      <c r="G663" s="15">
        <v>22.20501215186496</v>
      </c>
      <c r="H663" s="15">
        <v>0.51898993535321547</v>
      </c>
      <c r="I663" s="116">
        <v>914.25</v>
      </c>
      <c r="J663" s="10">
        <v>434.52409311797658</v>
      </c>
      <c r="K663" s="116">
        <v>246.99375227417119</v>
      </c>
      <c r="L663" s="116">
        <v>87.794312317670673</v>
      </c>
      <c r="M663" s="134">
        <f t="shared" si="10"/>
        <v>0.17359825275430718</v>
      </c>
    </row>
    <row r="664" spans="1:13">
      <c r="A664" t="s">
        <v>104</v>
      </c>
      <c r="B664" s="14">
        <v>1.579600068719462</v>
      </c>
      <c r="C664" s="133">
        <v>0.1154867221580643</v>
      </c>
      <c r="D664">
        <v>3</v>
      </c>
      <c r="E664" s="15">
        <v>17.067708446168968</v>
      </c>
      <c r="F664" s="115">
        <v>0.29275941786894144</v>
      </c>
      <c r="G664" s="15">
        <v>20.221907224753707</v>
      </c>
      <c r="H664" s="15">
        <v>0.93353786583277676</v>
      </c>
      <c r="I664" s="116">
        <v>796.66666666666663</v>
      </c>
      <c r="J664" s="10">
        <v>374.97762896234519</v>
      </c>
      <c r="K664" s="116">
        <v>162.10385734860643</v>
      </c>
      <c r="L664" s="116">
        <v>73.727502862425098</v>
      </c>
      <c r="M664" s="134">
        <f t="shared" si="10"/>
        <v>7.3111368152627504E-2</v>
      </c>
    </row>
    <row r="665" spans="1:13">
      <c r="A665" t="s">
        <v>183</v>
      </c>
      <c r="B665" s="14">
        <v>3.0438668566135858</v>
      </c>
      <c r="C665" s="133">
        <v>0.31303270776691833</v>
      </c>
      <c r="D665">
        <v>7</v>
      </c>
      <c r="E665" s="15">
        <v>17.396172931540331</v>
      </c>
      <c r="F665" s="115">
        <v>2.0569270218696429</v>
      </c>
      <c r="G665" s="15">
        <v>21.593153707773673</v>
      </c>
      <c r="H665" s="15">
        <v>2.2458575444830418</v>
      </c>
      <c r="I665" s="116">
        <v>749.85714285714289</v>
      </c>
      <c r="J665" s="10">
        <v>133.79667791245103</v>
      </c>
      <c r="K665" s="116">
        <v>160.44837223217925</v>
      </c>
      <c r="L665" s="116">
        <v>40.618700477342891</v>
      </c>
      <c r="M665" s="134">
        <f t="shared" si="10"/>
        <v>0.10284047315892744</v>
      </c>
    </row>
    <row r="666" spans="1:13">
      <c r="A666" t="s">
        <v>1913</v>
      </c>
      <c r="B666" s="14">
        <v>2.0313770526702002</v>
      </c>
      <c r="C666" s="133">
        <v>1.9411530288402479E-2</v>
      </c>
      <c r="D666">
        <v>1</v>
      </c>
      <c r="E666" s="15">
        <v>14.90996974029499</v>
      </c>
      <c r="F666" s="115">
        <v>0</v>
      </c>
      <c r="G666" s="15">
        <v>17.65146933608435</v>
      </c>
      <c r="H666" s="15">
        <v>0</v>
      </c>
      <c r="I666" s="116">
        <v>876</v>
      </c>
      <c r="J666" s="10">
        <v>0</v>
      </c>
      <c r="K666" s="116">
        <v>99.393715477554679</v>
      </c>
      <c r="L666" s="116">
        <v>0</v>
      </c>
      <c r="M666" s="134">
        <f t="shared" si="10"/>
        <v>9.5558479716438913E-3</v>
      </c>
    </row>
    <row r="667" spans="1:13">
      <c r="A667" t="s">
        <v>1915</v>
      </c>
      <c r="B667" s="14">
        <v>1.4296103975452099</v>
      </c>
      <c r="C667" s="133">
        <v>1.9978370445040711E-2</v>
      </c>
      <c r="D667">
        <v>1</v>
      </c>
      <c r="E667" s="15">
        <v>15.99478658569914</v>
      </c>
      <c r="F667" s="115">
        <v>0</v>
      </c>
      <c r="G667" s="15">
        <v>19.34747999329522</v>
      </c>
      <c r="H667" s="15">
        <v>0</v>
      </c>
      <c r="I667" s="116">
        <v>1201</v>
      </c>
      <c r="J667" s="10">
        <v>0</v>
      </c>
      <c r="K667" s="116">
        <v>142.59933555283811</v>
      </c>
      <c r="L667" s="116">
        <v>0</v>
      </c>
      <c r="M667" s="134">
        <f t="shared" si="10"/>
        <v>1.3974695818766886E-2</v>
      </c>
    </row>
    <row r="668" spans="1:13">
      <c r="A668" t="s">
        <v>368</v>
      </c>
      <c r="B668" s="14">
        <v>0.74769891769465879</v>
      </c>
      <c r="C668" s="133">
        <v>1.9638225014703879E-2</v>
      </c>
      <c r="D668">
        <v>1</v>
      </c>
      <c r="E668" s="15">
        <v>14.65960761467772</v>
      </c>
      <c r="F668" s="115">
        <v>0</v>
      </c>
      <c r="G668" s="15">
        <v>17.62643467413924</v>
      </c>
      <c r="H668" s="15">
        <v>0</v>
      </c>
      <c r="I668" s="116">
        <v>509</v>
      </c>
      <c r="J668" s="10">
        <v>0</v>
      </c>
      <c r="K668" s="116">
        <v>57.642802083045048</v>
      </c>
      <c r="L668" s="116">
        <v>0</v>
      </c>
      <c r="M668" s="134">
        <f t="shared" si="10"/>
        <v>2.6264883564701948E-2</v>
      </c>
    </row>
    <row r="669" spans="1:13">
      <c r="A669" t="s">
        <v>1919</v>
      </c>
      <c r="B669" s="14">
        <v>0.17484401772820959</v>
      </c>
      <c r="C669" s="133">
        <v>1.8994004525363151E-2</v>
      </c>
      <c r="D669">
        <v>1</v>
      </c>
      <c r="E669" s="15">
        <v>20.14747075179157</v>
      </c>
      <c r="F669" s="115">
        <v>0</v>
      </c>
      <c r="G669" s="15">
        <v>19.523111870910711</v>
      </c>
      <c r="H669" s="15">
        <v>0</v>
      </c>
      <c r="I669" s="116">
        <v>263</v>
      </c>
      <c r="J669" s="10">
        <v>0</v>
      </c>
      <c r="K669" s="116">
        <v>74.831480749571895</v>
      </c>
      <c r="L669" s="116">
        <v>0</v>
      </c>
      <c r="M669" s="134">
        <f t="shared" si="10"/>
        <v>0.10863399716019355</v>
      </c>
    </row>
    <row r="670" spans="1:13">
      <c r="A670" t="s">
        <v>2736</v>
      </c>
      <c r="B670"/>
      <c r="C670" s="133">
        <v>56.30332747156195</v>
      </c>
      <c r="D670">
        <v>1580</v>
      </c>
      <c r="E670" s="15">
        <v>14.929481810759821</v>
      </c>
      <c r="F670" s="115">
        <v>3.3434281791645546</v>
      </c>
      <c r="G670" s="15">
        <v>17.616956945526972</v>
      </c>
      <c r="H670" s="15">
        <v>2.7000975804460068</v>
      </c>
      <c r="I670" s="116">
        <v>771</v>
      </c>
      <c r="J670" s="10">
        <v>255.54611662382777</v>
      </c>
      <c r="K670" s="116">
        <v>98.565582434281737</v>
      </c>
      <c r="L670" s="116">
        <v>53.299257655197053</v>
      </c>
      <c r="M670" s="135">
        <f>C670/SUM(B4:B669)</f>
        <v>2.8929390437804198E-2</v>
      </c>
    </row>
  </sheetData>
  <sheetProtection algorithmName="SHA-512" hashValue="5JCAH6WIxqm5KkAngRpDQw5p5IijACiNem90krJj8Z2fY7nfHvn7neK3D44XGww242T7jARaog0aB9TfL40hXA==" saltValue="vOIeJgZ49Fh0Hs0Pt1haK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S1678"/>
  <sheetViews>
    <sheetView topLeftCell="B1" workbookViewId="0">
      <pane ySplit="10" topLeftCell="A788" activePane="bottomLeft" state="frozen"/>
      <selection pane="bottomLeft" activeCell="F4" sqref="F4:J4"/>
    </sheetView>
  </sheetViews>
  <sheetFormatPr defaultRowHeight="14.45"/>
  <cols>
    <col min="1" max="1" width="19.42578125" bestFit="1" customWidth="1"/>
    <col min="3" max="3" width="16.42578125" bestFit="1" customWidth="1"/>
    <col min="5" max="5" width="12" bestFit="1" customWidth="1"/>
    <col min="6" max="6" width="13.42578125" bestFit="1" customWidth="1"/>
    <col min="7" max="7" width="11" bestFit="1" customWidth="1"/>
    <col min="8" max="8" width="14.140625" bestFit="1" customWidth="1"/>
    <col min="9" max="9" width="14" bestFit="1" customWidth="1"/>
    <col min="10" max="10" width="8.140625" bestFit="1" customWidth="1"/>
    <col min="11" max="11" width="13.85546875" bestFit="1" customWidth="1"/>
    <col min="12" max="12" width="12.5703125" bestFit="1" customWidth="1"/>
    <col min="13" max="13" width="12" customWidth="1"/>
    <col min="14" max="14" width="14" bestFit="1" customWidth="1"/>
    <col min="15" max="15" width="11.42578125" bestFit="1" customWidth="1"/>
    <col min="16" max="16" width="11.140625" bestFit="1" customWidth="1"/>
    <col min="17" max="17" width="22.85546875" bestFit="1" customWidth="1"/>
    <col min="18" max="18" width="43.140625" bestFit="1" customWidth="1"/>
    <col min="19" max="19" width="13.140625" bestFit="1" customWidth="1"/>
  </cols>
  <sheetData>
    <row r="2" spans="1:19">
      <c r="F2" s="143" t="s">
        <v>13</v>
      </c>
      <c r="G2" s="144"/>
      <c r="H2" s="144"/>
      <c r="I2" s="144"/>
      <c r="J2" s="145"/>
      <c r="K2" s="1"/>
      <c r="L2" s="2">
        <v>0.51066666666666705</v>
      </c>
      <c r="M2" s="14"/>
    </row>
    <row r="3" spans="1:19">
      <c r="F3" s="143" t="s">
        <v>14</v>
      </c>
      <c r="G3" s="144"/>
      <c r="H3" s="144"/>
      <c r="I3" s="144"/>
      <c r="J3" s="145"/>
      <c r="K3" s="1"/>
      <c r="L3" s="2">
        <v>0.51</v>
      </c>
      <c r="M3" s="14"/>
    </row>
    <row r="4" spans="1:19">
      <c r="F4" s="143" t="s">
        <v>15</v>
      </c>
      <c r="G4" s="144"/>
      <c r="H4" s="144"/>
      <c r="I4" s="144"/>
      <c r="J4" s="145"/>
      <c r="K4" s="1"/>
      <c r="L4" s="3">
        <v>2</v>
      </c>
    </row>
    <row r="5" spans="1:19">
      <c r="F5" s="143" t="s">
        <v>16</v>
      </c>
      <c r="G5" s="144"/>
      <c r="H5" s="144"/>
      <c r="I5" s="144"/>
      <c r="J5" s="145"/>
      <c r="K5" s="1"/>
      <c r="L5" s="2">
        <v>0.37</v>
      </c>
      <c r="M5" s="14"/>
    </row>
    <row r="6" spans="1:19">
      <c r="F6" s="143" t="s">
        <v>17</v>
      </c>
      <c r="G6" s="144"/>
      <c r="H6" s="144"/>
      <c r="I6" s="144"/>
      <c r="J6" s="145"/>
      <c r="K6" s="1"/>
      <c r="L6" s="2">
        <v>0.26</v>
      </c>
      <c r="M6" s="14"/>
    </row>
    <row r="7" spans="1:19">
      <c r="F7" s="143" t="s">
        <v>18</v>
      </c>
      <c r="G7" s="144"/>
      <c r="H7" s="144"/>
      <c r="I7" s="144"/>
      <c r="J7" s="145"/>
      <c r="K7" s="1"/>
      <c r="L7" s="2">
        <v>0.47</v>
      </c>
      <c r="M7" s="14"/>
    </row>
    <row r="8" spans="1:19">
      <c r="F8" s="143" t="s">
        <v>19</v>
      </c>
      <c r="G8" s="144"/>
      <c r="H8" s="144"/>
      <c r="I8" s="144"/>
      <c r="J8" s="145"/>
      <c r="K8" s="1"/>
      <c r="L8" s="2">
        <f>44/12</f>
        <v>3.6666666666666665</v>
      </c>
      <c r="M8" s="14"/>
    </row>
    <row r="10" spans="1:19">
      <c r="A10" s="5" t="s">
        <v>20</v>
      </c>
      <c r="B10" s="5" t="s">
        <v>21</v>
      </c>
      <c r="C10" s="5" t="s">
        <v>22</v>
      </c>
      <c r="D10" s="5" t="s">
        <v>23</v>
      </c>
      <c r="E10" s="5" t="s">
        <v>24</v>
      </c>
      <c r="F10" s="5" t="s">
        <v>25</v>
      </c>
      <c r="G10" s="5" t="s">
        <v>26</v>
      </c>
      <c r="H10" s="5" t="s">
        <v>27</v>
      </c>
      <c r="I10" s="5" t="s">
        <v>28</v>
      </c>
      <c r="J10" s="5" t="s">
        <v>29</v>
      </c>
      <c r="K10" s="5" t="s">
        <v>30</v>
      </c>
      <c r="L10" s="5" t="s">
        <v>31</v>
      </c>
      <c r="M10" s="5" t="s">
        <v>32</v>
      </c>
      <c r="N10" s="5" t="s">
        <v>33</v>
      </c>
      <c r="O10" s="5" t="s">
        <v>34</v>
      </c>
      <c r="P10" s="5" t="s">
        <v>35</v>
      </c>
      <c r="Q10" s="5" t="s">
        <v>36</v>
      </c>
      <c r="R10" s="5" t="s">
        <v>37</v>
      </c>
      <c r="S10" s="5" t="s">
        <v>38</v>
      </c>
    </row>
    <row r="11" spans="1:19">
      <c r="A11" t="s">
        <v>39</v>
      </c>
      <c r="B11" t="s">
        <v>40</v>
      </c>
      <c r="C11" t="s">
        <v>41</v>
      </c>
      <c r="D11" t="s">
        <v>42</v>
      </c>
      <c r="E11">
        <v>8.3631524894434137E-2</v>
      </c>
      <c r="F11" t="s">
        <v>43</v>
      </c>
      <c r="G11">
        <f t="shared" ref="G11:G16" si="0">YEAR(F11)</f>
        <v>2012</v>
      </c>
      <c r="H11" t="s">
        <v>44</v>
      </c>
      <c r="I11">
        <f>YEAR(H11)</f>
        <v>2021</v>
      </c>
      <c r="J11" t="s">
        <v>45</v>
      </c>
      <c r="K11" t="s">
        <v>46</v>
      </c>
      <c r="L11">
        <v>183.19102532537511</v>
      </c>
      <c r="M11">
        <f>IF(D11="euc",$L$2,$L$3)*L11</f>
        <v>93.549550266158292</v>
      </c>
      <c r="N11">
        <f>L11*$L$2</f>
        <v>93.549550266158292</v>
      </c>
      <c r="O11">
        <f>N11*$L$4</f>
        <v>187.09910053231658</v>
      </c>
      <c r="P11">
        <f>O11*$L$5</f>
        <v>69.226667196957138</v>
      </c>
      <c r="Q11">
        <f>SUM(O11:P11)</f>
        <v>256.32576772927371</v>
      </c>
      <c r="R11">
        <f>Q11*$L$7</f>
        <v>120.47311083275864</v>
      </c>
      <c r="S11">
        <f>R11*$L$8</f>
        <v>441.73473972011499</v>
      </c>
    </row>
    <row r="12" spans="1:19">
      <c r="A12" t="s">
        <v>39</v>
      </c>
      <c r="B12" t="s">
        <v>47</v>
      </c>
      <c r="C12" t="s">
        <v>41</v>
      </c>
      <c r="D12" t="s">
        <v>42</v>
      </c>
      <c r="E12">
        <v>8.6642013632729484E-2</v>
      </c>
      <c r="F12" t="s">
        <v>43</v>
      </c>
      <c r="G12">
        <f t="shared" si="0"/>
        <v>2012</v>
      </c>
      <c r="H12" t="s">
        <v>48</v>
      </c>
      <c r="I12">
        <f t="shared" ref="I12:I75" si="1">YEAR(H12)</f>
        <v>2022</v>
      </c>
      <c r="J12" t="s">
        <v>45</v>
      </c>
      <c r="K12" t="s">
        <v>46</v>
      </c>
      <c r="L12">
        <v>204.5459689635276</v>
      </c>
      <c r="M12">
        <f t="shared" ref="M12:M75" si="2">IF(D12="euc",$L$2,$L$3)*L12</f>
        <v>104.45480815070817</v>
      </c>
      <c r="N12">
        <f t="shared" ref="N12:N21" si="3">L12*$L$2</f>
        <v>104.45480815070817</v>
      </c>
      <c r="O12">
        <f t="shared" ref="O12:O21" si="4">N12*$L$4</f>
        <v>208.90961630141635</v>
      </c>
      <c r="P12">
        <f t="shared" ref="P12:P21" si="5">O12*$L$5</f>
        <v>77.296558031524043</v>
      </c>
      <c r="Q12">
        <f t="shared" ref="Q12:Q21" si="6">SUM(O12:P12)</f>
        <v>286.20617433294041</v>
      </c>
      <c r="R12">
        <f t="shared" ref="R12:R21" si="7">Q12*$L$7</f>
        <v>134.51690193648199</v>
      </c>
      <c r="S12">
        <f t="shared" ref="S12:S21" si="8">R12*$L$8</f>
        <v>493.22864043376728</v>
      </c>
    </row>
    <row r="13" spans="1:19">
      <c r="A13" t="s">
        <v>49</v>
      </c>
      <c r="B13" t="s">
        <v>50</v>
      </c>
      <c r="C13" t="s">
        <v>51</v>
      </c>
      <c r="D13" t="s">
        <v>42</v>
      </c>
      <c r="E13">
        <v>9.6033581180255234E-2</v>
      </c>
      <c r="F13" t="s">
        <v>52</v>
      </c>
      <c r="G13">
        <f t="shared" si="0"/>
        <v>2013</v>
      </c>
      <c r="H13" t="s">
        <v>53</v>
      </c>
      <c r="I13">
        <f t="shared" si="1"/>
        <v>2022</v>
      </c>
      <c r="J13" t="s">
        <v>45</v>
      </c>
      <c r="K13" t="s">
        <v>46</v>
      </c>
      <c r="L13">
        <v>136.7888139137979</v>
      </c>
      <c r="M13">
        <f t="shared" si="2"/>
        <v>69.853487638646172</v>
      </c>
      <c r="N13">
        <f t="shared" si="3"/>
        <v>69.853487638646172</v>
      </c>
      <c r="O13">
        <f t="shared" si="4"/>
        <v>139.70697527729234</v>
      </c>
      <c r="P13">
        <f t="shared" si="5"/>
        <v>51.691580852598165</v>
      </c>
      <c r="Q13">
        <f t="shared" si="6"/>
        <v>191.39855612989049</v>
      </c>
      <c r="R13">
        <f t="shared" si="7"/>
        <v>89.95732138104853</v>
      </c>
      <c r="S13">
        <f t="shared" si="8"/>
        <v>329.84351173051124</v>
      </c>
    </row>
    <row r="14" spans="1:19">
      <c r="A14" t="s">
        <v>54</v>
      </c>
      <c r="B14" t="s">
        <v>55</v>
      </c>
      <c r="C14" t="s">
        <v>51</v>
      </c>
      <c r="D14" t="s">
        <v>42</v>
      </c>
      <c r="E14">
        <v>9.3610797861603631E-2</v>
      </c>
      <c r="F14" t="s">
        <v>56</v>
      </c>
      <c r="G14">
        <f t="shared" si="0"/>
        <v>2013</v>
      </c>
      <c r="H14" t="s">
        <v>57</v>
      </c>
      <c r="I14">
        <f t="shared" si="1"/>
        <v>2022</v>
      </c>
      <c r="J14" t="s">
        <v>45</v>
      </c>
      <c r="K14" t="s">
        <v>46</v>
      </c>
      <c r="L14">
        <v>188.4046620721428</v>
      </c>
      <c r="M14">
        <f t="shared" si="2"/>
        <v>96.211980764840987</v>
      </c>
      <c r="N14">
        <f t="shared" si="3"/>
        <v>96.211980764840987</v>
      </c>
      <c r="O14">
        <f t="shared" si="4"/>
        <v>192.42396152968197</v>
      </c>
      <c r="P14">
        <f t="shared" si="5"/>
        <v>71.196865765982324</v>
      </c>
      <c r="Q14">
        <f t="shared" si="6"/>
        <v>263.6208272956643</v>
      </c>
      <c r="R14">
        <f t="shared" si="7"/>
        <v>123.90178882896221</v>
      </c>
      <c r="S14">
        <f t="shared" si="8"/>
        <v>454.30655903952811</v>
      </c>
    </row>
    <row r="15" spans="1:19">
      <c r="A15" t="s">
        <v>54</v>
      </c>
      <c r="B15" t="s">
        <v>58</v>
      </c>
      <c r="C15" t="s">
        <v>51</v>
      </c>
      <c r="D15" t="s">
        <v>42</v>
      </c>
      <c r="E15">
        <v>9.1471251555190286E-2</v>
      </c>
      <c r="F15" t="s">
        <v>56</v>
      </c>
      <c r="G15">
        <f t="shared" si="0"/>
        <v>2013</v>
      </c>
      <c r="H15" t="s">
        <v>59</v>
      </c>
      <c r="I15">
        <f t="shared" si="1"/>
        <v>2021</v>
      </c>
      <c r="J15" t="s">
        <v>45</v>
      </c>
      <c r="K15" t="s">
        <v>46</v>
      </c>
      <c r="L15">
        <v>120.4344287740079</v>
      </c>
      <c r="M15">
        <f t="shared" si="2"/>
        <v>61.501848293926749</v>
      </c>
      <c r="N15">
        <f t="shared" si="3"/>
        <v>61.501848293926749</v>
      </c>
      <c r="O15">
        <f t="shared" si="4"/>
        <v>123.0036965878535</v>
      </c>
      <c r="P15">
        <f t="shared" si="5"/>
        <v>45.511367737505793</v>
      </c>
      <c r="Q15">
        <f t="shared" si="6"/>
        <v>168.51506432535928</v>
      </c>
      <c r="R15">
        <f t="shared" si="7"/>
        <v>79.20208023291886</v>
      </c>
      <c r="S15">
        <f t="shared" si="8"/>
        <v>290.40762752070248</v>
      </c>
    </row>
    <row r="16" spans="1:19">
      <c r="A16" t="s">
        <v>60</v>
      </c>
      <c r="B16" t="s">
        <v>61</v>
      </c>
      <c r="C16" t="s">
        <v>51</v>
      </c>
      <c r="D16" t="s">
        <v>42</v>
      </c>
      <c r="E16">
        <v>9.4481671848284626E-2</v>
      </c>
      <c r="F16" t="s">
        <v>62</v>
      </c>
      <c r="G16">
        <f t="shared" si="0"/>
        <v>2013</v>
      </c>
      <c r="H16" t="s">
        <v>57</v>
      </c>
      <c r="I16">
        <f t="shared" si="1"/>
        <v>2022</v>
      </c>
      <c r="J16" t="s">
        <v>45</v>
      </c>
      <c r="K16" t="s">
        <v>46</v>
      </c>
      <c r="L16">
        <v>174.16157766811429</v>
      </c>
      <c r="M16">
        <f t="shared" si="2"/>
        <v>88.938512329183766</v>
      </c>
      <c r="N16">
        <f t="shared" si="3"/>
        <v>88.938512329183766</v>
      </c>
      <c r="O16">
        <f t="shared" si="4"/>
        <v>177.87702465836753</v>
      </c>
      <c r="P16">
        <f t="shared" si="5"/>
        <v>65.814499123595979</v>
      </c>
      <c r="Q16">
        <f t="shared" si="6"/>
        <v>243.6915237819635</v>
      </c>
      <c r="R16">
        <f t="shared" si="7"/>
        <v>114.53501617752283</v>
      </c>
      <c r="S16">
        <f t="shared" si="8"/>
        <v>419.96172598425039</v>
      </c>
    </row>
    <row r="17" spans="1:19">
      <c r="A17" t="s">
        <v>63</v>
      </c>
      <c r="B17" t="s">
        <v>64</v>
      </c>
      <c r="C17" t="s">
        <v>51</v>
      </c>
      <c r="D17" t="s">
        <v>42</v>
      </c>
      <c r="E17">
        <v>8.7564907414136403E-2</v>
      </c>
      <c r="F17" t="s">
        <v>65</v>
      </c>
      <c r="G17">
        <f t="shared" ref="G17:G80" si="9">YEAR(F17)</f>
        <v>2014</v>
      </c>
      <c r="H17" t="s">
        <v>66</v>
      </c>
      <c r="I17">
        <f t="shared" si="1"/>
        <v>2021</v>
      </c>
      <c r="J17" t="s">
        <v>45</v>
      </c>
      <c r="K17" t="s">
        <v>46</v>
      </c>
      <c r="L17">
        <v>91.267626392266209</v>
      </c>
      <c r="M17">
        <f t="shared" si="2"/>
        <v>46.607334544317311</v>
      </c>
      <c r="N17">
        <f t="shared" si="3"/>
        <v>46.607334544317311</v>
      </c>
      <c r="O17">
        <f t="shared" si="4"/>
        <v>93.214669088634622</v>
      </c>
      <c r="P17">
        <f t="shared" si="5"/>
        <v>34.489427562794809</v>
      </c>
      <c r="Q17">
        <f t="shared" si="6"/>
        <v>127.70409665142944</v>
      </c>
      <c r="R17">
        <f t="shared" si="7"/>
        <v>60.020925426171836</v>
      </c>
      <c r="S17">
        <f t="shared" si="8"/>
        <v>220.07672656263006</v>
      </c>
    </row>
    <row r="18" spans="1:19">
      <c r="A18" t="s">
        <v>67</v>
      </c>
      <c r="B18" t="s">
        <v>68</v>
      </c>
      <c r="C18" t="s">
        <v>51</v>
      </c>
      <c r="D18" t="s">
        <v>42</v>
      </c>
      <c r="E18">
        <v>9.9324888788961563E-2</v>
      </c>
      <c r="F18" t="s">
        <v>65</v>
      </c>
      <c r="G18">
        <f t="shared" si="9"/>
        <v>2014</v>
      </c>
      <c r="H18" t="s">
        <v>66</v>
      </c>
      <c r="I18">
        <f t="shared" si="1"/>
        <v>2021</v>
      </c>
      <c r="J18" t="s">
        <v>45</v>
      </c>
      <c r="K18" t="s">
        <v>46</v>
      </c>
      <c r="L18">
        <v>101.9741229167676</v>
      </c>
      <c r="M18">
        <f t="shared" si="2"/>
        <v>52.074785436162692</v>
      </c>
      <c r="N18">
        <f t="shared" si="3"/>
        <v>52.074785436162692</v>
      </c>
      <c r="O18">
        <f t="shared" si="4"/>
        <v>104.14957087232538</v>
      </c>
      <c r="P18">
        <f t="shared" si="5"/>
        <v>38.535341222760394</v>
      </c>
      <c r="Q18">
        <f t="shared" si="6"/>
        <v>142.68491209508579</v>
      </c>
      <c r="R18">
        <f t="shared" si="7"/>
        <v>67.061908684690323</v>
      </c>
      <c r="S18">
        <f t="shared" si="8"/>
        <v>245.89366517719785</v>
      </c>
    </row>
    <row r="19" spans="1:19">
      <c r="A19" t="s">
        <v>69</v>
      </c>
      <c r="B19" t="s">
        <v>70</v>
      </c>
      <c r="C19" t="s">
        <v>51</v>
      </c>
      <c r="D19" t="s">
        <v>42</v>
      </c>
      <c r="E19">
        <v>9.9706713623026924E-2</v>
      </c>
      <c r="F19" t="s">
        <v>71</v>
      </c>
      <c r="G19">
        <f t="shared" si="9"/>
        <v>2014</v>
      </c>
      <c r="H19" t="s">
        <v>72</v>
      </c>
      <c r="I19">
        <f t="shared" si="1"/>
        <v>2021</v>
      </c>
      <c r="J19" t="s">
        <v>45</v>
      </c>
      <c r="K19" t="s">
        <v>46</v>
      </c>
      <c r="L19">
        <v>117.4608208782151</v>
      </c>
      <c r="M19">
        <f t="shared" si="2"/>
        <v>59.983325861808559</v>
      </c>
      <c r="N19">
        <f t="shared" si="3"/>
        <v>59.983325861808559</v>
      </c>
      <c r="O19">
        <f t="shared" si="4"/>
        <v>119.96665172361712</v>
      </c>
      <c r="P19">
        <f t="shared" si="5"/>
        <v>44.387661137738334</v>
      </c>
      <c r="Q19">
        <f t="shared" si="6"/>
        <v>164.35431286135545</v>
      </c>
      <c r="R19">
        <f t="shared" si="7"/>
        <v>77.246527044837052</v>
      </c>
      <c r="S19">
        <f t="shared" si="8"/>
        <v>283.23726583106918</v>
      </c>
    </row>
    <row r="20" spans="1:19">
      <c r="A20" t="s">
        <v>73</v>
      </c>
      <c r="B20" t="s">
        <v>74</v>
      </c>
      <c r="C20" t="s">
        <v>51</v>
      </c>
      <c r="D20" t="s">
        <v>42</v>
      </c>
      <c r="E20">
        <v>8.7071009689773923E-2</v>
      </c>
      <c r="F20" t="s">
        <v>75</v>
      </c>
      <c r="G20">
        <f t="shared" si="9"/>
        <v>2014</v>
      </c>
      <c r="H20" t="s">
        <v>72</v>
      </c>
      <c r="I20">
        <f t="shared" si="1"/>
        <v>2021</v>
      </c>
      <c r="J20" t="s">
        <v>45</v>
      </c>
      <c r="K20" t="s">
        <v>46</v>
      </c>
      <c r="L20">
        <v>220.46388561801871</v>
      </c>
      <c r="M20">
        <f t="shared" si="2"/>
        <v>112.58355758893497</v>
      </c>
      <c r="N20">
        <f t="shared" si="3"/>
        <v>112.58355758893497</v>
      </c>
      <c r="O20">
        <f t="shared" si="4"/>
        <v>225.16711517786993</v>
      </c>
      <c r="P20">
        <f t="shared" si="5"/>
        <v>83.31183261581188</v>
      </c>
      <c r="Q20">
        <f t="shared" si="6"/>
        <v>308.47894779368181</v>
      </c>
      <c r="R20">
        <f t="shared" si="7"/>
        <v>144.98510546303044</v>
      </c>
      <c r="S20">
        <f t="shared" si="8"/>
        <v>531.61205336444493</v>
      </c>
    </row>
    <row r="21" spans="1:19">
      <c r="A21" t="s">
        <v>76</v>
      </c>
      <c r="B21" t="s">
        <v>77</v>
      </c>
      <c r="C21" t="s">
        <v>51</v>
      </c>
      <c r="D21" t="s">
        <v>42</v>
      </c>
      <c r="E21">
        <v>9.2854166670086696E-2</v>
      </c>
      <c r="F21" t="s">
        <v>75</v>
      </c>
      <c r="G21">
        <f t="shared" si="9"/>
        <v>2014</v>
      </c>
      <c r="H21" t="s">
        <v>72</v>
      </c>
      <c r="I21">
        <f t="shared" si="1"/>
        <v>2021</v>
      </c>
      <c r="J21" t="s">
        <v>45</v>
      </c>
      <c r="K21" t="s">
        <v>46</v>
      </c>
      <c r="L21">
        <v>191.91156529824229</v>
      </c>
      <c r="M21">
        <f t="shared" si="2"/>
        <v>98.002839345635806</v>
      </c>
      <c r="N21">
        <f t="shared" si="3"/>
        <v>98.002839345635806</v>
      </c>
      <c r="O21">
        <f t="shared" si="4"/>
        <v>196.00567869127161</v>
      </c>
      <c r="P21">
        <f t="shared" si="5"/>
        <v>72.522101115770496</v>
      </c>
      <c r="Q21">
        <f t="shared" si="6"/>
        <v>268.52777980704212</v>
      </c>
      <c r="R21">
        <f t="shared" si="7"/>
        <v>126.20805650930978</v>
      </c>
      <c r="S21">
        <f t="shared" si="8"/>
        <v>462.76287386746918</v>
      </c>
    </row>
    <row r="22" spans="1:19">
      <c r="A22" t="s">
        <v>78</v>
      </c>
      <c r="B22" t="s">
        <v>79</v>
      </c>
      <c r="C22" t="s">
        <v>51</v>
      </c>
      <c r="D22" t="s">
        <v>80</v>
      </c>
      <c r="E22" s="121">
        <v>9.9382535351391507E-2</v>
      </c>
      <c r="F22" t="s">
        <v>81</v>
      </c>
      <c r="G22">
        <f t="shared" si="9"/>
        <v>2014</v>
      </c>
      <c r="H22" t="s">
        <v>82</v>
      </c>
      <c r="I22">
        <f t="shared" si="1"/>
        <v>2021</v>
      </c>
      <c r="J22" t="s">
        <v>45</v>
      </c>
      <c r="K22" t="s">
        <v>46</v>
      </c>
      <c r="L22">
        <v>211.47598426847469</v>
      </c>
      <c r="M22">
        <f t="shared" si="2"/>
        <v>107.85275197692209</v>
      </c>
      <c r="N22">
        <f>L22*$L$3</f>
        <v>107.85275197692209</v>
      </c>
      <c r="O22">
        <f>N22*$L$4</f>
        <v>215.70550395384419</v>
      </c>
      <c r="P22">
        <f>O22*$L$6</f>
        <v>56.083431027999488</v>
      </c>
      <c r="Q22">
        <f>SUM(O22:P22)</f>
        <v>271.78893498184368</v>
      </c>
      <c r="R22">
        <f>Q22*$L$7</f>
        <v>127.74079944146652</v>
      </c>
      <c r="S22">
        <f>R22*$L$8</f>
        <v>468.38293128537725</v>
      </c>
    </row>
    <row r="23" spans="1:19">
      <c r="A23" t="s">
        <v>83</v>
      </c>
      <c r="B23" t="s">
        <v>84</v>
      </c>
      <c r="C23" t="s">
        <v>51</v>
      </c>
      <c r="D23" t="s">
        <v>42</v>
      </c>
      <c r="E23">
        <v>9.9000000000000005E-2</v>
      </c>
      <c r="F23" t="s">
        <v>85</v>
      </c>
      <c r="G23">
        <f t="shared" si="9"/>
        <v>2014</v>
      </c>
      <c r="H23" t="s">
        <v>86</v>
      </c>
      <c r="I23">
        <f t="shared" si="1"/>
        <v>2021</v>
      </c>
      <c r="J23" t="s">
        <v>45</v>
      </c>
      <c r="K23" t="s">
        <v>46</v>
      </c>
      <c r="L23">
        <v>64.652330609925542</v>
      </c>
      <c r="M23">
        <f t="shared" si="2"/>
        <v>33.015790164801999</v>
      </c>
      <c r="N23">
        <f t="shared" ref="N23:N52" si="10">L23*$L$2</f>
        <v>33.015790164801999</v>
      </c>
      <c r="O23">
        <f t="shared" ref="O23:O52" si="11">N23*$L$4</f>
        <v>66.031580329603997</v>
      </c>
      <c r="P23">
        <f t="shared" ref="P23:P52" si="12">O23*$L$5</f>
        <v>24.431684721953477</v>
      </c>
      <c r="Q23">
        <f t="shared" ref="Q23:Q52" si="13">SUM(O23:P23)</f>
        <v>90.463265051557471</v>
      </c>
      <c r="R23">
        <f t="shared" ref="R23:R52" si="14">Q23*$L$7</f>
        <v>42.517734574232009</v>
      </c>
      <c r="S23">
        <f t="shared" ref="S23:S52" si="15">R23*$L$8</f>
        <v>155.89836010551736</v>
      </c>
    </row>
    <row r="24" spans="1:19">
      <c r="A24" t="s">
        <v>87</v>
      </c>
      <c r="B24" t="s">
        <v>88</v>
      </c>
      <c r="C24" t="s">
        <v>51</v>
      </c>
      <c r="D24" t="s">
        <v>42</v>
      </c>
      <c r="E24">
        <v>9.6318005509215626E-2</v>
      </c>
      <c r="F24" t="s">
        <v>85</v>
      </c>
      <c r="G24">
        <f t="shared" si="9"/>
        <v>2014</v>
      </c>
      <c r="H24" t="s">
        <v>89</v>
      </c>
      <c r="I24">
        <f t="shared" si="1"/>
        <v>2021</v>
      </c>
      <c r="J24" t="s">
        <v>45</v>
      </c>
      <c r="K24" t="s">
        <v>46</v>
      </c>
      <c r="L24">
        <v>72.600231482611377</v>
      </c>
      <c r="M24">
        <f t="shared" si="2"/>
        <v>37.074518210453569</v>
      </c>
      <c r="N24">
        <f t="shared" si="10"/>
        <v>37.074518210453569</v>
      </c>
      <c r="O24">
        <f t="shared" si="11"/>
        <v>74.149036420907137</v>
      </c>
      <c r="P24">
        <f t="shared" si="12"/>
        <v>27.435143475735639</v>
      </c>
      <c r="Q24">
        <f t="shared" si="13"/>
        <v>101.58417989664278</v>
      </c>
      <c r="R24">
        <f t="shared" si="14"/>
        <v>47.744564551422101</v>
      </c>
      <c r="S24">
        <f t="shared" si="15"/>
        <v>175.06340335521438</v>
      </c>
    </row>
    <row r="25" spans="1:19">
      <c r="A25" t="s">
        <v>90</v>
      </c>
      <c r="B25" t="s">
        <v>91</v>
      </c>
      <c r="C25" t="s">
        <v>51</v>
      </c>
      <c r="D25" t="s">
        <v>42</v>
      </c>
      <c r="E25">
        <v>9.9399936267213967E-2</v>
      </c>
      <c r="F25" t="s">
        <v>85</v>
      </c>
      <c r="G25">
        <f t="shared" si="9"/>
        <v>2014</v>
      </c>
      <c r="H25" t="s">
        <v>86</v>
      </c>
      <c r="I25">
        <f t="shared" si="1"/>
        <v>2021</v>
      </c>
      <c r="J25" t="s">
        <v>45</v>
      </c>
      <c r="K25" t="s">
        <v>46</v>
      </c>
      <c r="L25">
        <v>56.314957283484993</v>
      </c>
      <c r="M25">
        <f t="shared" si="2"/>
        <v>28.758171519433024</v>
      </c>
      <c r="N25">
        <f t="shared" si="10"/>
        <v>28.758171519433024</v>
      </c>
      <c r="O25">
        <f t="shared" si="11"/>
        <v>57.516343038866047</v>
      </c>
      <c r="P25">
        <f t="shared" si="12"/>
        <v>21.281046924380437</v>
      </c>
      <c r="Q25">
        <f t="shared" si="13"/>
        <v>78.797389963246488</v>
      </c>
      <c r="R25">
        <f t="shared" si="14"/>
        <v>37.034773282725844</v>
      </c>
      <c r="S25">
        <f t="shared" si="15"/>
        <v>135.7941687033281</v>
      </c>
    </row>
    <row r="26" spans="1:19">
      <c r="A26" t="s">
        <v>90</v>
      </c>
      <c r="B26" t="s">
        <v>92</v>
      </c>
      <c r="C26" t="s">
        <v>51</v>
      </c>
      <c r="D26" t="s">
        <v>42</v>
      </c>
      <c r="E26">
        <v>9.8698436244519253E-2</v>
      </c>
      <c r="F26" t="s">
        <v>85</v>
      </c>
      <c r="G26">
        <f t="shared" si="9"/>
        <v>2014</v>
      </c>
      <c r="H26" t="s">
        <v>86</v>
      </c>
      <c r="I26">
        <f t="shared" si="1"/>
        <v>2021</v>
      </c>
      <c r="J26" t="s">
        <v>45</v>
      </c>
      <c r="K26" t="s">
        <v>46</v>
      </c>
      <c r="L26">
        <v>80.153265583519115</v>
      </c>
      <c r="M26">
        <f t="shared" si="2"/>
        <v>40.93160095798379</v>
      </c>
      <c r="N26">
        <f t="shared" si="10"/>
        <v>40.93160095798379</v>
      </c>
      <c r="O26">
        <f t="shared" si="11"/>
        <v>81.863201915967579</v>
      </c>
      <c r="P26">
        <f t="shared" si="12"/>
        <v>30.289384708908003</v>
      </c>
      <c r="Q26">
        <f t="shared" si="13"/>
        <v>112.15258662487558</v>
      </c>
      <c r="R26">
        <f t="shared" si="14"/>
        <v>52.711715713691518</v>
      </c>
      <c r="S26">
        <f t="shared" si="15"/>
        <v>193.27629095020222</v>
      </c>
    </row>
    <row r="27" spans="1:19">
      <c r="A27" t="s">
        <v>93</v>
      </c>
      <c r="B27" t="s">
        <v>94</v>
      </c>
      <c r="C27" t="s">
        <v>51</v>
      </c>
      <c r="D27" t="s">
        <v>42</v>
      </c>
      <c r="E27">
        <v>9.0500279541939441E-2</v>
      </c>
      <c r="F27" t="s">
        <v>85</v>
      </c>
      <c r="G27">
        <f t="shared" si="9"/>
        <v>2014</v>
      </c>
      <c r="H27" t="s">
        <v>89</v>
      </c>
      <c r="I27">
        <f t="shared" si="1"/>
        <v>2021</v>
      </c>
      <c r="J27" t="s">
        <v>45</v>
      </c>
      <c r="K27" t="s">
        <v>46</v>
      </c>
      <c r="L27">
        <v>67.307538818348419</v>
      </c>
      <c r="M27">
        <f t="shared" si="2"/>
        <v>34.371716489903285</v>
      </c>
      <c r="N27">
        <f t="shared" si="10"/>
        <v>34.371716489903285</v>
      </c>
      <c r="O27">
        <f t="shared" si="11"/>
        <v>68.74343297980657</v>
      </c>
      <c r="P27">
        <f t="shared" si="12"/>
        <v>25.435070202528429</v>
      </c>
      <c r="Q27">
        <f t="shared" si="13"/>
        <v>94.178503182334993</v>
      </c>
      <c r="R27">
        <f t="shared" si="14"/>
        <v>44.263896495697445</v>
      </c>
      <c r="S27">
        <f t="shared" si="15"/>
        <v>162.30095381755729</v>
      </c>
    </row>
    <row r="28" spans="1:19">
      <c r="A28" t="s">
        <v>83</v>
      </c>
      <c r="B28" t="s">
        <v>95</v>
      </c>
      <c r="C28" t="s">
        <v>51</v>
      </c>
      <c r="D28" t="s">
        <v>42</v>
      </c>
      <c r="E28">
        <v>9.3603534330238367E-2</v>
      </c>
      <c r="F28" t="s">
        <v>85</v>
      </c>
      <c r="G28">
        <f t="shared" si="9"/>
        <v>2014</v>
      </c>
      <c r="H28" t="s">
        <v>86</v>
      </c>
      <c r="I28">
        <f t="shared" si="1"/>
        <v>2021</v>
      </c>
      <c r="J28" t="s">
        <v>45</v>
      </c>
      <c r="K28" t="s">
        <v>46</v>
      </c>
      <c r="L28">
        <v>157.11057410306091</v>
      </c>
      <c r="M28">
        <f t="shared" si="2"/>
        <v>80.231133175296492</v>
      </c>
      <c r="N28">
        <f t="shared" si="10"/>
        <v>80.231133175296492</v>
      </c>
      <c r="O28">
        <f t="shared" si="11"/>
        <v>160.46226635059298</v>
      </c>
      <c r="P28">
        <f t="shared" si="12"/>
        <v>59.371038549719401</v>
      </c>
      <c r="Q28">
        <f t="shared" si="13"/>
        <v>219.83330490031238</v>
      </c>
      <c r="R28">
        <f t="shared" si="14"/>
        <v>103.32165330314682</v>
      </c>
      <c r="S28">
        <f t="shared" si="15"/>
        <v>378.84606211153829</v>
      </c>
    </row>
    <row r="29" spans="1:19">
      <c r="A29" t="s">
        <v>87</v>
      </c>
      <c r="B29" t="s">
        <v>96</v>
      </c>
      <c r="C29" t="s">
        <v>51</v>
      </c>
      <c r="D29" t="s">
        <v>42</v>
      </c>
      <c r="E29">
        <v>8.9018808090151655E-2</v>
      </c>
      <c r="F29" t="s">
        <v>85</v>
      </c>
      <c r="G29">
        <f t="shared" si="9"/>
        <v>2014</v>
      </c>
      <c r="H29" t="s">
        <v>89</v>
      </c>
      <c r="I29">
        <f t="shared" si="1"/>
        <v>2021</v>
      </c>
      <c r="J29" t="s">
        <v>45</v>
      </c>
      <c r="K29" t="s">
        <v>46</v>
      </c>
      <c r="L29">
        <v>59.824042344240873</v>
      </c>
      <c r="M29">
        <f t="shared" si="2"/>
        <v>30.550144290459027</v>
      </c>
      <c r="N29">
        <f t="shared" si="10"/>
        <v>30.550144290459027</v>
      </c>
      <c r="O29">
        <f t="shared" si="11"/>
        <v>61.100288580918054</v>
      </c>
      <c r="P29">
        <f t="shared" si="12"/>
        <v>22.60710677493968</v>
      </c>
      <c r="Q29">
        <f t="shared" si="13"/>
        <v>83.707395355857727</v>
      </c>
      <c r="R29">
        <f t="shared" si="14"/>
        <v>39.342475817253131</v>
      </c>
      <c r="S29">
        <f t="shared" si="15"/>
        <v>144.25574466326148</v>
      </c>
    </row>
    <row r="30" spans="1:19">
      <c r="A30" t="s">
        <v>90</v>
      </c>
      <c r="B30" t="s">
        <v>97</v>
      </c>
      <c r="C30" t="s">
        <v>51</v>
      </c>
      <c r="D30" t="s">
        <v>42</v>
      </c>
      <c r="E30">
        <v>9.5332667674870017E-2</v>
      </c>
      <c r="F30" t="s">
        <v>85</v>
      </c>
      <c r="G30">
        <f t="shared" si="9"/>
        <v>2014</v>
      </c>
      <c r="H30" t="s">
        <v>86</v>
      </c>
      <c r="I30">
        <f t="shared" si="1"/>
        <v>2021</v>
      </c>
      <c r="J30" t="s">
        <v>45</v>
      </c>
      <c r="K30" t="s">
        <v>46</v>
      </c>
      <c r="L30">
        <v>33.385442871679807</v>
      </c>
      <c r="M30">
        <f t="shared" si="2"/>
        <v>17.048832826471166</v>
      </c>
      <c r="N30">
        <f t="shared" si="10"/>
        <v>17.048832826471166</v>
      </c>
      <c r="O30">
        <f t="shared" si="11"/>
        <v>34.097665652942332</v>
      </c>
      <c r="P30">
        <f t="shared" si="12"/>
        <v>12.616136291588663</v>
      </c>
      <c r="Q30">
        <f t="shared" si="13"/>
        <v>46.713801944530999</v>
      </c>
      <c r="R30">
        <f t="shared" si="14"/>
        <v>21.955486913929569</v>
      </c>
      <c r="S30">
        <f t="shared" si="15"/>
        <v>80.503452017741751</v>
      </c>
    </row>
    <row r="31" spans="1:19">
      <c r="A31" t="s">
        <v>98</v>
      </c>
      <c r="B31" t="s">
        <v>99</v>
      </c>
      <c r="C31" t="s">
        <v>51</v>
      </c>
      <c r="D31" t="s">
        <v>42</v>
      </c>
      <c r="E31">
        <v>9.9893055832968355E-2</v>
      </c>
      <c r="F31" t="s">
        <v>85</v>
      </c>
      <c r="G31">
        <f t="shared" si="9"/>
        <v>2014</v>
      </c>
      <c r="H31" t="s">
        <v>86</v>
      </c>
      <c r="I31">
        <f t="shared" si="1"/>
        <v>2021</v>
      </c>
      <c r="J31" t="s">
        <v>45</v>
      </c>
      <c r="K31" t="s">
        <v>46</v>
      </c>
      <c r="L31">
        <v>124.2169152225124</v>
      </c>
      <c r="M31">
        <f t="shared" si="2"/>
        <v>63.43343804029638</v>
      </c>
      <c r="N31">
        <f t="shared" si="10"/>
        <v>63.43343804029638</v>
      </c>
      <c r="O31">
        <f t="shared" si="11"/>
        <v>126.86687608059276</v>
      </c>
      <c r="P31">
        <f t="shared" si="12"/>
        <v>46.940744149819324</v>
      </c>
      <c r="Q31">
        <f t="shared" si="13"/>
        <v>173.80762023041208</v>
      </c>
      <c r="R31">
        <f t="shared" si="14"/>
        <v>81.689581508293671</v>
      </c>
      <c r="S31">
        <f t="shared" si="15"/>
        <v>299.52846553041013</v>
      </c>
    </row>
    <row r="32" spans="1:19">
      <c r="A32" t="s">
        <v>100</v>
      </c>
      <c r="B32" t="s">
        <v>101</v>
      </c>
      <c r="C32" t="s">
        <v>51</v>
      </c>
      <c r="D32" t="s">
        <v>42</v>
      </c>
      <c r="E32">
        <v>9.7401859559064635E-2</v>
      </c>
      <c r="F32" t="s">
        <v>102</v>
      </c>
      <c r="G32">
        <f t="shared" si="9"/>
        <v>2015</v>
      </c>
      <c r="H32" t="s">
        <v>72</v>
      </c>
      <c r="I32">
        <f t="shared" si="1"/>
        <v>2021</v>
      </c>
      <c r="J32" t="s">
        <v>103</v>
      </c>
      <c r="K32" t="s">
        <v>46</v>
      </c>
      <c r="L32">
        <v>114.2253932957947</v>
      </c>
      <c r="M32">
        <f t="shared" si="2"/>
        <v>58.331100843052539</v>
      </c>
      <c r="N32">
        <f t="shared" si="10"/>
        <v>58.331100843052539</v>
      </c>
      <c r="O32">
        <f t="shared" si="11"/>
        <v>116.66220168610508</v>
      </c>
      <c r="P32">
        <f t="shared" si="12"/>
        <v>43.16501462385888</v>
      </c>
      <c r="Q32">
        <f t="shared" si="13"/>
        <v>159.82721630996394</v>
      </c>
      <c r="R32">
        <f t="shared" si="14"/>
        <v>75.118791665683048</v>
      </c>
      <c r="S32">
        <f t="shared" si="15"/>
        <v>275.43556944083781</v>
      </c>
    </row>
    <row r="33" spans="1:19">
      <c r="A33" t="s">
        <v>104</v>
      </c>
      <c r="B33" t="s">
        <v>105</v>
      </c>
      <c r="C33" t="s">
        <v>51</v>
      </c>
      <c r="D33" t="s">
        <v>42</v>
      </c>
      <c r="E33">
        <v>8.7178755259771354E-2</v>
      </c>
      <c r="F33" t="s">
        <v>106</v>
      </c>
      <c r="G33">
        <f t="shared" si="9"/>
        <v>2015</v>
      </c>
      <c r="H33" t="s">
        <v>107</v>
      </c>
      <c r="I33">
        <f t="shared" si="1"/>
        <v>2021</v>
      </c>
      <c r="J33" t="s">
        <v>108</v>
      </c>
      <c r="K33" t="s">
        <v>109</v>
      </c>
      <c r="L33">
        <v>152.0582151841148</v>
      </c>
      <c r="M33">
        <f t="shared" si="2"/>
        <v>77.651061887354686</v>
      </c>
      <c r="N33">
        <f t="shared" si="10"/>
        <v>77.651061887354686</v>
      </c>
      <c r="O33">
        <f t="shared" si="11"/>
        <v>155.30212377470937</v>
      </c>
      <c r="P33">
        <f t="shared" si="12"/>
        <v>57.461785796642467</v>
      </c>
      <c r="Q33">
        <f t="shared" si="13"/>
        <v>212.76390957135183</v>
      </c>
      <c r="R33">
        <f t="shared" si="14"/>
        <v>99.999037498535358</v>
      </c>
      <c r="S33">
        <f t="shared" si="15"/>
        <v>366.66313749462961</v>
      </c>
    </row>
    <row r="34" spans="1:19">
      <c r="A34" t="s">
        <v>110</v>
      </c>
      <c r="B34" t="s">
        <v>111</v>
      </c>
      <c r="C34" t="s">
        <v>41</v>
      </c>
      <c r="D34" t="s">
        <v>42</v>
      </c>
      <c r="E34">
        <v>9.1839849925963654E-2</v>
      </c>
      <c r="F34" t="s">
        <v>112</v>
      </c>
      <c r="G34">
        <f t="shared" si="9"/>
        <v>2015</v>
      </c>
      <c r="H34" t="s">
        <v>113</v>
      </c>
      <c r="I34">
        <f t="shared" si="1"/>
        <v>2021</v>
      </c>
      <c r="J34" t="s">
        <v>103</v>
      </c>
      <c r="K34" t="s">
        <v>46</v>
      </c>
      <c r="L34">
        <v>145.00420828396039</v>
      </c>
      <c r="M34">
        <f t="shared" si="2"/>
        <v>74.048815697009161</v>
      </c>
      <c r="N34">
        <f t="shared" si="10"/>
        <v>74.048815697009161</v>
      </c>
      <c r="O34">
        <f t="shared" si="11"/>
        <v>148.09763139401832</v>
      </c>
      <c r="P34">
        <f t="shared" si="12"/>
        <v>54.796123615786776</v>
      </c>
      <c r="Q34">
        <f t="shared" si="13"/>
        <v>202.89375500980509</v>
      </c>
      <c r="R34">
        <f t="shared" si="14"/>
        <v>95.360064854608382</v>
      </c>
      <c r="S34">
        <f t="shared" si="15"/>
        <v>349.65357113356407</v>
      </c>
    </row>
    <row r="35" spans="1:19">
      <c r="A35" t="s">
        <v>114</v>
      </c>
      <c r="B35" t="s">
        <v>115</v>
      </c>
      <c r="C35" t="s">
        <v>41</v>
      </c>
      <c r="D35" t="s">
        <v>42</v>
      </c>
      <c r="E35">
        <v>9.002627114115061E-2</v>
      </c>
      <c r="F35" t="s">
        <v>116</v>
      </c>
      <c r="G35">
        <f t="shared" si="9"/>
        <v>2015</v>
      </c>
      <c r="H35" t="s">
        <v>117</v>
      </c>
      <c r="I35">
        <f t="shared" si="1"/>
        <v>2021</v>
      </c>
      <c r="J35" t="s">
        <v>103</v>
      </c>
      <c r="K35" t="s">
        <v>46</v>
      </c>
      <c r="L35">
        <v>114.8519513426135</v>
      </c>
      <c r="M35">
        <f t="shared" si="2"/>
        <v>58.651063152294675</v>
      </c>
      <c r="N35">
        <f t="shared" si="10"/>
        <v>58.651063152294675</v>
      </c>
      <c r="O35">
        <f t="shared" si="11"/>
        <v>117.30212630458935</v>
      </c>
      <c r="P35">
        <f t="shared" si="12"/>
        <v>43.401786732698056</v>
      </c>
      <c r="Q35">
        <f t="shared" si="13"/>
        <v>160.70391303728741</v>
      </c>
      <c r="R35">
        <f t="shared" si="14"/>
        <v>75.53083912752507</v>
      </c>
      <c r="S35">
        <f t="shared" si="15"/>
        <v>276.9464101342586</v>
      </c>
    </row>
    <row r="36" spans="1:19">
      <c r="A36" t="s">
        <v>118</v>
      </c>
      <c r="B36" t="s">
        <v>119</v>
      </c>
      <c r="C36" t="s">
        <v>41</v>
      </c>
      <c r="D36" t="s">
        <v>42</v>
      </c>
      <c r="E36">
        <v>8.3844755081013647E-2</v>
      </c>
      <c r="F36" t="s">
        <v>120</v>
      </c>
      <c r="G36">
        <f t="shared" si="9"/>
        <v>2015</v>
      </c>
      <c r="H36" t="s">
        <v>113</v>
      </c>
      <c r="I36">
        <f t="shared" si="1"/>
        <v>2021</v>
      </c>
      <c r="J36" t="s">
        <v>103</v>
      </c>
      <c r="K36" t="s">
        <v>46</v>
      </c>
      <c r="L36">
        <v>172.31681240881039</v>
      </c>
      <c r="M36">
        <f t="shared" si="2"/>
        <v>87.996452203432568</v>
      </c>
      <c r="N36">
        <f t="shared" si="10"/>
        <v>87.996452203432568</v>
      </c>
      <c r="O36">
        <f t="shared" si="11"/>
        <v>175.99290440686514</v>
      </c>
      <c r="P36">
        <f t="shared" si="12"/>
        <v>65.117374630540098</v>
      </c>
      <c r="Q36">
        <f t="shared" si="13"/>
        <v>241.11027903740523</v>
      </c>
      <c r="R36">
        <f t="shared" si="14"/>
        <v>113.32183114758045</v>
      </c>
      <c r="S36">
        <f t="shared" si="15"/>
        <v>415.51338087446163</v>
      </c>
    </row>
    <row r="37" spans="1:19">
      <c r="A37" t="s">
        <v>121</v>
      </c>
      <c r="B37" t="s">
        <v>122</v>
      </c>
      <c r="C37" t="s">
        <v>41</v>
      </c>
      <c r="D37" t="s">
        <v>42</v>
      </c>
      <c r="E37">
        <v>9.1782357620897481E-2</v>
      </c>
      <c r="F37" t="s">
        <v>123</v>
      </c>
      <c r="G37">
        <f t="shared" si="9"/>
        <v>2015</v>
      </c>
      <c r="H37" t="s">
        <v>113</v>
      </c>
      <c r="I37">
        <f t="shared" si="1"/>
        <v>2021</v>
      </c>
      <c r="J37" t="s">
        <v>103</v>
      </c>
      <c r="K37" t="s">
        <v>46</v>
      </c>
      <c r="L37">
        <v>131.91799164498599</v>
      </c>
      <c r="M37">
        <f t="shared" si="2"/>
        <v>67.366121066706228</v>
      </c>
      <c r="N37">
        <f t="shared" si="10"/>
        <v>67.366121066706228</v>
      </c>
      <c r="O37">
        <f t="shared" si="11"/>
        <v>134.73224213341246</v>
      </c>
      <c r="P37">
        <f t="shared" si="12"/>
        <v>49.850929589362607</v>
      </c>
      <c r="Q37">
        <f t="shared" si="13"/>
        <v>184.58317172277506</v>
      </c>
      <c r="R37">
        <f t="shared" si="14"/>
        <v>86.754090709704272</v>
      </c>
      <c r="S37">
        <f t="shared" si="15"/>
        <v>318.098332602249</v>
      </c>
    </row>
    <row r="38" spans="1:19">
      <c r="A38" t="s">
        <v>124</v>
      </c>
      <c r="B38" t="s">
        <v>125</v>
      </c>
      <c r="C38" t="s">
        <v>41</v>
      </c>
      <c r="D38" t="s">
        <v>42</v>
      </c>
      <c r="E38">
        <v>9.0727079581505332E-2</v>
      </c>
      <c r="F38" t="s">
        <v>123</v>
      </c>
      <c r="G38">
        <f t="shared" si="9"/>
        <v>2015</v>
      </c>
      <c r="H38" t="s">
        <v>117</v>
      </c>
      <c r="I38">
        <f t="shared" si="1"/>
        <v>2021</v>
      </c>
      <c r="J38" t="s">
        <v>103</v>
      </c>
      <c r="K38" t="s">
        <v>46</v>
      </c>
      <c r="L38">
        <v>115.6555708463612</v>
      </c>
      <c r="M38">
        <f t="shared" si="2"/>
        <v>59.061444845541828</v>
      </c>
      <c r="N38">
        <f t="shared" si="10"/>
        <v>59.061444845541828</v>
      </c>
      <c r="O38">
        <f t="shared" si="11"/>
        <v>118.12288969108366</v>
      </c>
      <c r="P38">
        <f t="shared" si="12"/>
        <v>43.705469185700956</v>
      </c>
      <c r="Q38">
        <f t="shared" si="13"/>
        <v>161.82835887678462</v>
      </c>
      <c r="R38">
        <f t="shared" si="14"/>
        <v>76.059328672088768</v>
      </c>
      <c r="S38">
        <f t="shared" si="15"/>
        <v>278.88420513099214</v>
      </c>
    </row>
    <row r="39" spans="1:19">
      <c r="A39" t="s">
        <v>124</v>
      </c>
      <c r="B39" t="s">
        <v>126</v>
      </c>
      <c r="C39" t="s">
        <v>51</v>
      </c>
      <c r="D39" t="s">
        <v>42</v>
      </c>
      <c r="E39">
        <v>9.3760683011129164E-2</v>
      </c>
      <c r="F39" t="s">
        <v>127</v>
      </c>
      <c r="G39">
        <f t="shared" si="9"/>
        <v>2016</v>
      </c>
      <c r="H39" t="s">
        <v>128</v>
      </c>
      <c r="I39">
        <f t="shared" si="1"/>
        <v>2021</v>
      </c>
      <c r="J39" t="s">
        <v>108</v>
      </c>
      <c r="K39" t="s">
        <v>109</v>
      </c>
      <c r="L39">
        <v>61.181970907316817</v>
      </c>
      <c r="M39">
        <f t="shared" si="2"/>
        <v>31.243593143336479</v>
      </c>
      <c r="N39">
        <f t="shared" si="10"/>
        <v>31.243593143336479</v>
      </c>
      <c r="O39">
        <f t="shared" si="11"/>
        <v>62.487186286672959</v>
      </c>
      <c r="P39">
        <f t="shared" si="12"/>
        <v>23.120258926068995</v>
      </c>
      <c r="Q39">
        <f t="shared" si="13"/>
        <v>85.607445212741951</v>
      </c>
      <c r="R39">
        <f t="shared" si="14"/>
        <v>40.235499249988713</v>
      </c>
      <c r="S39">
        <f t="shared" si="15"/>
        <v>147.53016391662527</v>
      </c>
    </row>
    <row r="40" spans="1:19">
      <c r="A40" t="s">
        <v>129</v>
      </c>
      <c r="B40" t="s">
        <v>130</v>
      </c>
      <c r="C40" t="s">
        <v>51</v>
      </c>
      <c r="D40" t="s">
        <v>42</v>
      </c>
      <c r="E40">
        <v>8.1223219377101377E-2</v>
      </c>
      <c r="F40" t="s">
        <v>127</v>
      </c>
      <c r="G40">
        <f t="shared" si="9"/>
        <v>2016</v>
      </c>
      <c r="H40" t="s">
        <v>128</v>
      </c>
      <c r="I40">
        <f t="shared" si="1"/>
        <v>2021</v>
      </c>
      <c r="J40" t="s">
        <v>108</v>
      </c>
      <c r="K40" t="s">
        <v>109</v>
      </c>
      <c r="L40">
        <v>69.774562588617442</v>
      </c>
      <c r="M40">
        <f t="shared" si="2"/>
        <v>35.631543295253998</v>
      </c>
      <c r="N40">
        <f t="shared" si="10"/>
        <v>35.631543295253998</v>
      </c>
      <c r="O40">
        <f t="shared" si="11"/>
        <v>71.263086590507996</v>
      </c>
      <c r="P40">
        <f t="shared" si="12"/>
        <v>26.367342038487958</v>
      </c>
      <c r="Q40">
        <f t="shared" si="13"/>
        <v>97.630428628995958</v>
      </c>
      <c r="R40">
        <f t="shared" si="14"/>
        <v>45.8863014556281</v>
      </c>
      <c r="S40">
        <f t="shared" si="15"/>
        <v>168.2497720039697</v>
      </c>
    </row>
    <row r="41" spans="1:19">
      <c r="A41" t="s">
        <v>129</v>
      </c>
      <c r="B41" t="s">
        <v>131</v>
      </c>
      <c r="C41" t="s">
        <v>51</v>
      </c>
      <c r="D41" t="s">
        <v>42</v>
      </c>
      <c r="E41">
        <v>8.5442540739585071E-2</v>
      </c>
      <c r="F41" t="s">
        <v>127</v>
      </c>
      <c r="G41">
        <f t="shared" si="9"/>
        <v>2016</v>
      </c>
      <c r="H41" t="s">
        <v>128</v>
      </c>
      <c r="I41">
        <f t="shared" si="1"/>
        <v>2021</v>
      </c>
      <c r="J41" t="s">
        <v>108</v>
      </c>
      <c r="K41" t="s">
        <v>109</v>
      </c>
      <c r="L41">
        <v>73.30480169395571</v>
      </c>
      <c r="M41">
        <f t="shared" si="2"/>
        <v>37.434318731713411</v>
      </c>
      <c r="N41">
        <f t="shared" si="10"/>
        <v>37.434318731713411</v>
      </c>
      <c r="O41">
        <f t="shared" si="11"/>
        <v>74.868637463426822</v>
      </c>
      <c r="P41">
        <f t="shared" si="12"/>
        <v>27.701395861467923</v>
      </c>
      <c r="Q41">
        <f t="shared" si="13"/>
        <v>102.57003332489475</v>
      </c>
      <c r="R41">
        <f t="shared" si="14"/>
        <v>48.207915662700529</v>
      </c>
      <c r="S41">
        <f t="shared" si="15"/>
        <v>176.76235742990193</v>
      </c>
    </row>
    <row r="42" spans="1:19">
      <c r="A42" t="s">
        <v>129</v>
      </c>
      <c r="B42" t="s">
        <v>132</v>
      </c>
      <c r="C42" t="s">
        <v>51</v>
      </c>
      <c r="D42" t="s">
        <v>42</v>
      </c>
      <c r="E42">
        <v>9.4450349163226102E-2</v>
      </c>
      <c r="F42" t="s">
        <v>133</v>
      </c>
      <c r="G42">
        <f t="shared" si="9"/>
        <v>2016</v>
      </c>
      <c r="H42" t="s">
        <v>128</v>
      </c>
      <c r="I42">
        <f t="shared" si="1"/>
        <v>2021</v>
      </c>
      <c r="J42" t="s">
        <v>108</v>
      </c>
      <c r="K42" t="s">
        <v>109</v>
      </c>
      <c r="L42">
        <v>69.846277080353516</v>
      </c>
      <c r="M42">
        <f t="shared" si="2"/>
        <v>35.668165495700556</v>
      </c>
      <c r="N42">
        <f t="shared" si="10"/>
        <v>35.668165495700556</v>
      </c>
      <c r="O42">
        <f t="shared" si="11"/>
        <v>71.336330991401113</v>
      </c>
      <c r="P42">
        <f t="shared" si="12"/>
        <v>26.394442466818411</v>
      </c>
      <c r="Q42">
        <f t="shared" si="13"/>
        <v>97.730773458219517</v>
      </c>
      <c r="R42">
        <f t="shared" si="14"/>
        <v>45.933463525363173</v>
      </c>
      <c r="S42">
        <f t="shared" si="15"/>
        <v>168.4226995929983</v>
      </c>
    </row>
    <row r="43" spans="1:19">
      <c r="A43" t="s">
        <v>134</v>
      </c>
      <c r="B43" t="s">
        <v>135</v>
      </c>
      <c r="C43" t="s">
        <v>51</v>
      </c>
      <c r="D43" t="s">
        <v>42</v>
      </c>
      <c r="E43">
        <v>7.7962557242014105E-2</v>
      </c>
      <c r="F43" t="s">
        <v>127</v>
      </c>
      <c r="G43">
        <f t="shared" si="9"/>
        <v>2016</v>
      </c>
      <c r="H43" t="s">
        <v>136</v>
      </c>
      <c r="I43">
        <f t="shared" si="1"/>
        <v>2021</v>
      </c>
      <c r="J43" t="s">
        <v>108</v>
      </c>
      <c r="K43" t="s">
        <v>109</v>
      </c>
      <c r="L43">
        <v>100.6271094776389</v>
      </c>
      <c r="M43">
        <f t="shared" si="2"/>
        <v>51.386910573247633</v>
      </c>
      <c r="N43">
        <f t="shared" si="10"/>
        <v>51.386910573247633</v>
      </c>
      <c r="O43">
        <f t="shared" si="11"/>
        <v>102.77382114649527</v>
      </c>
      <c r="P43">
        <f t="shared" si="12"/>
        <v>38.02631382420325</v>
      </c>
      <c r="Q43">
        <f t="shared" si="13"/>
        <v>140.80013497069851</v>
      </c>
      <c r="R43">
        <f t="shared" si="14"/>
        <v>66.17606343622829</v>
      </c>
      <c r="S43">
        <f t="shared" si="15"/>
        <v>242.64556593283706</v>
      </c>
    </row>
    <row r="44" spans="1:19">
      <c r="A44" t="s">
        <v>137</v>
      </c>
      <c r="B44" t="s">
        <v>138</v>
      </c>
      <c r="C44" t="s">
        <v>51</v>
      </c>
      <c r="D44" t="s">
        <v>42</v>
      </c>
      <c r="E44">
        <v>7.966214772403192E-2</v>
      </c>
      <c r="F44" t="s">
        <v>127</v>
      </c>
      <c r="G44">
        <f t="shared" si="9"/>
        <v>2016</v>
      </c>
      <c r="H44" t="s">
        <v>136</v>
      </c>
      <c r="I44">
        <f t="shared" si="1"/>
        <v>2021</v>
      </c>
      <c r="J44" t="s">
        <v>108</v>
      </c>
      <c r="K44" t="s">
        <v>109</v>
      </c>
      <c r="L44">
        <v>121.0851392147092</v>
      </c>
      <c r="M44">
        <f t="shared" si="2"/>
        <v>61.83414442564488</v>
      </c>
      <c r="N44">
        <f t="shared" si="10"/>
        <v>61.83414442564488</v>
      </c>
      <c r="O44">
        <f t="shared" si="11"/>
        <v>123.66828885128976</v>
      </c>
      <c r="P44">
        <f t="shared" si="12"/>
        <v>45.757266874977212</v>
      </c>
      <c r="Q44">
        <f t="shared" si="13"/>
        <v>169.42555572626696</v>
      </c>
      <c r="R44">
        <f t="shared" si="14"/>
        <v>79.630011191345474</v>
      </c>
      <c r="S44">
        <f t="shared" si="15"/>
        <v>291.97670770160005</v>
      </c>
    </row>
    <row r="45" spans="1:19">
      <c r="A45" t="s">
        <v>137</v>
      </c>
      <c r="B45" t="s">
        <v>139</v>
      </c>
      <c r="C45" t="s">
        <v>51</v>
      </c>
      <c r="D45" t="s">
        <v>42</v>
      </c>
      <c r="E45">
        <v>9.8205173655327702E-2</v>
      </c>
      <c r="F45" t="s">
        <v>127</v>
      </c>
      <c r="G45">
        <f t="shared" si="9"/>
        <v>2016</v>
      </c>
      <c r="H45" t="s">
        <v>136</v>
      </c>
      <c r="I45">
        <f t="shared" si="1"/>
        <v>2021</v>
      </c>
      <c r="J45" t="s">
        <v>108</v>
      </c>
      <c r="K45" t="s">
        <v>109</v>
      </c>
      <c r="L45">
        <v>121.456879597514</v>
      </c>
      <c r="M45">
        <f t="shared" si="2"/>
        <v>62.0239798477972</v>
      </c>
      <c r="N45">
        <f t="shared" si="10"/>
        <v>62.0239798477972</v>
      </c>
      <c r="O45">
        <f t="shared" si="11"/>
        <v>124.0479596955944</v>
      </c>
      <c r="P45">
        <f t="shared" si="12"/>
        <v>45.897745087369927</v>
      </c>
      <c r="Q45">
        <f t="shared" si="13"/>
        <v>169.94570478296433</v>
      </c>
      <c r="R45">
        <f t="shared" si="14"/>
        <v>79.874481247993231</v>
      </c>
      <c r="S45">
        <f t="shared" si="15"/>
        <v>292.87309790930851</v>
      </c>
    </row>
    <row r="46" spans="1:19">
      <c r="A46" t="s">
        <v>137</v>
      </c>
      <c r="B46" t="s">
        <v>140</v>
      </c>
      <c r="C46" t="s">
        <v>51</v>
      </c>
      <c r="D46" t="s">
        <v>42</v>
      </c>
      <c r="E46">
        <v>6.4327722658802267E-2</v>
      </c>
      <c r="F46" t="s">
        <v>141</v>
      </c>
      <c r="G46">
        <f t="shared" si="9"/>
        <v>2016</v>
      </c>
      <c r="H46" t="s">
        <v>142</v>
      </c>
      <c r="I46">
        <f t="shared" si="1"/>
        <v>2021</v>
      </c>
      <c r="J46" t="s">
        <v>108</v>
      </c>
      <c r="K46" t="s">
        <v>109</v>
      </c>
      <c r="L46">
        <v>227.24378879238651</v>
      </c>
      <c r="M46">
        <f t="shared" si="2"/>
        <v>116.04582814331214</v>
      </c>
      <c r="N46">
        <f t="shared" si="10"/>
        <v>116.04582814331214</v>
      </c>
      <c r="O46">
        <f t="shared" si="11"/>
        <v>232.09165628662427</v>
      </c>
      <c r="P46">
        <f t="shared" si="12"/>
        <v>85.873912826050983</v>
      </c>
      <c r="Q46">
        <f t="shared" si="13"/>
        <v>317.96556911267527</v>
      </c>
      <c r="R46">
        <f t="shared" si="14"/>
        <v>149.44381748295737</v>
      </c>
      <c r="S46">
        <f t="shared" si="15"/>
        <v>547.960664104177</v>
      </c>
    </row>
    <row r="47" spans="1:19">
      <c r="A47" t="s">
        <v>143</v>
      </c>
      <c r="B47" t="s">
        <v>144</v>
      </c>
      <c r="C47" t="s">
        <v>51</v>
      </c>
      <c r="D47" t="s">
        <v>42</v>
      </c>
      <c r="E47">
        <v>9.9781552717751035E-2</v>
      </c>
      <c r="F47" t="s">
        <v>145</v>
      </c>
      <c r="G47">
        <f t="shared" si="9"/>
        <v>2016</v>
      </c>
      <c r="H47" t="s">
        <v>142</v>
      </c>
      <c r="I47">
        <f t="shared" si="1"/>
        <v>2021</v>
      </c>
      <c r="J47" t="s">
        <v>108</v>
      </c>
      <c r="K47" t="s">
        <v>109</v>
      </c>
      <c r="L47">
        <v>42.612650028890968</v>
      </c>
      <c r="M47">
        <f t="shared" si="2"/>
        <v>21.760859948087003</v>
      </c>
      <c r="N47">
        <f t="shared" si="10"/>
        <v>21.760859948087003</v>
      </c>
      <c r="O47">
        <f t="shared" si="11"/>
        <v>43.521719896174005</v>
      </c>
      <c r="P47">
        <f t="shared" si="12"/>
        <v>16.103036361584383</v>
      </c>
      <c r="Q47">
        <f t="shared" si="13"/>
        <v>59.624756257758392</v>
      </c>
      <c r="R47">
        <f t="shared" si="14"/>
        <v>28.023635441146443</v>
      </c>
      <c r="S47">
        <f t="shared" si="15"/>
        <v>102.75332995087028</v>
      </c>
    </row>
    <row r="48" spans="1:19">
      <c r="A48" t="s">
        <v>146</v>
      </c>
      <c r="B48" t="s">
        <v>147</v>
      </c>
      <c r="C48" t="s">
        <v>51</v>
      </c>
      <c r="D48" t="s">
        <v>42</v>
      </c>
      <c r="E48">
        <v>9.9637729287698845E-2</v>
      </c>
      <c r="F48" t="s">
        <v>148</v>
      </c>
      <c r="G48">
        <f t="shared" si="9"/>
        <v>2016</v>
      </c>
      <c r="H48" t="s">
        <v>128</v>
      </c>
      <c r="I48">
        <f t="shared" si="1"/>
        <v>2021</v>
      </c>
      <c r="J48" t="s">
        <v>108</v>
      </c>
      <c r="K48" t="s">
        <v>109</v>
      </c>
      <c r="L48">
        <v>62.929339633619442</v>
      </c>
      <c r="M48">
        <f t="shared" si="2"/>
        <v>32.135916106235015</v>
      </c>
      <c r="N48">
        <f t="shared" si="10"/>
        <v>32.135916106235015</v>
      </c>
      <c r="O48">
        <f t="shared" si="11"/>
        <v>64.271832212470031</v>
      </c>
      <c r="P48">
        <f t="shared" si="12"/>
        <v>23.780577918613911</v>
      </c>
      <c r="Q48">
        <f t="shared" si="13"/>
        <v>88.052410131083946</v>
      </c>
      <c r="R48">
        <f t="shared" si="14"/>
        <v>41.384632761609453</v>
      </c>
      <c r="S48">
        <f t="shared" si="15"/>
        <v>151.74365345923465</v>
      </c>
    </row>
    <row r="49" spans="1:19">
      <c r="A49" t="s">
        <v>149</v>
      </c>
      <c r="B49" t="s">
        <v>150</v>
      </c>
      <c r="C49" t="s">
        <v>51</v>
      </c>
      <c r="D49" t="s">
        <v>42</v>
      </c>
      <c r="E49">
        <v>9.6555315800794489E-2</v>
      </c>
      <c r="F49" t="s">
        <v>148</v>
      </c>
      <c r="G49">
        <f t="shared" si="9"/>
        <v>2016</v>
      </c>
      <c r="H49" t="s">
        <v>128</v>
      </c>
      <c r="I49">
        <f t="shared" si="1"/>
        <v>2021</v>
      </c>
      <c r="J49" t="s">
        <v>108</v>
      </c>
      <c r="K49" t="s">
        <v>109</v>
      </c>
      <c r="L49">
        <v>49.931235661527957</v>
      </c>
      <c r="M49">
        <f t="shared" si="2"/>
        <v>25.498217677820296</v>
      </c>
      <c r="N49">
        <f t="shared" si="10"/>
        <v>25.498217677820296</v>
      </c>
      <c r="O49">
        <f t="shared" si="11"/>
        <v>50.996435355640592</v>
      </c>
      <c r="P49">
        <f t="shared" si="12"/>
        <v>18.86868108158702</v>
      </c>
      <c r="Q49">
        <f t="shared" si="13"/>
        <v>69.865116437227613</v>
      </c>
      <c r="R49">
        <f t="shared" si="14"/>
        <v>32.836604725496976</v>
      </c>
      <c r="S49">
        <f t="shared" si="15"/>
        <v>120.4008839934889</v>
      </c>
    </row>
    <row r="50" spans="1:19">
      <c r="A50" t="s">
        <v>149</v>
      </c>
      <c r="B50" t="s">
        <v>151</v>
      </c>
      <c r="C50" t="s">
        <v>51</v>
      </c>
      <c r="D50" t="s">
        <v>42</v>
      </c>
      <c r="E50">
        <v>9.998192486519536E-2</v>
      </c>
      <c r="F50" t="s">
        <v>152</v>
      </c>
      <c r="G50">
        <f t="shared" si="9"/>
        <v>2016</v>
      </c>
      <c r="H50" t="s">
        <v>153</v>
      </c>
      <c r="I50">
        <f t="shared" si="1"/>
        <v>2021</v>
      </c>
      <c r="J50" t="s">
        <v>108</v>
      </c>
      <c r="K50" t="s">
        <v>109</v>
      </c>
      <c r="L50">
        <v>79.859710616154757</v>
      </c>
      <c r="M50">
        <f t="shared" si="2"/>
        <v>40.781692221316391</v>
      </c>
      <c r="N50">
        <f t="shared" si="10"/>
        <v>40.781692221316391</v>
      </c>
      <c r="O50">
        <f t="shared" si="11"/>
        <v>81.563384442632781</v>
      </c>
      <c r="P50">
        <f t="shared" si="12"/>
        <v>30.178452243774128</v>
      </c>
      <c r="Q50">
        <f t="shared" si="13"/>
        <v>111.74183668640691</v>
      </c>
      <c r="R50">
        <f t="shared" si="14"/>
        <v>52.518663242611247</v>
      </c>
      <c r="S50">
        <f t="shared" si="15"/>
        <v>192.56843188957455</v>
      </c>
    </row>
    <row r="51" spans="1:19">
      <c r="A51" t="s">
        <v>154</v>
      </c>
      <c r="B51" t="s">
        <v>155</v>
      </c>
      <c r="C51" t="s">
        <v>51</v>
      </c>
      <c r="D51" t="s">
        <v>42</v>
      </c>
      <c r="E51">
        <v>9.2259602901606466E-2</v>
      </c>
      <c r="F51" t="s">
        <v>156</v>
      </c>
      <c r="G51">
        <f t="shared" si="9"/>
        <v>2016</v>
      </c>
      <c r="H51" t="s">
        <v>157</v>
      </c>
      <c r="I51">
        <f t="shared" si="1"/>
        <v>2021</v>
      </c>
      <c r="J51" t="s">
        <v>108</v>
      </c>
      <c r="K51" t="s">
        <v>109</v>
      </c>
      <c r="L51">
        <v>142.34677930625921</v>
      </c>
      <c r="M51">
        <f t="shared" si="2"/>
        <v>72.69175529906309</v>
      </c>
      <c r="N51">
        <f t="shared" si="10"/>
        <v>72.69175529906309</v>
      </c>
      <c r="O51">
        <f t="shared" si="11"/>
        <v>145.38351059812618</v>
      </c>
      <c r="P51">
        <f t="shared" si="12"/>
        <v>53.791898921306682</v>
      </c>
      <c r="Q51">
        <f t="shared" si="13"/>
        <v>199.17540951943286</v>
      </c>
      <c r="R51">
        <f t="shared" si="14"/>
        <v>93.612442474133445</v>
      </c>
      <c r="S51">
        <f t="shared" si="15"/>
        <v>343.24562240515593</v>
      </c>
    </row>
    <row r="52" spans="1:19">
      <c r="A52" t="s">
        <v>158</v>
      </c>
      <c r="B52" t="s">
        <v>159</v>
      </c>
      <c r="C52" t="s">
        <v>51</v>
      </c>
      <c r="D52" t="s">
        <v>42</v>
      </c>
      <c r="E52">
        <v>9.9638115640773434E-2</v>
      </c>
      <c r="F52" t="s">
        <v>160</v>
      </c>
      <c r="G52">
        <f t="shared" si="9"/>
        <v>2016</v>
      </c>
      <c r="H52" t="s">
        <v>161</v>
      </c>
      <c r="I52">
        <f t="shared" si="1"/>
        <v>2021</v>
      </c>
      <c r="J52" t="s">
        <v>162</v>
      </c>
      <c r="K52" t="s">
        <v>109</v>
      </c>
      <c r="L52">
        <v>96.700656523751562</v>
      </c>
      <c r="M52">
        <f t="shared" si="2"/>
        <v>49.381801931462498</v>
      </c>
      <c r="N52">
        <f t="shared" si="10"/>
        <v>49.381801931462498</v>
      </c>
      <c r="O52">
        <f t="shared" si="11"/>
        <v>98.763603862924995</v>
      </c>
      <c r="P52">
        <f t="shared" si="12"/>
        <v>36.542533429282251</v>
      </c>
      <c r="Q52">
        <f t="shared" si="13"/>
        <v>135.30613729220724</v>
      </c>
      <c r="R52">
        <f t="shared" si="14"/>
        <v>63.593884527337401</v>
      </c>
      <c r="S52">
        <f t="shared" si="15"/>
        <v>233.17757660023713</v>
      </c>
    </row>
    <row r="53" spans="1:19">
      <c r="A53" t="s">
        <v>163</v>
      </c>
      <c r="B53" t="s">
        <v>164</v>
      </c>
      <c r="C53" t="s">
        <v>51</v>
      </c>
      <c r="D53" t="s">
        <v>80</v>
      </c>
      <c r="E53" s="121">
        <v>9.9965569485235481E-2</v>
      </c>
      <c r="F53" t="s">
        <v>165</v>
      </c>
      <c r="G53">
        <f t="shared" si="9"/>
        <v>2016</v>
      </c>
      <c r="H53" t="s">
        <v>153</v>
      </c>
      <c r="I53">
        <f t="shared" si="1"/>
        <v>2021</v>
      </c>
      <c r="J53" t="s">
        <v>108</v>
      </c>
      <c r="K53" t="s">
        <v>109</v>
      </c>
      <c r="L53">
        <v>61.33258427885368</v>
      </c>
      <c r="M53">
        <f t="shared" si="2"/>
        <v>31.279617982215377</v>
      </c>
      <c r="N53">
        <f>L53*$L$3</f>
        <v>31.279617982215377</v>
      </c>
      <c r="O53">
        <f>N53*$L$4</f>
        <v>62.559235964430755</v>
      </c>
      <c r="P53">
        <f>O53*$L$6</f>
        <v>16.265401350751997</v>
      </c>
      <c r="Q53">
        <f>SUM(O53:P53)</f>
        <v>78.824637315182756</v>
      </c>
      <c r="R53">
        <f>Q53*$L$7</f>
        <v>37.047579538135892</v>
      </c>
      <c r="S53">
        <f>R53*$L$8</f>
        <v>135.84112497316494</v>
      </c>
    </row>
    <row r="54" spans="1:19">
      <c r="A54" t="s">
        <v>166</v>
      </c>
      <c r="B54" t="s">
        <v>167</v>
      </c>
      <c r="C54" t="s">
        <v>51</v>
      </c>
      <c r="D54" t="s">
        <v>42</v>
      </c>
      <c r="E54">
        <v>9.995246876058507E-2</v>
      </c>
      <c r="F54" t="s">
        <v>165</v>
      </c>
      <c r="G54">
        <f t="shared" si="9"/>
        <v>2016</v>
      </c>
      <c r="H54" t="s">
        <v>153</v>
      </c>
      <c r="I54">
        <f t="shared" si="1"/>
        <v>2021</v>
      </c>
      <c r="J54" t="s">
        <v>108</v>
      </c>
      <c r="K54" t="s">
        <v>109</v>
      </c>
      <c r="L54">
        <v>70.807925063330032</v>
      </c>
      <c r="M54">
        <f t="shared" si="2"/>
        <v>36.159247065673895</v>
      </c>
      <c r="N54">
        <f t="shared" ref="N54:N96" si="16">L54*$L$2</f>
        <v>36.159247065673895</v>
      </c>
      <c r="O54">
        <f t="shared" ref="O54:O96" si="17">N54*$L$4</f>
        <v>72.318494131347791</v>
      </c>
      <c r="P54">
        <f t="shared" ref="P54:P96" si="18">O54*$L$5</f>
        <v>26.757842828598683</v>
      </c>
      <c r="Q54">
        <f t="shared" ref="Q54:Q96" si="19">SUM(O54:P54)</f>
        <v>99.076336959946474</v>
      </c>
      <c r="R54">
        <f t="shared" ref="R54:R96" si="20">Q54*$L$7</f>
        <v>46.56587837117484</v>
      </c>
      <c r="S54">
        <f t="shared" ref="S54:S96" si="21">R54*$L$8</f>
        <v>170.74155402764109</v>
      </c>
    </row>
    <row r="55" spans="1:19">
      <c r="A55" t="s">
        <v>168</v>
      </c>
      <c r="B55" t="s">
        <v>169</v>
      </c>
      <c r="C55" t="s">
        <v>51</v>
      </c>
      <c r="D55" t="s">
        <v>42</v>
      </c>
      <c r="E55">
        <v>9.2527114094425572E-2</v>
      </c>
      <c r="F55" t="s">
        <v>165</v>
      </c>
      <c r="G55">
        <f t="shared" si="9"/>
        <v>2016</v>
      </c>
      <c r="H55" t="s">
        <v>153</v>
      </c>
      <c r="I55">
        <f t="shared" si="1"/>
        <v>2021</v>
      </c>
      <c r="J55" t="s">
        <v>108</v>
      </c>
      <c r="K55" t="s">
        <v>109</v>
      </c>
      <c r="L55">
        <v>77.802750038419347</v>
      </c>
      <c r="M55">
        <f t="shared" si="2"/>
        <v>39.731271019619513</v>
      </c>
      <c r="N55">
        <f t="shared" si="16"/>
        <v>39.731271019619513</v>
      </c>
      <c r="O55">
        <f t="shared" si="17"/>
        <v>79.462542039239025</v>
      </c>
      <c r="P55">
        <f t="shared" si="18"/>
        <v>29.401140554518438</v>
      </c>
      <c r="Q55">
        <f t="shared" si="19"/>
        <v>108.86368259375746</v>
      </c>
      <c r="R55">
        <f t="shared" si="20"/>
        <v>51.165930819066006</v>
      </c>
      <c r="S55">
        <f t="shared" si="21"/>
        <v>187.60841300324202</v>
      </c>
    </row>
    <row r="56" spans="1:19">
      <c r="A56" t="s">
        <v>168</v>
      </c>
      <c r="B56" t="s">
        <v>170</v>
      </c>
      <c r="C56" t="s">
        <v>51</v>
      </c>
      <c r="D56" t="s">
        <v>42</v>
      </c>
      <c r="E56">
        <v>9.6084653106477486E-2</v>
      </c>
      <c r="F56" t="s">
        <v>171</v>
      </c>
      <c r="G56">
        <f t="shared" si="9"/>
        <v>2016</v>
      </c>
      <c r="H56" t="s">
        <v>157</v>
      </c>
      <c r="I56">
        <f t="shared" si="1"/>
        <v>2021</v>
      </c>
      <c r="J56" t="s">
        <v>162</v>
      </c>
      <c r="K56" t="s">
        <v>109</v>
      </c>
      <c r="L56">
        <v>45.745569269563248</v>
      </c>
      <c r="M56">
        <f t="shared" si="2"/>
        <v>23.360737373656981</v>
      </c>
      <c r="N56">
        <f t="shared" si="16"/>
        <v>23.360737373656981</v>
      </c>
      <c r="O56">
        <f t="shared" si="17"/>
        <v>46.721474747313962</v>
      </c>
      <c r="P56">
        <f t="shared" si="18"/>
        <v>17.286945656506166</v>
      </c>
      <c r="Q56">
        <f t="shared" si="19"/>
        <v>64.008420403820125</v>
      </c>
      <c r="R56">
        <f t="shared" si="20"/>
        <v>30.083957589795457</v>
      </c>
      <c r="S56">
        <f t="shared" si="21"/>
        <v>110.30784449591667</v>
      </c>
    </row>
    <row r="57" spans="1:19">
      <c r="A57" t="s">
        <v>172</v>
      </c>
      <c r="B57" t="s">
        <v>173</v>
      </c>
      <c r="C57" t="s">
        <v>51</v>
      </c>
      <c r="D57" t="s">
        <v>42</v>
      </c>
      <c r="E57">
        <v>9.9860311033944341E-2</v>
      </c>
      <c r="F57" t="s">
        <v>174</v>
      </c>
      <c r="G57">
        <f t="shared" si="9"/>
        <v>2016</v>
      </c>
      <c r="H57" t="s">
        <v>175</v>
      </c>
      <c r="I57">
        <f t="shared" si="1"/>
        <v>2021</v>
      </c>
      <c r="J57" t="s">
        <v>108</v>
      </c>
      <c r="K57" t="s">
        <v>109</v>
      </c>
      <c r="L57">
        <v>78.479713209743835</v>
      </c>
      <c r="M57">
        <f t="shared" si="2"/>
        <v>40.076973545775878</v>
      </c>
      <c r="N57">
        <f t="shared" si="16"/>
        <v>40.076973545775878</v>
      </c>
      <c r="O57">
        <f t="shared" si="17"/>
        <v>80.153947091551757</v>
      </c>
      <c r="P57">
        <f t="shared" si="18"/>
        <v>29.65696042387415</v>
      </c>
      <c r="Q57">
        <f t="shared" si="19"/>
        <v>109.81090751542591</v>
      </c>
      <c r="R57">
        <f t="shared" si="20"/>
        <v>51.611126532250175</v>
      </c>
      <c r="S57">
        <f t="shared" si="21"/>
        <v>189.24079728491731</v>
      </c>
    </row>
    <row r="58" spans="1:19">
      <c r="A58" t="s">
        <v>176</v>
      </c>
      <c r="B58" t="s">
        <v>177</v>
      </c>
      <c r="C58" t="s">
        <v>51</v>
      </c>
      <c r="D58" t="s">
        <v>42</v>
      </c>
      <c r="E58">
        <v>9.9702121331316465E-2</v>
      </c>
      <c r="F58" t="s">
        <v>174</v>
      </c>
      <c r="G58">
        <f t="shared" si="9"/>
        <v>2016</v>
      </c>
      <c r="H58" t="s">
        <v>175</v>
      </c>
      <c r="I58">
        <f t="shared" si="1"/>
        <v>2021</v>
      </c>
      <c r="J58" t="s">
        <v>108</v>
      </c>
      <c r="K58" t="s">
        <v>109</v>
      </c>
      <c r="L58">
        <v>71.336924980047257</v>
      </c>
      <c r="M58">
        <f t="shared" si="2"/>
        <v>36.429389689810826</v>
      </c>
      <c r="N58">
        <f t="shared" si="16"/>
        <v>36.429389689810826</v>
      </c>
      <c r="O58">
        <f t="shared" si="17"/>
        <v>72.858779379621652</v>
      </c>
      <c r="P58">
        <f t="shared" si="18"/>
        <v>26.95774837046001</v>
      </c>
      <c r="Q58">
        <f t="shared" si="19"/>
        <v>99.816527750081661</v>
      </c>
      <c r="R58">
        <f t="shared" si="20"/>
        <v>46.913768042538379</v>
      </c>
      <c r="S58">
        <f t="shared" si="21"/>
        <v>172.01714948930737</v>
      </c>
    </row>
    <row r="59" spans="1:19">
      <c r="A59" t="s">
        <v>178</v>
      </c>
      <c r="B59" t="s">
        <v>179</v>
      </c>
      <c r="C59" t="s">
        <v>51</v>
      </c>
      <c r="D59" t="s">
        <v>42</v>
      </c>
      <c r="E59">
        <v>9.9981072008837074E-2</v>
      </c>
      <c r="F59" t="s">
        <v>133</v>
      </c>
      <c r="G59">
        <f t="shared" si="9"/>
        <v>2016</v>
      </c>
      <c r="H59" t="s">
        <v>175</v>
      </c>
      <c r="I59">
        <f t="shared" si="1"/>
        <v>2021</v>
      </c>
      <c r="J59" t="s">
        <v>108</v>
      </c>
      <c r="K59" t="s">
        <v>109</v>
      </c>
      <c r="L59">
        <v>118.00489815475029</v>
      </c>
      <c r="M59">
        <f t="shared" si="2"/>
        <v>60.261167991025864</v>
      </c>
      <c r="N59">
        <f t="shared" si="16"/>
        <v>60.261167991025864</v>
      </c>
      <c r="O59">
        <f t="shared" si="17"/>
        <v>120.52233598205173</v>
      </c>
      <c r="P59">
        <f t="shared" si="18"/>
        <v>44.593264313359143</v>
      </c>
      <c r="Q59">
        <f t="shared" si="19"/>
        <v>165.11560029541087</v>
      </c>
      <c r="R59">
        <f t="shared" si="20"/>
        <v>77.604332138843105</v>
      </c>
      <c r="S59">
        <f t="shared" si="21"/>
        <v>284.5492178424247</v>
      </c>
    </row>
    <row r="60" spans="1:19">
      <c r="A60" t="s">
        <v>180</v>
      </c>
      <c r="B60" t="s">
        <v>181</v>
      </c>
      <c r="C60" t="s">
        <v>51</v>
      </c>
      <c r="D60" t="s">
        <v>42</v>
      </c>
      <c r="E60">
        <v>9.9896081699062694E-2</v>
      </c>
      <c r="F60" t="s">
        <v>182</v>
      </c>
      <c r="G60">
        <f t="shared" si="9"/>
        <v>2016</v>
      </c>
      <c r="H60" t="s">
        <v>72</v>
      </c>
      <c r="I60">
        <f t="shared" si="1"/>
        <v>2021</v>
      </c>
      <c r="J60" t="s">
        <v>108</v>
      </c>
      <c r="K60" t="s">
        <v>109</v>
      </c>
      <c r="L60">
        <v>157.10957312240279</v>
      </c>
      <c r="M60">
        <f t="shared" si="2"/>
        <v>80.230622007840424</v>
      </c>
      <c r="N60">
        <f t="shared" si="16"/>
        <v>80.230622007840424</v>
      </c>
      <c r="O60">
        <f t="shared" si="17"/>
        <v>160.46124401568085</v>
      </c>
      <c r="P60">
        <f t="shared" si="18"/>
        <v>59.370660285801911</v>
      </c>
      <c r="Q60">
        <f t="shared" si="19"/>
        <v>219.83190430148275</v>
      </c>
      <c r="R60">
        <f t="shared" si="20"/>
        <v>103.32099502169689</v>
      </c>
      <c r="S60">
        <f t="shared" si="21"/>
        <v>378.84364841288857</v>
      </c>
    </row>
    <row r="61" spans="1:19">
      <c r="A61" t="s">
        <v>183</v>
      </c>
      <c r="B61" t="s">
        <v>184</v>
      </c>
      <c r="C61" t="s">
        <v>51</v>
      </c>
      <c r="D61" t="s">
        <v>42</v>
      </c>
      <c r="E61">
        <v>9.9908959883116322E-2</v>
      </c>
      <c r="F61" t="s">
        <v>185</v>
      </c>
      <c r="G61">
        <f t="shared" si="9"/>
        <v>2016</v>
      </c>
      <c r="H61" t="s">
        <v>186</v>
      </c>
      <c r="I61">
        <f t="shared" si="1"/>
        <v>2021</v>
      </c>
      <c r="J61" t="s">
        <v>108</v>
      </c>
      <c r="K61" t="s">
        <v>109</v>
      </c>
      <c r="L61">
        <v>53.302881491820152</v>
      </c>
      <c r="M61">
        <f t="shared" si="2"/>
        <v>27.220004815156177</v>
      </c>
      <c r="N61">
        <f t="shared" si="16"/>
        <v>27.220004815156177</v>
      </c>
      <c r="O61">
        <f t="shared" si="17"/>
        <v>54.440009630312353</v>
      </c>
      <c r="P61">
        <f t="shared" si="18"/>
        <v>20.142803563215569</v>
      </c>
      <c r="Q61">
        <f t="shared" si="19"/>
        <v>74.582813193527926</v>
      </c>
      <c r="R61">
        <f t="shared" si="20"/>
        <v>35.053922200958127</v>
      </c>
      <c r="S61">
        <f t="shared" si="21"/>
        <v>128.53104807017979</v>
      </c>
    </row>
    <row r="62" spans="1:19">
      <c r="A62" t="s">
        <v>187</v>
      </c>
      <c r="B62" t="s">
        <v>188</v>
      </c>
      <c r="C62" t="s">
        <v>51</v>
      </c>
      <c r="D62" t="s">
        <v>42</v>
      </c>
      <c r="E62">
        <v>9.4791842671031259E-2</v>
      </c>
      <c r="F62" t="s">
        <v>127</v>
      </c>
      <c r="G62">
        <f t="shared" si="9"/>
        <v>2016</v>
      </c>
      <c r="H62" t="s">
        <v>82</v>
      </c>
      <c r="I62">
        <f t="shared" si="1"/>
        <v>2021</v>
      </c>
      <c r="J62" t="s">
        <v>108</v>
      </c>
      <c r="K62" t="s">
        <v>109</v>
      </c>
      <c r="L62">
        <v>43.422764029167382</v>
      </c>
      <c r="M62">
        <f t="shared" si="2"/>
        <v>22.174558164228159</v>
      </c>
      <c r="N62">
        <f t="shared" si="16"/>
        <v>22.174558164228159</v>
      </c>
      <c r="O62">
        <f t="shared" si="17"/>
        <v>44.349116328456319</v>
      </c>
      <c r="P62">
        <f t="shared" si="18"/>
        <v>16.409173041528838</v>
      </c>
      <c r="Q62">
        <f t="shared" si="19"/>
        <v>60.758289369985157</v>
      </c>
      <c r="R62">
        <f t="shared" si="20"/>
        <v>28.55639600389302</v>
      </c>
      <c r="S62">
        <f t="shared" si="21"/>
        <v>104.70678534760773</v>
      </c>
    </row>
    <row r="63" spans="1:19">
      <c r="A63" t="s">
        <v>189</v>
      </c>
      <c r="B63" t="s">
        <v>190</v>
      </c>
      <c r="C63" t="s">
        <v>51</v>
      </c>
      <c r="D63" t="s">
        <v>42</v>
      </c>
      <c r="E63">
        <v>9.8086923483501703E-2</v>
      </c>
      <c r="F63" t="s">
        <v>127</v>
      </c>
      <c r="G63">
        <f t="shared" si="9"/>
        <v>2016</v>
      </c>
      <c r="H63" t="s">
        <v>191</v>
      </c>
      <c r="I63">
        <f t="shared" si="1"/>
        <v>2021</v>
      </c>
      <c r="J63" t="s">
        <v>108</v>
      </c>
      <c r="K63" t="s">
        <v>109</v>
      </c>
      <c r="L63">
        <v>63.837783297072228</v>
      </c>
      <c r="M63">
        <f t="shared" si="2"/>
        <v>32.599828003704907</v>
      </c>
      <c r="N63">
        <f t="shared" si="16"/>
        <v>32.599828003704907</v>
      </c>
      <c r="O63">
        <f t="shared" si="17"/>
        <v>65.199656007409814</v>
      </c>
      <c r="P63">
        <f t="shared" si="18"/>
        <v>24.123872722741631</v>
      </c>
      <c r="Q63">
        <f t="shared" si="19"/>
        <v>89.323528730151452</v>
      </c>
      <c r="R63">
        <f t="shared" si="20"/>
        <v>41.982058503171181</v>
      </c>
      <c r="S63">
        <f t="shared" si="21"/>
        <v>153.93421451162766</v>
      </c>
    </row>
    <row r="64" spans="1:19">
      <c r="A64" t="s">
        <v>192</v>
      </c>
      <c r="B64" t="s">
        <v>193</v>
      </c>
      <c r="C64" t="s">
        <v>51</v>
      </c>
      <c r="D64" t="s">
        <v>42</v>
      </c>
      <c r="E64">
        <v>9.451588624862807E-2</v>
      </c>
      <c r="F64" t="s">
        <v>141</v>
      </c>
      <c r="G64">
        <f t="shared" si="9"/>
        <v>2016</v>
      </c>
      <c r="H64" t="s">
        <v>191</v>
      </c>
      <c r="I64">
        <f t="shared" si="1"/>
        <v>2021</v>
      </c>
      <c r="J64" t="s">
        <v>108</v>
      </c>
      <c r="K64" t="s">
        <v>109</v>
      </c>
      <c r="L64">
        <v>86.261467533122683</v>
      </c>
      <c r="M64">
        <f t="shared" si="2"/>
        <v>44.050856086914685</v>
      </c>
      <c r="N64">
        <f t="shared" si="16"/>
        <v>44.050856086914685</v>
      </c>
      <c r="O64">
        <f t="shared" si="17"/>
        <v>88.10171217382937</v>
      </c>
      <c r="P64">
        <f t="shared" si="18"/>
        <v>32.597633504316867</v>
      </c>
      <c r="Q64">
        <f t="shared" si="19"/>
        <v>120.69934567814624</v>
      </c>
      <c r="R64">
        <f t="shared" si="20"/>
        <v>56.728692468728731</v>
      </c>
      <c r="S64">
        <f t="shared" si="21"/>
        <v>208.00520571867202</v>
      </c>
    </row>
    <row r="65" spans="1:19">
      <c r="A65" t="s">
        <v>192</v>
      </c>
      <c r="B65" t="s">
        <v>194</v>
      </c>
      <c r="C65" t="s">
        <v>51</v>
      </c>
      <c r="D65" t="s">
        <v>42</v>
      </c>
      <c r="E65">
        <v>9.323735154682071E-2</v>
      </c>
      <c r="F65" t="s">
        <v>127</v>
      </c>
      <c r="G65">
        <f t="shared" si="9"/>
        <v>2016</v>
      </c>
      <c r="H65" t="s">
        <v>191</v>
      </c>
      <c r="I65">
        <f t="shared" si="1"/>
        <v>2021</v>
      </c>
      <c r="J65" t="s">
        <v>108</v>
      </c>
      <c r="K65" t="s">
        <v>109</v>
      </c>
      <c r="L65">
        <v>130.40339962218911</v>
      </c>
      <c r="M65">
        <f t="shared" si="2"/>
        <v>66.592669407064619</v>
      </c>
      <c r="N65">
        <f t="shared" si="16"/>
        <v>66.592669407064619</v>
      </c>
      <c r="O65">
        <f t="shared" si="17"/>
        <v>133.18533881412924</v>
      </c>
      <c r="P65">
        <f t="shared" si="18"/>
        <v>49.278575361227816</v>
      </c>
      <c r="Q65">
        <f t="shared" si="19"/>
        <v>182.46391417535705</v>
      </c>
      <c r="R65">
        <f t="shared" si="20"/>
        <v>85.758039662417801</v>
      </c>
      <c r="S65">
        <f t="shared" si="21"/>
        <v>314.44614542886524</v>
      </c>
    </row>
    <row r="66" spans="1:19">
      <c r="A66" t="s">
        <v>192</v>
      </c>
      <c r="B66" t="s">
        <v>195</v>
      </c>
      <c r="C66" t="s">
        <v>51</v>
      </c>
      <c r="D66" t="s">
        <v>42</v>
      </c>
      <c r="E66">
        <v>7.8725433391324956E-2</v>
      </c>
      <c r="F66" t="s">
        <v>196</v>
      </c>
      <c r="G66">
        <f t="shared" si="9"/>
        <v>2016</v>
      </c>
      <c r="H66" t="s">
        <v>191</v>
      </c>
      <c r="I66">
        <f t="shared" si="1"/>
        <v>2021</v>
      </c>
      <c r="J66" t="s">
        <v>108</v>
      </c>
      <c r="K66" t="s">
        <v>109</v>
      </c>
      <c r="L66">
        <v>73.214761909383824</v>
      </c>
      <c r="M66">
        <f t="shared" si="2"/>
        <v>37.388338415058698</v>
      </c>
      <c r="N66">
        <f t="shared" si="16"/>
        <v>37.388338415058698</v>
      </c>
      <c r="O66">
        <f t="shared" si="17"/>
        <v>74.776676830117395</v>
      </c>
      <c r="P66">
        <f t="shared" si="18"/>
        <v>27.667370427143435</v>
      </c>
      <c r="Q66">
        <f t="shared" si="19"/>
        <v>102.44404725726083</v>
      </c>
      <c r="R66">
        <f t="shared" si="20"/>
        <v>48.148702210912589</v>
      </c>
      <c r="S66">
        <f t="shared" si="21"/>
        <v>176.54524144001283</v>
      </c>
    </row>
    <row r="67" spans="1:19">
      <c r="A67" t="s">
        <v>197</v>
      </c>
      <c r="B67" t="s">
        <v>198</v>
      </c>
      <c r="C67" t="s">
        <v>51</v>
      </c>
      <c r="D67" t="s">
        <v>42</v>
      </c>
      <c r="E67">
        <v>9.352275149370301E-2</v>
      </c>
      <c r="F67" t="s">
        <v>127</v>
      </c>
      <c r="G67">
        <f t="shared" si="9"/>
        <v>2016</v>
      </c>
      <c r="H67" t="s">
        <v>191</v>
      </c>
      <c r="I67">
        <f t="shared" si="1"/>
        <v>2021</v>
      </c>
      <c r="J67" t="s">
        <v>108</v>
      </c>
      <c r="K67" t="s">
        <v>109</v>
      </c>
      <c r="L67">
        <v>63.796459303141283</v>
      </c>
      <c r="M67">
        <f t="shared" si="2"/>
        <v>32.57872521747084</v>
      </c>
      <c r="N67">
        <f t="shared" si="16"/>
        <v>32.57872521747084</v>
      </c>
      <c r="O67">
        <f t="shared" si="17"/>
        <v>65.15745043494168</v>
      </c>
      <c r="P67">
        <f t="shared" si="18"/>
        <v>24.108256660928422</v>
      </c>
      <c r="Q67">
        <f t="shared" si="19"/>
        <v>89.265707095870098</v>
      </c>
      <c r="R67">
        <f t="shared" si="20"/>
        <v>41.954882335058947</v>
      </c>
      <c r="S67">
        <f t="shared" si="21"/>
        <v>153.8345685618828</v>
      </c>
    </row>
    <row r="68" spans="1:19">
      <c r="A68" t="s">
        <v>199</v>
      </c>
      <c r="B68" t="s">
        <v>200</v>
      </c>
      <c r="C68" t="s">
        <v>51</v>
      </c>
      <c r="D68" t="s">
        <v>42</v>
      </c>
      <c r="E68">
        <v>9.9975297280934738E-2</v>
      </c>
      <c r="F68" t="s">
        <v>201</v>
      </c>
      <c r="G68">
        <f t="shared" si="9"/>
        <v>2016</v>
      </c>
      <c r="H68" t="s">
        <v>191</v>
      </c>
      <c r="I68">
        <f t="shared" si="1"/>
        <v>2021</v>
      </c>
      <c r="J68" t="s">
        <v>108</v>
      </c>
      <c r="K68" t="s">
        <v>109</v>
      </c>
      <c r="L68">
        <v>111.8000865975923</v>
      </c>
      <c r="M68">
        <f t="shared" si="2"/>
        <v>57.092577555837174</v>
      </c>
      <c r="N68">
        <f t="shared" si="16"/>
        <v>57.092577555837174</v>
      </c>
      <c r="O68">
        <f t="shared" si="17"/>
        <v>114.18515511167435</v>
      </c>
      <c r="P68">
        <f t="shared" si="18"/>
        <v>42.248507391319507</v>
      </c>
      <c r="Q68">
        <f t="shared" si="19"/>
        <v>156.43366250299385</v>
      </c>
      <c r="R68">
        <f t="shared" si="20"/>
        <v>73.523821376407113</v>
      </c>
      <c r="S68">
        <f t="shared" si="21"/>
        <v>269.58734504682604</v>
      </c>
    </row>
    <row r="69" spans="1:19">
      <c r="A69" t="s">
        <v>202</v>
      </c>
      <c r="B69" t="s">
        <v>203</v>
      </c>
      <c r="C69" t="s">
        <v>51</v>
      </c>
      <c r="D69" t="s">
        <v>42</v>
      </c>
      <c r="E69">
        <v>9.8309439928976353E-2</v>
      </c>
      <c r="F69" t="s">
        <v>204</v>
      </c>
      <c r="G69">
        <f t="shared" si="9"/>
        <v>2016</v>
      </c>
      <c r="H69" t="s">
        <v>205</v>
      </c>
      <c r="I69">
        <f t="shared" si="1"/>
        <v>2021</v>
      </c>
      <c r="J69" t="s">
        <v>108</v>
      </c>
      <c r="K69" t="s">
        <v>109</v>
      </c>
      <c r="L69">
        <v>77.583245179655961</v>
      </c>
      <c r="M69">
        <f t="shared" si="2"/>
        <v>39.619177205077676</v>
      </c>
      <c r="N69">
        <f t="shared" si="16"/>
        <v>39.619177205077676</v>
      </c>
      <c r="O69">
        <f t="shared" si="17"/>
        <v>79.238354410155353</v>
      </c>
      <c r="P69">
        <f t="shared" si="18"/>
        <v>29.31819113175748</v>
      </c>
      <c r="Q69">
        <f t="shared" si="19"/>
        <v>108.55654554191284</v>
      </c>
      <c r="R69">
        <f t="shared" si="20"/>
        <v>51.021576404699033</v>
      </c>
      <c r="S69">
        <f t="shared" si="21"/>
        <v>187.07911348389644</v>
      </c>
    </row>
    <row r="70" spans="1:19">
      <c r="A70" t="s">
        <v>206</v>
      </c>
      <c r="B70" t="s">
        <v>207</v>
      </c>
      <c r="C70" t="s">
        <v>51</v>
      </c>
      <c r="D70" t="s">
        <v>42</v>
      </c>
      <c r="E70">
        <v>9.7109524805315275E-2</v>
      </c>
      <c r="F70" t="s">
        <v>204</v>
      </c>
      <c r="G70">
        <f t="shared" si="9"/>
        <v>2016</v>
      </c>
      <c r="H70" t="s">
        <v>205</v>
      </c>
      <c r="I70">
        <f t="shared" si="1"/>
        <v>2021</v>
      </c>
      <c r="J70" t="s">
        <v>108</v>
      </c>
      <c r="K70" t="s">
        <v>109</v>
      </c>
      <c r="L70">
        <v>46.918553280497427</v>
      </c>
      <c r="M70">
        <f t="shared" si="2"/>
        <v>23.959741208574037</v>
      </c>
      <c r="N70">
        <f t="shared" si="16"/>
        <v>23.959741208574037</v>
      </c>
      <c r="O70">
        <f t="shared" si="17"/>
        <v>47.919482417148075</v>
      </c>
      <c r="P70">
        <f t="shared" si="18"/>
        <v>17.730208494344787</v>
      </c>
      <c r="Q70">
        <f t="shared" si="19"/>
        <v>65.649690911492854</v>
      </c>
      <c r="R70">
        <f t="shared" si="20"/>
        <v>30.85535472840164</v>
      </c>
      <c r="S70">
        <f t="shared" si="21"/>
        <v>113.13630067080601</v>
      </c>
    </row>
    <row r="71" spans="1:19">
      <c r="A71" t="s">
        <v>208</v>
      </c>
      <c r="B71" t="s">
        <v>209</v>
      </c>
      <c r="C71" t="s">
        <v>51</v>
      </c>
      <c r="D71" t="s">
        <v>42</v>
      </c>
      <c r="E71">
        <v>9.1884199055598956E-2</v>
      </c>
      <c r="F71" t="s">
        <v>204</v>
      </c>
      <c r="G71">
        <f t="shared" si="9"/>
        <v>2016</v>
      </c>
      <c r="H71" t="s">
        <v>59</v>
      </c>
      <c r="I71">
        <f t="shared" si="1"/>
        <v>2021</v>
      </c>
      <c r="J71" t="s">
        <v>108</v>
      </c>
      <c r="K71" t="s">
        <v>109</v>
      </c>
      <c r="L71">
        <v>165.82475757633739</v>
      </c>
      <c r="M71">
        <f t="shared" si="2"/>
        <v>84.681176202316351</v>
      </c>
      <c r="N71">
        <f t="shared" si="16"/>
        <v>84.681176202316351</v>
      </c>
      <c r="O71">
        <f t="shared" si="17"/>
        <v>169.3623524046327</v>
      </c>
      <c r="P71">
        <f t="shared" si="18"/>
        <v>62.664070389714098</v>
      </c>
      <c r="Q71">
        <f t="shared" si="19"/>
        <v>232.02642279434679</v>
      </c>
      <c r="R71">
        <f t="shared" si="20"/>
        <v>109.05241871334299</v>
      </c>
      <c r="S71">
        <f t="shared" si="21"/>
        <v>399.85886861559095</v>
      </c>
    </row>
    <row r="72" spans="1:19">
      <c r="A72" t="s">
        <v>210</v>
      </c>
      <c r="B72" t="s">
        <v>211</v>
      </c>
      <c r="C72" t="s">
        <v>51</v>
      </c>
      <c r="D72" t="s">
        <v>42</v>
      </c>
      <c r="E72">
        <v>9.3497036276320597E-2</v>
      </c>
      <c r="F72" t="s">
        <v>152</v>
      </c>
      <c r="G72">
        <f t="shared" si="9"/>
        <v>2016</v>
      </c>
      <c r="H72" t="s">
        <v>205</v>
      </c>
      <c r="I72">
        <f t="shared" si="1"/>
        <v>2021</v>
      </c>
      <c r="J72" t="s">
        <v>108</v>
      </c>
      <c r="K72" t="s">
        <v>109</v>
      </c>
      <c r="L72">
        <v>123.3237046075274</v>
      </c>
      <c r="M72">
        <f t="shared" si="2"/>
        <v>62.977305152910709</v>
      </c>
      <c r="N72">
        <f t="shared" si="16"/>
        <v>62.977305152910709</v>
      </c>
      <c r="O72">
        <f t="shared" si="17"/>
        <v>125.95461030582142</v>
      </c>
      <c r="P72">
        <f t="shared" si="18"/>
        <v>46.603205813153927</v>
      </c>
      <c r="Q72">
        <f t="shared" si="19"/>
        <v>172.55781611897535</v>
      </c>
      <c r="R72">
        <f t="shared" si="20"/>
        <v>81.102173575918414</v>
      </c>
      <c r="S72">
        <f t="shared" si="21"/>
        <v>297.37463644503418</v>
      </c>
    </row>
    <row r="73" spans="1:19">
      <c r="A73" t="s">
        <v>208</v>
      </c>
      <c r="B73" t="s">
        <v>212</v>
      </c>
      <c r="C73" t="s">
        <v>51</v>
      </c>
      <c r="D73" t="s">
        <v>42</v>
      </c>
      <c r="E73">
        <v>9.452029394907617E-2</v>
      </c>
      <c r="F73" t="s">
        <v>152</v>
      </c>
      <c r="G73">
        <f t="shared" si="9"/>
        <v>2016</v>
      </c>
      <c r="H73" t="s">
        <v>205</v>
      </c>
      <c r="I73">
        <f t="shared" si="1"/>
        <v>2021</v>
      </c>
      <c r="J73" t="s">
        <v>108</v>
      </c>
      <c r="K73" t="s">
        <v>109</v>
      </c>
      <c r="L73">
        <v>81.297825443096414</v>
      </c>
      <c r="M73">
        <f t="shared" si="2"/>
        <v>41.516089526274598</v>
      </c>
      <c r="N73">
        <f t="shared" si="16"/>
        <v>41.516089526274598</v>
      </c>
      <c r="O73">
        <f t="shared" si="17"/>
        <v>83.032179052549196</v>
      </c>
      <c r="P73">
        <f t="shared" si="18"/>
        <v>30.721906249443201</v>
      </c>
      <c r="Q73">
        <f t="shared" si="19"/>
        <v>113.7540853019924</v>
      </c>
      <c r="R73">
        <f t="shared" si="20"/>
        <v>53.464420091936425</v>
      </c>
      <c r="S73">
        <f t="shared" si="21"/>
        <v>196.03620700376689</v>
      </c>
    </row>
    <row r="74" spans="1:19">
      <c r="A74" t="s">
        <v>213</v>
      </c>
      <c r="B74" t="s">
        <v>214</v>
      </c>
      <c r="C74" t="s">
        <v>51</v>
      </c>
      <c r="D74" t="s">
        <v>42</v>
      </c>
      <c r="E74">
        <v>9.3484021211667073E-2</v>
      </c>
      <c r="F74" t="s">
        <v>201</v>
      </c>
      <c r="G74">
        <f t="shared" si="9"/>
        <v>2016</v>
      </c>
      <c r="H74" t="s">
        <v>205</v>
      </c>
      <c r="I74">
        <f t="shared" si="1"/>
        <v>2021</v>
      </c>
      <c r="J74" t="s">
        <v>108</v>
      </c>
      <c r="K74" t="s">
        <v>109</v>
      </c>
      <c r="L74">
        <v>109.15514919637531</v>
      </c>
      <c r="M74">
        <f t="shared" si="2"/>
        <v>55.741896189615694</v>
      </c>
      <c r="N74">
        <f t="shared" si="16"/>
        <v>55.741896189615694</v>
      </c>
      <c r="O74">
        <f t="shared" si="17"/>
        <v>111.48379237923139</v>
      </c>
      <c r="P74">
        <f t="shared" si="18"/>
        <v>41.249003180315611</v>
      </c>
      <c r="Q74">
        <f t="shared" si="19"/>
        <v>152.73279555954701</v>
      </c>
      <c r="R74">
        <f t="shared" si="20"/>
        <v>71.784413912987091</v>
      </c>
      <c r="S74">
        <f t="shared" si="21"/>
        <v>263.20951768095267</v>
      </c>
    </row>
    <row r="75" spans="1:19">
      <c r="A75" t="s">
        <v>215</v>
      </c>
      <c r="B75" t="s">
        <v>216</v>
      </c>
      <c r="C75" t="s">
        <v>51</v>
      </c>
      <c r="D75" t="s">
        <v>42</v>
      </c>
      <c r="E75">
        <v>9.8681717985996828E-2</v>
      </c>
      <c r="F75" t="s">
        <v>201</v>
      </c>
      <c r="G75">
        <f t="shared" si="9"/>
        <v>2016</v>
      </c>
      <c r="H75" t="s">
        <v>82</v>
      </c>
      <c r="I75">
        <f t="shared" si="1"/>
        <v>2021</v>
      </c>
      <c r="J75" t="s">
        <v>108</v>
      </c>
      <c r="K75" t="s">
        <v>109</v>
      </c>
      <c r="L75">
        <v>136.95573117080301</v>
      </c>
      <c r="M75">
        <f t="shared" si="2"/>
        <v>69.93872671789012</v>
      </c>
      <c r="N75">
        <f t="shared" si="16"/>
        <v>69.93872671789012</v>
      </c>
      <c r="O75">
        <f t="shared" si="17"/>
        <v>139.87745343578024</v>
      </c>
      <c r="P75">
        <f t="shared" si="18"/>
        <v>51.754657771238691</v>
      </c>
      <c r="Q75">
        <f t="shared" si="19"/>
        <v>191.63211120701894</v>
      </c>
      <c r="R75">
        <f t="shared" si="20"/>
        <v>90.067092267298889</v>
      </c>
      <c r="S75">
        <f t="shared" si="21"/>
        <v>330.2460049800959</v>
      </c>
    </row>
    <row r="76" spans="1:19">
      <c r="A76" t="s">
        <v>217</v>
      </c>
      <c r="B76" t="s">
        <v>218</v>
      </c>
      <c r="C76" t="s">
        <v>51</v>
      </c>
      <c r="D76" t="s">
        <v>42</v>
      </c>
      <c r="E76">
        <v>9.1844555279531254E-2</v>
      </c>
      <c r="F76" t="s">
        <v>156</v>
      </c>
      <c r="G76">
        <f t="shared" si="9"/>
        <v>2016</v>
      </c>
      <c r="H76" t="s">
        <v>82</v>
      </c>
      <c r="I76">
        <f t="shared" ref="I76:I138" si="22">YEAR(H76)</f>
        <v>2021</v>
      </c>
      <c r="J76" t="s">
        <v>108</v>
      </c>
      <c r="K76" t="s">
        <v>109</v>
      </c>
      <c r="L76">
        <v>123.2833360388088</v>
      </c>
      <c r="M76">
        <f t="shared" ref="M76:M138" si="23">IF(D76="euc",$L$2,$L$3)*L76</f>
        <v>62.956690270485076</v>
      </c>
      <c r="N76">
        <f t="shared" si="16"/>
        <v>62.956690270485076</v>
      </c>
      <c r="O76">
        <f t="shared" si="17"/>
        <v>125.91338054097015</v>
      </c>
      <c r="P76">
        <f t="shared" si="18"/>
        <v>46.587950800158957</v>
      </c>
      <c r="Q76">
        <f t="shared" si="19"/>
        <v>172.50133134112912</v>
      </c>
      <c r="R76">
        <f t="shared" si="20"/>
        <v>81.075625730330685</v>
      </c>
      <c r="S76">
        <f t="shared" si="21"/>
        <v>297.27729434454585</v>
      </c>
    </row>
    <row r="77" spans="1:19">
      <c r="A77" t="s">
        <v>219</v>
      </c>
      <c r="B77" t="s">
        <v>220</v>
      </c>
      <c r="C77" t="s">
        <v>51</v>
      </c>
      <c r="D77" t="s">
        <v>42</v>
      </c>
      <c r="E77">
        <v>9.4801757196731659E-2</v>
      </c>
      <c r="F77" t="s">
        <v>156</v>
      </c>
      <c r="G77">
        <f t="shared" si="9"/>
        <v>2016</v>
      </c>
      <c r="H77" t="s">
        <v>205</v>
      </c>
      <c r="I77">
        <f t="shared" si="22"/>
        <v>2021</v>
      </c>
      <c r="J77" t="s">
        <v>108</v>
      </c>
      <c r="K77" t="s">
        <v>109</v>
      </c>
      <c r="L77">
        <v>100.1953371849316</v>
      </c>
      <c r="M77">
        <f t="shared" si="23"/>
        <v>51.166418855771774</v>
      </c>
      <c r="N77">
        <f t="shared" si="16"/>
        <v>51.166418855771774</v>
      </c>
      <c r="O77">
        <f t="shared" si="17"/>
        <v>102.33283771154355</v>
      </c>
      <c r="P77">
        <f t="shared" si="18"/>
        <v>37.863149953271112</v>
      </c>
      <c r="Q77">
        <f t="shared" si="19"/>
        <v>140.19598766481465</v>
      </c>
      <c r="R77">
        <f t="shared" si="20"/>
        <v>65.892114202462878</v>
      </c>
      <c r="S77">
        <f t="shared" si="21"/>
        <v>241.60441874236386</v>
      </c>
    </row>
    <row r="78" spans="1:19">
      <c r="A78" t="s">
        <v>221</v>
      </c>
      <c r="B78" t="s">
        <v>222</v>
      </c>
      <c r="C78" t="s">
        <v>51</v>
      </c>
      <c r="D78" t="s">
        <v>42</v>
      </c>
      <c r="E78">
        <v>9.8297026462748599E-2</v>
      </c>
      <c r="F78" t="s">
        <v>223</v>
      </c>
      <c r="G78">
        <f t="shared" si="9"/>
        <v>2016</v>
      </c>
      <c r="H78" t="s">
        <v>224</v>
      </c>
      <c r="I78">
        <f t="shared" si="22"/>
        <v>2021</v>
      </c>
      <c r="J78" t="s">
        <v>108</v>
      </c>
      <c r="K78" t="s">
        <v>109</v>
      </c>
      <c r="L78">
        <v>61.939302162773942</v>
      </c>
      <c r="M78">
        <f t="shared" si="23"/>
        <v>31.630336971123249</v>
      </c>
      <c r="N78">
        <f t="shared" si="16"/>
        <v>31.630336971123249</v>
      </c>
      <c r="O78">
        <f t="shared" si="17"/>
        <v>63.260673942246498</v>
      </c>
      <c r="P78">
        <f t="shared" si="18"/>
        <v>23.406449358631203</v>
      </c>
      <c r="Q78">
        <f t="shared" si="19"/>
        <v>86.667123300877705</v>
      </c>
      <c r="R78">
        <f t="shared" si="20"/>
        <v>40.733547951412518</v>
      </c>
      <c r="S78">
        <f t="shared" si="21"/>
        <v>149.35634248851255</v>
      </c>
    </row>
    <row r="79" spans="1:19">
      <c r="A79" t="s">
        <v>225</v>
      </c>
      <c r="B79" t="s">
        <v>226</v>
      </c>
      <c r="C79" t="s">
        <v>51</v>
      </c>
      <c r="D79" t="s">
        <v>42</v>
      </c>
      <c r="E79">
        <v>9.9191853964666163E-2</v>
      </c>
      <c r="F79" t="s">
        <v>227</v>
      </c>
      <c r="G79">
        <f t="shared" si="9"/>
        <v>2016</v>
      </c>
      <c r="H79" t="s">
        <v>228</v>
      </c>
      <c r="I79">
        <f t="shared" si="22"/>
        <v>2021</v>
      </c>
      <c r="J79" t="s">
        <v>108</v>
      </c>
      <c r="K79" t="s">
        <v>109</v>
      </c>
      <c r="L79">
        <v>50.855891331772497</v>
      </c>
      <c r="M79">
        <f t="shared" si="23"/>
        <v>25.970408506758506</v>
      </c>
      <c r="N79">
        <f t="shared" si="16"/>
        <v>25.970408506758506</v>
      </c>
      <c r="O79">
        <f t="shared" si="17"/>
        <v>51.940817013517012</v>
      </c>
      <c r="P79">
        <f t="shared" si="18"/>
        <v>19.218102295001295</v>
      </c>
      <c r="Q79">
        <f t="shared" si="19"/>
        <v>71.158919308518307</v>
      </c>
      <c r="R79">
        <f t="shared" si="20"/>
        <v>33.444692075003601</v>
      </c>
      <c r="S79">
        <f t="shared" si="21"/>
        <v>122.63053760834653</v>
      </c>
    </row>
    <row r="80" spans="1:19">
      <c r="A80" t="s">
        <v>229</v>
      </c>
      <c r="B80" t="s">
        <v>230</v>
      </c>
      <c r="C80" t="s">
        <v>51</v>
      </c>
      <c r="D80" t="s">
        <v>42</v>
      </c>
      <c r="E80">
        <v>9.2577548879927543E-2</v>
      </c>
      <c r="F80" t="s">
        <v>227</v>
      </c>
      <c r="G80">
        <f t="shared" si="9"/>
        <v>2016</v>
      </c>
      <c r="H80" t="s">
        <v>228</v>
      </c>
      <c r="I80">
        <f t="shared" si="22"/>
        <v>2021</v>
      </c>
      <c r="J80" t="s">
        <v>108</v>
      </c>
      <c r="K80" t="s">
        <v>109</v>
      </c>
      <c r="L80">
        <v>48.040880225223781</v>
      </c>
      <c r="M80">
        <f t="shared" si="23"/>
        <v>24.532876168347627</v>
      </c>
      <c r="N80">
        <f t="shared" si="16"/>
        <v>24.532876168347627</v>
      </c>
      <c r="O80">
        <f t="shared" si="17"/>
        <v>49.065752336695255</v>
      </c>
      <c r="P80">
        <f t="shared" si="18"/>
        <v>18.154328364577243</v>
      </c>
      <c r="Q80">
        <f t="shared" si="19"/>
        <v>67.220080701272494</v>
      </c>
      <c r="R80">
        <f t="shared" si="20"/>
        <v>31.593437929598071</v>
      </c>
      <c r="S80">
        <f t="shared" si="21"/>
        <v>115.84260574185959</v>
      </c>
    </row>
    <row r="81" spans="1:19">
      <c r="A81" t="s">
        <v>231</v>
      </c>
      <c r="B81" t="s">
        <v>232</v>
      </c>
      <c r="C81" t="s">
        <v>51</v>
      </c>
      <c r="D81" t="s">
        <v>42</v>
      </c>
      <c r="E81">
        <v>9.4678885195666432E-2</v>
      </c>
      <c r="F81" t="s">
        <v>141</v>
      </c>
      <c r="G81">
        <f t="shared" ref="G81:G143" si="24">YEAR(F81)</f>
        <v>2016</v>
      </c>
      <c r="H81" t="s">
        <v>89</v>
      </c>
      <c r="I81">
        <f t="shared" si="22"/>
        <v>2021</v>
      </c>
      <c r="J81" t="s">
        <v>108</v>
      </c>
      <c r="K81" t="s">
        <v>109</v>
      </c>
      <c r="L81">
        <v>93.321664313981387</v>
      </c>
      <c r="M81">
        <f t="shared" si="23"/>
        <v>47.656263243006528</v>
      </c>
      <c r="N81">
        <f t="shared" si="16"/>
        <v>47.656263243006528</v>
      </c>
      <c r="O81">
        <f t="shared" si="17"/>
        <v>95.312526486013056</v>
      </c>
      <c r="P81">
        <f t="shared" si="18"/>
        <v>35.265634799824831</v>
      </c>
      <c r="Q81">
        <f t="shared" si="19"/>
        <v>130.57816128583789</v>
      </c>
      <c r="R81">
        <f t="shared" si="20"/>
        <v>61.371735804343807</v>
      </c>
      <c r="S81">
        <f t="shared" si="21"/>
        <v>225.02969794926062</v>
      </c>
    </row>
    <row r="82" spans="1:19">
      <c r="A82" t="s">
        <v>233</v>
      </c>
      <c r="B82" t="s">
        <v>234</v>
      </c>
      <c r="C82" t="s">
        <v>51</v>
      </c>
      <c r="D82" t="s">
        <v>42</v>
      </c>
      <c r="E82">
        <v>9.9668283152364617E-2</v>
      </c>
      <c r="F82" t="s">
        <v>235</v>
      </c>
      <c r="G82">
        <f t="shared" si="24"/>
        <v>2016</v>
      </c>
      <c r="H82" t="s">
        <v>224</v>
      </c>
      <c r="I82">
        <f t="shared" si="22"/>
        <v>2021</v>
      </c>
      <c r="J82" t="s">
        <v>108</v>
      </c>
      <c r="K82" t="s">
        <v>109</v>
      </c>
      <c r="L82">
        <v>57.788625965954893</v>
      </c>
      <c r="M82">
        <f t="shared" si="23"/>
        <v>29.510724993280988</v>
      </c>
      <c r="N82">
        <f t="shared" si="16"/>
        <v>29.510724993280988</v>
      </c>
      <c r="O82">
        <f t="shared" si="17"/>
        <v>59.021449986561976</v>
      </c>
      <c r="P82">
        <f t="shared" si="18"/>
        <v>21.837936495027932</v>
      </c>
      <c r="Q82">
        <f t="shared" si="19"/>
        <v>80.859386481589908</v>
      </c>
      <c r="R82">
        <f t="shared" si="20"/>
        <v>38.003911646347255</v>
      </c>
      <c r="S82">
        <f t="shared" si="21"/>
        <v>139.3476760366066</v>
      </c>
    </row>
    <row r="83" spans="1:19">
      <c r="A83" t="s">
        <v>236</v>
      </c>
      <c r="B83" t="s">
        <v>237</v>
      </c>
      <c r="C83" t="s">
        <v>51</v>
      </c>
      <c r="D83" t="s">
        <v>42</v>
      </c>
      <c r="E83">
        <v>9.9943082917687581E-2</v>
      </c>
      <c r="F83" t="s">
        <v>235</v>
      </c>
      <c r="G83">
        <f t="shared" si="24"/>
        <v>2016</v>
      </c>
      <c r="H83" t="s">
        <v>224</v>
      </c>
      <c r="I83">
        <f t="shared" si="22"/>
        <v>2021</v>
      </c>
      <c r="J83" t="s">
        <v>108</v>
      </c>
      <c r="K83" t="s">
        <v>109</v>
      </c>
      <c r="L83">
        <v>131.58653452451551</v>
      </c>
      <c r="M83">
        <f t="shared" si="23"/>
        <v>67.196856963852639</v>
      </c>
      <c r="N83">
        <f t="shared" si="16"/>
        <v>67.196856963852639</v>
      </c>
      <c r="O83">
        <f t="shared" si="17"/>
        <v>134.39371392770528</v>
      </c>
      <c r="P83">
        <f t="shared" si="18"/>
        <v>49.725674153250949</v>
      </c>
      <c r="Q83">
        <f t="shared" si="19"/>
        <v>184.11938808095624</v>
      </c>
      <c r="R83">
        <f t="shared" si="20"/>
        <v>86.536112398049426</v>
      </c>
      <c r="S83">
        <f t="shared" si="21"/>
        <v>317.29907879284787</v>
      </c>
    </row>
    <row r="84" spans="1:19">
      <c r="A84" t="s">
        <v>238</v>
      </c>
      <c r="B84" t="s">
        <v>239</v>
      </c>
      <c r="C84" t="s">
        <v>51</v>
      </c>
      <c r="D84" t="s">
        <v>42</v>
      </c>
      <c r="E84">
        <v>9.5603803701231366E-2</v>
      </c>
      <c r="F84" t="s">
        <v>235</v>
      </c>
      <c r="G84">
        <f t="shared" si="24"/>
        <v>2016</v>
      </c>
      <c r="H84" t="s">
        <v>59</v>
      </c>
      <c r="I84">
        <f t="shared" si="22"/>
        <v>2021</v>
      </c>
      <c r="J84" t="s">
        <v>108</v>
      </c>
      <c r="K84" t="s">
        <v>109</v>
      </c>
      <c r="L84">
        <v>95.213452961729104</v>
      </c>
      <c r="M84">
        <f t="shared" si="23"/>
        <v>48.622336645789701</v>
      </c>
      <c r="N84">
        <f t="shared" si="16"/>
        <v>48.622336645789701</v>
      </c>
      <c r="O84">
        <f t="shared" si="17"/>
        <v>97.244673291579403</v>
      </c>
      <c r="P84">
        <f t="shared" si="18"/>
        <v>35.98052911788438</v>
      </c>
      <c r="Q84">
        <f t="shared" si="19"/>
        <v>133.22520240946378</v>
      </c>
      <c r="R84">
        <f t="shared" si="20"/>
        <v>62.615845132447973</v>
      </c>
      <c r="S84">
        <f t="shared" si="21"/>
        <v>229.59143215230924</v>
      </c>
    </row>
    <row r="85" spans="1:19">
      <c r="A85" t="s">
        <v>240</v>
      </c>
      <c r="B85" t="s">
        <v>241</v>
      </c>
      <c r="C85" t="s">
        <v>41</v>
      </c>
      <c r="D85" t="s">
        <v>42</v>
      </c>
      <c r="E85">
        <v>9.6792319577464106E-2</v>
      </c>
      <c r="F85" t="s">
        <v>242</v>
      </c>
      <c r="G85">
        <f t="shared" si="24"/>
        <v>2016</v>
      </c>
      <c r="H85" t="s">
        <v>44</v>
      </c>
      <c r="I85">
        <f t="shared" si="22"/>
        <v>2021</v>
      </c>
      <c r="J85" t="s">
        <v>108</v>
      </c>
      <c r="K85" t="s">
        <v>109</v>
      </c>
      <c r="L85">
        <v>114.57964266010229</v>
      </c>
      <c r="M85">
        <f t="shared" si="23"/>
        <v>58.51200418509228</v>
      </c>
      <c r="N85">
        <f t="shared" si="16"/>
        <v>58.51200418509228</v>
      </c>
      <c r="O85">
        <f t="shared" si="17"/>
        <v>117.02400837018456</v>
      </c>
      <c r="P85">
        <f t="shared" si="18"/>
        <v>43.298883096968289</v>
      </c>
      <c r="Q85">
        <f t="shared" si="19"/>
        <v>160.32289146715286</v>
      </c>
      <c r="R85">
        <f t="shared" si="20"/>
        <v>75.351758989561844</v>
      </c>
      <c r="S85">
        <f t="shared" si="21"/>
        <v>276.28978296172676</v>
      </c>
    </row>
    <row r="86" spans="1:19">
      <c r="A86" t="s">
        <v>243</v>
      </c>
      <c r="B86" t="s">
        <v>244</v>
      </c>
      <c r="C86" t="s">
        <v>41</v>
      </c>
      <c r="D86" t="s">
        <v>42</v>
      </c>
      <c r="E86">
        <v>9.8512329882676733E-2</v>
      </c>
      <c r="F86" t="s">
        <v>245</v>
      </c>
      <c r="G86">
        <f t="shared" si="24"/>
        <v>2016</v>
      </c>
      <c r="H86" t="s">
        <v>44</v>
      </c>
      <c r="I86">
        <f t="shared" si="22"/>
        <v>2021</v>
      </c>
      <c r="J86" t="s">
        <v>108</v>
      </c>
      <c r="K86" t="s">
        <v>109</v>
      </c>
      <c r="L86">
        <v>93.002493135802709</v>
      </c>
      <c r="M86">
        <f t="shared" si="23"/>
        <v>47.493273161349954</v>
      </c>
      <c r="N86">
        <f t="shared" si="16"/>
        <v>47.493273161349954</v>
      </c>
      <c r="O86">
        <f t="shared" si="17"/>
        <v>94.986546322699908</v>
      </c>
      <c r="P86">
        <f t="shared" si="18"/>
        <v>35.145022139398968</v>
      </c>
      <c r="Q86">
        <f t="shared" si="19"/>
        <v>130.13156846209887</v>
      </c>
      <c r="R86">
        <f t="shared" si="20"/>
        <v>61.161837177186463</v>
      </c>
      <c r="S86">
        <f t="shared" si="21"/>
        <v>224.26006964968369</v>
      </c>
    </row>
    <row r="87" spans="1:19">
      <c r="A87" t="s">
        <v>246</v>
      </c>
      <c r="B87" t="s">
        <v>247</v>
      </c>
      <c r="C87" t="s">
        <v>41</v>
      </c>
      <c r="D87" t="s">
        <v>42</v>
      </c>
      <c r="E87">
        <v>9.4740890017914872E-2</v>
      </c>
      <c r="F87" t="s">
        <v>248</v>
      </c>
      <c r="G87">
        <f t="shared" si="24"/>
        <v>2016</v>
      </c>
      <c r="H87" t="s">
        <v>249</v>
      </c>
      <c r="I87">
        <f t="shared" si="22"/>
        <v>2021</v>
      </c>
      <c r="J87" t="s">
        <v>108</v>
      </c>
      <c r="K87" t="s">
        <v>109</v>
      </c>
      <c r="L87">
        <v>99.747676965192099</v>
      </c>
      <c r="M87">
        <f t="shared" si="23"/>
        <v>50.937813703558135</v>
      </c>
      <c r="N87">
        <f t="shared" si="16"/>
        <v>50.937813703558135</v>
      </c>
      <c r="O87">
        <f t="shared" si="17"/>
        <v>101.87562740711627</v>
      </c>
      <c r="P87">
        <f t="shared" si="18"/>
        <v>37.693982140633018</v>
      </c>
      <c r="Q87">
        <f t="shared" si="19"/>
        <v>139.56960954774928</v>
      </c>
      <c r="R87">
        <f t="shared" si="20"/>
        <v>65.597716487442156</v>
      </c>
      <c r="S87">
        <f t="shared" si="21"/>
        <v>240.52496045395455</v>
      </c>
    </row>
    <row r="88" spans="1:19">
      <c r="A88" t="s">
        <v>250</v>
      </c>
      <c r="B88" t="s">
        <v>251</v>
      </c>
      <c r="C88" t="s">
        <v>41</v>
      </c>
      <c r="D88" t="s">
        <v>42</v>
      </c>
      <c r="E88">
        <v>9.6197400869190236E-2</v>
      </c>
      <c r="F88" t="s">
        <v>252</v>
      </c>
      <c r="G88">
        <f t="shared" si="24"/>
        <v>2016</v>
      </c>
      <c r="H88" t="s">
        <v>249</v>
      </c>
      <c r="I88">
        <f t="shared" si="22"/>
        <v>2021</v>
      </c>
      <c r="J88" t="s">
        <v>108</v>
      </c>
      <c r="K88" t="s">
        <v>109</v>
      </c>
      <c r="L88">
        <v>106.359334012416</v>
      </c>
      <c r="M88">
        <f t="shared" si="23"/>
        <v>54.314166569007142</v>
      </c>
      <c r="N88">
        <f t="shared" si="16"/>
        <v>54.314166569007142</v>
      </c>
      <c r="O88">
        <f t="shared" si="17"/>
        <v>108.62833313801428</v>
      </c>
      <c r="P88">
        <f t="shared" si="18"/>
        <v>40.192483261065284</v>
      </c>
      <c r="Q88">
        <f t="shared" si="19"/>
        <v>148.82081639907958</v>
      </c>
      <c r="R88">
        <f t="shared" si="20"/>
        <v>69.945783707567401</v>
      </c>
      <c r="S88">
        <f t="shared" si="21"/>
        <v>256.46787359441379</v>
      </c>
    </row>
    <row r="89" spans="1:19">
      <c r="A89" t="s">
        <v>253</v>
      </c>
      <c r="B89" t="s">
        <v>254</v>
      </c>
      <c r="C89" t="s">
        <v>41</v>
      </c>
      <c r="D89" t="s">
        <v>42</v>
      </c>
      <c r="E89">
        <v>9.33595726560221E-2</v>
      </c>
      <c r="F89" t="s">
        <v>235</v>
      </c>
      <c r="G89">
        <f t="shared" si="24"/>
        <v>2016</v>
      </c>
      <c r="H89" t="s">
        <v>249</v>
      </c>
      <c r="I89">
        <f t="shared" si="22"/>
        <v>2021</v>
      </c>
      <c r="J89" t="s">
        <v>108</v>
      </c>
      <c r="K89" t="s">
        <v>109</v>
      </c>
      <c r="L89">
        <v>114.11930955396529</v>
      </c>
      <c r="M89">
        <f t="shared" si="23"/>
        <v>58.276927412224985</v>
      </c>
      <c r="N89">
        <f t="shared" si="16"/>
        <v>58.276927412224985</v>
      </c>
      <c r="O89">
        <f t="shared" si="17"/>
        <v>116.55385482444997</v>
      </c>
      <c r="P89">
        <f t="shared" si="18"/>
        <v>43.124926285046492</v>
      </c>
      <c r="Q89">
        <f t="shared" si="19"/>
        <v>159.67878110949647</v>
      </c>
      <c r="R89">
        <f t="shared" si="20"/>
        <v>75.04902712146334</v>
      </c>
      <c r="S89">
        <f t="shared" si="21"/>
        <v>275.17976611203221</v>
      </c>
    </row>
    <row r="90" spans="1:19">
      <c r="A90" t="s">
        <v>255</v>
      </c>
      <c r="B90" t="s">
        <v>256</v>
      </c>
      <c r="C90" t="s">
        <v>41</v>
      </c>
      <c r="D90" t="s">
        <v>42</v>
      </c>
      <c r="E90">
        <v>9.9000000000000005E-2</v>
      </c>
      <c r="F90" t="s">
        <v>196</v>
      </c>
      <c r="G90">
        <f t="shared" si="24"/>
        <v>2016</v>
      </c>
      <c r="H90" t="s">
        <v>113</v>
      </c>
      <c r="I90">
        <f t="shared" si="22"/>
        <v>2021</v>
      </c>
      <c r="J90" t="s">
        <v>103</v>
      </c>
      <c r="K90" t="s">
        <v>46</v>
      </c>
      <c r="L90">
        <v>91.714336661442815</v>
      </c>
      <c r="M90">
        <f t="shared" si="23"/>
        <v>46.835454588443497</v>
      </c>
      <c r="N90">
        <f t="shared" si="16"/>
        <v>46.835454588443497</v>
      </c>
      <c r="O90">
        <f t="shared" si="17"/>
        <v>93.670909176886994</v>
      </c>
      <c r="P90">
        <f t="shared" si="18"/>
        <v>34.658236395448185</v>
      </c>
      <c r="Q90">
        <f t="shared" si="19"/>
        <v>128.32914557233516</v>
      </c>
      <c r="R90">
        <f t="shared" si="20"/>
        <v>60.314698418997523</v>
      </c>
      <c r="S90">
        <f t="shared" si="21"/>
        <v>221.1538942029909</v>
      </c>
    </row>
    <row r="91" spans="1:19">
      <c r="A91" t="s">
        <v>257</v>
      </c>
      <c r="B91" t="s">
        <v>258</v>
      </c>
      <c r="C91" t="s">
        <v>41</v>
      </c>
      <c r="D91" t="s">
        <v>42</v>
      </c>
      <c r="E91">
        <v>5.8466699929133378E-2</v>
      </c>
      <c r="F91" t="s">
        <v>259</v>
      </c>
      <c r="G91">
        <f t="shared" si="24"/>
        <v>2016</v>
      </c>
      <c r="H91" t="s">
        <v>113</v>
      </c>
      <c r="I91">
        <f t="shared" si="22"/>
        <v>2021</v>
      </c>
      <c r="J91" t="s">
        <v>103</v>
      </c>
      <c r="K91" t="s">
        <v>46</v>
      </c>
      <c r="L91">
        <v>182.15658082329739</v>
      </c>
      <c r="M91">
        <f t="shared" si="23"/>
        <v>93.021293940430596</v>
      </c>
      <c r="N91">
        <f t="shared" si="16"/>
        <v>93.021293940430596</v>
      </c>
      <c r="O91">
        <f t="shared" si="17"/>
        <v>186.04258788086119</v>
      </c>
      <c r="P91">
        <f t="shared" si="18"/>
        <v>68.835757515918644</v>
      </c>
      <c r="Q91">
        <f t="shared" si="19"/>
        <v>254.87834539677982</v>
      </c>
      <c r="R91">
        <f t="shared" si="20"/>
        <v>119.79282233648651</v>
      </c>
      <c r="S91">
        <f t="shared" si="21"/>
        <v>439.24034856711717</v>
      </c>
    </row>
    <row r="92" spans="1:19">
      <c r="A92" t="s">
        <v>260</v>
      </c>
      <c r="B92" t="s">
        <v>261</v>
      </c>
      <c r="C92" t="s">
        <v>41</v>
      </c>
      <c r="D92" t="s">
        <v>42</v>
      </c>
      <c r="E92">
        <v>9.9000000000000005E-2</v>
      </c>
      <c r="F92" t="s">
        <v>262</v>
      </c>
      <c r="G92">
        <f t="shared" si="24"/>
        <v>2017</v>
      </c>
      <c r="H92" t="s">
        <v>249</v>
      </c>
      <c r="I92">
        <f t="shared" si="22"/>
        <v>2021</v>
      </c>
      <c r="J92" t="s">
        <v>45</v>
      </c>
      <c r="K92" t="s">
        <v>46</v>
      </c>
      <c r="L92">
        <v>102.3338843909593</v>
      </c>
      <c r="M92">
        <f t="shared" si="23"/>
        <v>52.258503628983256</v>
      </c>
      <c r="N92">
        <f t="shared" si="16"/>
        <v>52.258503628983256</v>
      </c>
      <c r="O92">
        <f t="shared" si="17"/>
        <v>104.51700725796651</v>
      </c>
      <c r="P92">
        <f t="shared" si="18"/>
        <v>38.671292685447611</v>
      </c>
      <c r="Q92">
        <f t="shared" si="19"/>
        <v>143.18829994341411</v>
      </c>
      <c r="R92">
        <f t="shared" si="20"/>
        <v>67.298500973404629</v>
      </c>
      <c r="S92">
        <f t="shared" si="21"/>
        <v>246.76117023581696</v>
      </c>
    </row>
    <row r="93" spans="1:19">
      <c r="A93" t="s">
        <v>263</v>
      </c>
      <c r="B93" t="s">
        <v>264</v>
      </c>
      <c r="C93" t="s">
        <v>51</v>
      </c>
      <c r="D93" t="s">
        <v>42</v>
      </c>
      <c r="E93">
        <v>9.9000000000000005E-2</v>
      </c>
      <c r="F93" t="s">
        <v>265</v>
      </c>
      <c r="G93">
        <f t="shared" si="24"/>
        <v>2017</v>
      </c>
      <c r="H93" t="s">
        <v>266</v>
      </c>
      <c r="I93">
        <f t="shared" si="22"/>
        <v>2022</v>
      </c>
      <c r="J93" t="s">
        <v>162</v>
      </c>
      <c r="K93" t="s">
        <v>109</v>
      </c>
      <c r="L93">
        <v>95.324954018422957</v>
      </c>
      <c r="M93">
        <f t="shared" si="23"/>
        <v>48.679276518741361</v>
      </c>
      <c r="N93">
        <f t="shared" si="16"/>
        <v>48.679276518741361</v>
      </c>
      <c r="O93">
        <f t="shared" si="17"/>
        <v>97.358553037482721</v>
      </c>
      <c r="P93">
        <f t="shared" si="18"/>
        <v>36.022664623868607</v>
      </c>
      <c r="Q93">
        <f t="shared" si="19"/>
        <v>133.38121766135134</v>
      </c>
      <c r="R93">
        <f t="shared" si="20"/>
        <v>62.689172300835125</v>
      </c>
      <c r="S93">
        <f t="shared" si="21"/>
        <v>229.86029843639545</v>
      </c>
    </row>
    <row r="94" spans="1:19">
      <c r="A94" t="s">
        <v>267</v>
      </c>
      <c r="B94" t="s">
        <v>268</v>
      </c>
      <c r="C94" t="s">
        <v>51</v>
      </c>
      <c r="D94" t="s">
        <v>42</v>
      </c>
      <c r="E94">
        <v>9.9000000000000005E-2</v>
      </c>
      <c r="F94" t="s">
        <v>269</v>
      </c>
      <c r="G94">
        <f t="shared" si="24"/>
        <v>2017</v>
      </c>
      <c r="H94" t="s">
        <v>82</v>
      </c>
      <c r="I94">
        <f t="shared" si="22"/>
        <v>2021</v>
      </c>
      <c r="J94" t="s">
        <v>162</v>
      </c>
      <c r="K94" t="s">
        <v>109</v>
      </c>
      <c r="L94">
        <v>106.2319445060956</v>
      </c>
      <c r="M94">
        <f t="shared" si="23"/>
        <v>54.249112994446193</v>
      </c>
      <c r="N94">
        <f t="shared" si="16"/>
        <v>54.249112994446193</v>
      </c>
      <c r="O94">
        <f t="shared" si="17"/>
        <v>108.49822598889239</v>
      </c>
      <c r="P94">
        <f t="shared" si="18"/>
        <v>40.144343615890179</v>
      </c>
      <c r="Q94">
        <f t="shared" si="19"/>
        <v>148.64256960478258</v>
      </c>
      <c r="R94">
        <f t="shared" si="20"/>
        <v>69.86200771424781</v>
      </c>
      <c r="S94">
        <f t="shared" si="21"/>
        <v>256.16069495224195</v>
      </c>
    </row>
    <row r="95" spans="1:19">
      <c r="A95" t="s">
        <v>270</v>
      </c>
      <c r="B95" t="s">
        <v>271</v>
      </c>
      <c r="C95" t="s">
        <v>51</v>
      </c>
      <c r="D95" t="s">
        <v>42</v>
      </c>
      <c r="E95">
        <v>9.9000000000000005E-2</v>
      </c>
      <c r="F95" t="s">
        <v>272</v>
      </c>
      <c r="G95">
        <f t="shared" si="24"/>
        <v>2017</v>
      </c>
      <c r="H95" t="s">
        <v>273</v>
      </c>
      <c r="I95">
        <f t="shared" si="22"/>
        <v>2022</v>
      </c>
      <c r="J95" t="s">
        <v>162</v>
      </c>
      <c r="K95" t="s">
        <v>109</v>
      </c>
      <c r="L95">
        <v>92.783178505804969</v>
      </c>
      <c r="M95">
        <f t="shared" si="23"/>
        <v>47.381276490297772</v>
      </c>
      <c r="N95">
        <f t="shared" si="16"/>
        <v>47.381276490297772</v>
      </c>
      <c r="O95">
        <f t="shared" si="17"/>
        <v>94.762552980595544</v>
      </c>
      <c r="P95">
        <f t="shared" si="18"/>
        <v>35.062144602820354</v>
      </c>
      <c r="Q95">
        <f t="shared" si="19"/>
        <v>129.82469758341591</v>
      </c>
      <c r="R95">
        <f t="shared" si="20"/>
        <v>61.017607864205473</v>
      </c>
      <c r="S95">
        <f t="shared" si="21"/>
        <v>223.73122883542007</v>
      </c>
    </row>
    <row r="96" spans="1:19">
      <c r="A96" t="s">
        <v>274</v>
      </c>
      <c r="B96" t="s">
        <v>275</v>
      </c>
      <c r="C96" t="s">
        <v>51</v>
      </c>
      <c r="D96" t="s">
        <v>42</v>
      </c>
      <c r="E96">
        <v>9.9000000000000005E-2</v>
      </c>
      <c r="F96" t="s">
        <v>276</v>
      </c>
      <c r="G96">
        <f t="shared" si="24"/>
        <v>2017</v>
      </c>
      <c r="H96" t="s">
        <v>82</v>
      </c>
      <c r="I96">
        <f t="shared" si="22"/>
        <v>2021</v>
      </c>
      <c r="J96" t="s">
        <v>162</v>
      </c>
      <c r="K96" t="s">
        <v>109</v>
      </c>
      <c r="L96">
        <v>92.56074727365268</v>
      </c>
      <c r="M96">
        <f t="shared" si="23"/>
        <v>47.267688274412002</v>
      </c>
      <c r="N96">
        <f t="shared" si="16"/>
        <v>47.267688274412002</v>
      </c>
      <c r="O96">
        <f t="shared" si="17"/>
        <v>94.535376548824004</v>
      </c>
      <c r="P96">
        <f t="shared" si="18"/>
        <v>34.978089323064879</v>
      </c>
      <c r="Q96">
        <f t="shared" si="19"/>
        <v>129.51346587188888</v>
      </c>
      <c r="R96">
        <f t="shared" si="20"/>
        <v>60.871328959787775</v>
      </c>
      <c r="S96">
        <f t="shared" si="21"/>
        <v>223.19487285255516</v>
      </c>
    </row>
    <row r="97" spans="1:19">
      <c r="A97" t="s">
        <v>277</v>
      </c>
      <c r="B97" t="s">
        <v>278</v>
      </c>
      <c r="C97" t="s">
        <v>51</v>
      </c>
      <c r="D97" t="s">
        <v>80</v>
      </c>
      <c r="E97">
        <v>9.9000000000000005E-2</v>
      </c>
      <c r="F97" t="s">
        <v>279</v>
      </c>
      <c r="G97">
        <f t="shared" si="24"/>
        <v>2017</v>
      </c>
      <c r="H97" t="s">
        <v>273</v>
      </c>
      <c r="I97">
        <f t="shared" si="22"/>
        <v>2022</v>
      </c>
      <c r="J97" t="s">
        <v>162</v>
      </c>
      <c r="K97" t="s">
        <v>109</v>
      </c>
      <c r="L97">
        <v>95.564803897549382</v>
      </c>
      <c r="M97">
        <f t="shared" si="23"/>
        <v>48.738049987750188</v>
      </c>
      <c r="N97">
        <f>L97*$L$3</f>
        <v>48.738049987750188</v>
      </c>
      <c r="O97">
        <f t="shared" ref="O97:O111" si="25">N97*$L$4</f>
        <v>97.476099975500375</v>
      </c>
      <c r="P97">
        <f>O97*$L$6</f>
        <v>25.3437859936301</v>
      </c>
      <c r="Q97">
        <f t="shared" ref="Q97:Q111" si="26">SUM(O97:P97)</f>
        <v>122.81988596913047</v>
      </c>
      <c r="R97">
        <f t="shared" ref="R97:R111" si="27">Q97*$L$7</f>
        <v>57.725346405491315</v>
      </c>
      <c r="S97">
        <f t="shared" ref="S97:S111" si="28">R97*$L$8</f>
        <v>211.65960348680147</v>
      </c>
    </row>
    <row r="98" spans="1:19">
      <c r="A98" t="s">
        <v>280</v>
      </c>
      <c r="B98" t="s">
        <v>281</v>
      </c>
      <c r="C98" t="s">
        <v>51</v>
      </c>
      <c r="D98" t="s">
        <v>80</v>
      </c>
      <c r="E98">
        <v>9.9000000000000005E-2</v>
      </c>
      <c r="F98" t="s">
        <v>282</v>
      </c>
      <c r="G98">
        <f t="shared" si="24"/>
        <v>2017</v>
      </c>
      <c r="H98" t="s">
        <v>59</v>
      </c>
      <c r="I98">
        <f t="shared" si="22"/>
        <v>2021</v>
      </c>
      <c r="J98" t="s">
        <v>162</v>
      </c>
      <c r="K98" t="s">
        <v>109</v>
      </c>
      <c r="L98">
        <v>43.034404975792022</v>
      </c>
      <c r="M98">
        <f t="shared" si="23"/>
        <v>21.947546537653931</v>
      </c>
      <c r="N98">
        <f>L98*$L$3</f>
        <v>21.947546537653931</v>
      </c>
      <c r="O98">
        <f t="shared" si="25"/>
        <v>43.895093075307862</v>
      </c>
      <c r="P98">
        <f>O98*$L$6</f>
        <v>11.412724199580044</v>
      </c>
      <c r="Q98">
        <f t="shared" si="26"/>
        <v>55.30781727488791</v>
      </c>
      <c r="R98">
        <f t="shared" si="27"/>
        <v>25.994674119197317</v>
      </c>
      <c r="S98">
        <f t="shared" si="28"/>
        <v>95.313805103723496</v>
      </c>
    </row>
    <row r="99" spans="1:19">
      <c r="A99" t="s">
        <v>283</v>
      </c>
      <c r="B99" t="s">
        <v>284</v>
      </c>
      <c r="C99" t="s">
        <v>51</v>
      </c>
      <c r="D99" t="s">
        <v>80</v>
      </c>
      <c r="E99">
        <v>9.9000000000000005E-2</v>
      </c>
      <c r="F99" t="s">
        <v>285</v>
      </c>
      <c r="G99">
        <f t="shared" si="24"/>
        <v>2017</v>
      </c>
      <c r="H99" t="s">
        <v>286</v>
      </c>
      <c r="I99">
        <f t="shared" si="22"/>
        <v>2022</v>
      </c>
      <c r="J99" t="s">
        <v>103</v>
      </c>
      <c r="K99" t="s">
        <v>46</v>
      </c>
      <c r="L99">
        <v>75.098131307773102</v>
      </c>
      <c r="M99">
        <f t="shared" si="23"/>
        <v>38.300046966964281</v>
      </c>
      <c r="N99">
        <f>L99*$L$3</f>
        <v>38.300046966964281</v>
      </c>
      <c r="O99">
        <f t="shared" si="25"/>
        <v>76.600093933928562</v>
      </c>
      <c r="P99">
        <f>O99*$L$6</f>
        <v>19.916024422821426</v>
      </c>
      <c r="Q99">
        <f t="shared" si="26"/>
        <v>96.516118356749985</v>
      </c>
      <c r="R99">
        <f t="shared" si="27"/>
        <v>45.362575627672491</v>
      </c>
      <c r="S99">
        <f t="shared" si="28"/>
        <v>166.32944396813247</v>
      </c>
    </row>
    <row r="100" spans="1:19">
      <c r="A100" t="s">
        <v>280</v>
      </c>
      <c r="B100" t="s">
        <v>281</v>
      </c>
      <c r="C100" t="s">
        <v>51</v>
      </c>
      <c r="D100" t="s">
        <v>80</v>
      </c>
      <c r="E100">
        <v>9.9000000000000005E-2</v>
      </c>
      <c r="F100" t="s">
        <v>282</v>
      </c>
      <c r="G100">
        <f t="shared" si="24"/>
        <v>2017</v>
      </c>
      <c r="H100" t="s">
        <v>59</v>
      </c>
      <c r="I100">
        <f t="shared" si="22"/>
        <v>2021</v>
      </c>
      <c r="J100" t="s">
        <v>162</v>
      </c>
      <c r="K100" t="s">
        <v>109</v>
      </c>
      <c r="L100">
        <v>43.034404975792022</v>
      </c>
      <c r="M100">
        <f t="shared" si="23"/>
        <v>21.947546537653931</v>
      </c>
      <c r="N100">
        <f>L100*$L$3</f>
        <v>21.947546537653931</v>
      </c>
      <c r="O100">
        <f t="shared" si="25"/>
        <v>43.895093075307862</v>
      </c>
      <c r="P100">
        <f>O100*$L$6</f>
        <v>11.412724199580044</v>
      </c>
      <c r="Q100">
        <f t="shared" si="26"/>
        <v>55.30781727488791</v>
      </c>
      <c r="R100">
        <f t="shared" si="27"/>
        <v>25.994674119197317</v>
      </c>
      <c r="S100">
        <f t="shared" si="28"/>
        <v>95.313805103723496</v>
      </c>
    </row>
    <row r="101" spans="1:19">
      <c r="A101" t="s">
        <v>287</v>
      </c>
      <c r="B101" t="s">
        <v>288</v>
      </c>
      <c r="C101" t="s">
        <v>41</v>
      </c>
      <c r="D101" t="s">
        <v>42</v>
      </c>
      <c r="E101">
        <v>9.9000000000000005E-2</v>
      </c>
      <c r="F101" t="s">
        <v>289</v>
      </c>
      <c r="G101">
        <f t="shared" si="24"/>
        <v>2017</v>
      </c>
      <c r="H101" t="s">
        <v>44</v>
      </c>
      <c r="I101">
        <f t="shared" si="22"/>
        <v>2021</v>
      </c>
      <c r="J101" t="s">
        <v>290</v>
      </c>
      <c r="K101" t="s">
        <v>109</v>
      </c>
      <c r="L101">
        <v>89.095394565639495</v>
      </c>
      <c r="M101">
        <f t="shared" si="23"/>
        <v>45.498048158186606</v>
      </c>
      <c r="N101">
        <f t="shared" ref="N101:N111" si="29">L101*$L$2</f>
        <v>45.498048158186606</v>
      </c>
      <c r="O101">
        <f t="shared" si="25"/>
        <v>90.996096316373212</v>
      </c>
      <c r="P101">
        <f t="shared" ref="P101:P111" si="30">O101*$L$5</f>
        <v>33.668555637058091</v>
      </c>
      <c r="Q101">
        <f t="shared" si="26"/>
        <v>124.6646519534313</v>
      </c>
      <c r="R101">
        <f t="shared" si="27"/>
        <v>58.59238641811271</v>
      </c>
      <c r="S101">
        <f t="shared" si="28"/>
        <v>214.83875019974658</v>
      </c>
    </row>
    <row r="102" spans="1:19">
      <c r="A102" t="s">
        <v>291</v>
      </c>
      <c r="B102" t="s">
        <v>292</v>
      </c>
      <c r="C102" t="s">
        <v>41</v>
      </c>
      <c r="D102" t="s">
        <v>42</v>
      </c>
      <c r="E102">
        <v>9.9000000000000005E-2</v>
      </c>
      <c r="F102" t="s">
        <v>293</v>
      </c>
      <c r="G102">
        <f t="shared" si="24"/>
        <v>2017</v>
      </c>
      <c r="H102" t="s">
        <v>294</v>
      </c>
      <c r="I102">
        <f t="shared" si="22"/>
        <v>2022</v>
      </c>
      <c r="J102" t="s">
        <v>108</v>
      </c>
      <c r="K102" t="s">
        <v>109</v>
      </c>
      <c r="L102">
        <v>116.4513280940443</v>
      </c>
      <c r="M102">
        <f t="shared" si="23"/>
        <v>59.467811546691998</v>
      </c>
      <c r="N102">
        <f t="shared" si="29"/>
        <v>59.467811546691998</v>
      </c>
      <c r="O102">
        <f t="shared" si="25"/>
        <v>118.935623093384</v>
      </c>
      <c r="P102">
        <f t="shared" si="30"/>
        <v>44.00618054455208</v>
      </c>
      <c r="Q102">
        <f t="shared" si="26"/>
        <v>162.94180363793606</v>
      </c>
      <c r="R102">
        <f t="shared" si="27"/>
        <v>76.582647709829942</v>
      </c>
      <c r="S102">
        <f t="shared" si="28"/>
        <v>280.80304160270975</v>
      </c>
    </row>
    <row r="103" spans="1:19">
      <c r="A103" t="s">
        <v>295</v>
      </c>
      <c r="B103" t="s">
        <v>296</v>
      </c>
      <c r="C103" t="s">
        <v>41</v>
      </c>
      <c r="D103" t="s">
        <v>42</v>
      </c>
      <c r="E103">
        <v>9.9000000000000005E-2</v>
      </c>
      <c r="F103" t="s">
        <v>297</v>
      </c>
      <c r="G103">
        <f t="shared" si="24"/>
        <v>2018</v>
      </c>
      <c r="H103" t="s">
        <v>298</v>
      </c>
      <c r="I103">
        <f t="shared" si="22"/>
        <v>2022</v>
      </c>
      <c r="J103" t="s">
        <v>108</v>
      </c>
      <c r="K103" t="s">
        <v>109</v>
      </c>
      <c r="L103">
        <v>89.944570936431788</v>
      </c>
      <c r="M103">
        <f t="shared" si="23"/>
        <v>45.931694224871201</v>
      </c>
      <c r="N103">
        <f t="shared" si="29"/>
        <v>45.931694224871201</v>
      </c>
      <c r="O103">
        <f t="shared" si="25"/>
        <v>91.863388449742402</v>
      </c>
      <c r="P103">
        <f t="shared" si="30"/>
        <v>33.98945372640469</v>
      </c>
      <c r="Q103">
        <f t="shared" si="26"/>
        <v>125.85284217614709</v>
      </c>
      <c r="R103">
        <f t="shared" si="27"/>
        <v>59.150835822789134</v>
      </c>
      <c r="S103">
        <f t="shared" si="28"/>
        <v>216.88639801689348</v>
      </c>
    </row>
    <row r="104" spans="1:19">
      <c r="A104" t="s">
        <v>299</v>
      </c>
      <c r="B104" t="s">
        <v>300</v>
      </c>
      <c r="C104" t="s">
        <v>41</v>
      </c>
      <c r="D104" t="s">
        <v>42</v>
      </c>
      <c r="E104">
        <v>9.9000000000000005E-2</v>
      </c>
      <c r="F104" t="s">
        <v>301</v>
      </c>
      <c r="G104">
        <f t="shared" si="24"/>
        <v>2017</v>
      </c>
      <c r="H104" t="s">
        <v>117</v>
      </c>
      <c r="I104">
        <f t="shared" si="22"/>
        <v>2021</v>
      </c>
      <c r="J104" t="s">
        <v>162</v>
      </c>
      <c r="K104" t="s">
        <v>109</v>
      </c>
      <c r="L104">
        <v>98.711757067249309</v>
      </c>
      <c r="M104">
        <f t="shared" si="23"/>
        <v>50.408803942342018</v>
      </c>
      <c r="N104">
        <f t="shared" si="29"/>
        <v>50.408803942342018</v>
      </c>
      <c r="O104">
        <f t="shared" si="25"/>
        <v>100.81760788468404</v>
      </c>
      <c r="P104">
        <f t="shared" si="30"/>
        <v>37.302514917333092</v>
      </c>
      <c r="Q104">
        <f t="shared" si="26"/>
        <v>138.12012280201714</v>
      </c>
      <c r="R104">
        <f t="shared" si="27"/>
        <v>64.916457716948045</v>
      </c>
      <c r="S104">
        <f t="shared" si="28"/>
        <v>238.02701162880948</v>
      </c>
    </row>
    <row r="105" spans="1:19">
      <c r="A105" t="s">
        <v>302</v>
      </c>
      <c r="B105" t="s">
        <v>303</v>
      </c>
      <c r="C105" t="s">
        <v>41</v>
      </c>
      <c r="D105" t="s">
        <v>42</v>
      </c>
      <c r="E105">
        <v>9.9000000000000005E-2</v>
      </c>
      <c r="F105" t="s">
        <v>304</v>
      </c>
      <c r="G105">
        <f t="shared" si="24"/>
        <v>2017</v>
      </c>
      <c r="H105" t="s">
        <v>298</v>
      </c>
      <c r="I105">
        <f t="shared" si="22"/>
        <v>2022</v>
      </c>
      <c r="J105" t="s">
        <v>103</v>
      </c>
      <c r="K105" t="s">
        <v>46</v>
      </c>
      <c r="L105">
        <v>100.369631477795</v>
      </c>
      <c r="M105">
        <f t="shared" si="23"/>
        <v>51.255425141327351</v>
      </c>
      <c r="N105">
        <f t="shared" si="29"/>
        <v>51.255425141327351</v>
      </c>
      <c r="O105">
        <f t="shared" si="25"/>
        <v>102.5108502826547</v>
      </c>
      <c r="P105">
        <f t="shared" si="30"/>
        <v>37.929014604582235</v>
      </c>
      <c r="Q105">
        <f t="shared" si="26"/>
        <v>140.43986488723692</v>
      </c>
      <c r="R105">
        <f t="shared" si="27"/>
        <v>66.006736497001356</v>
      </c>
      <c r="S105">
        <f t="shared" si="28"/>
        <v>242.02470048900497</v>
      </c>
    </row>
    <row r="106" spans="1:19">
      <c r="A106" t="s">
        <v>305</v>
      </c>
      <c r="B106" t="s">
        <v>306</v>
      </c>
      <c r="C106" t="s">
        <v>41</v>
      </c>
      <c r="D106" t="s">
        <v>42</v>
      </c>
      <c r="E106">
        <v>9.9000000000000005E-2</v>
      </c>
      <c r="F106" t="s">
        <v>307</v>
      </c>
      <c r="G106">
        <f t="shared" si="24"/>
        <v>2017</v>
      </c>
      <c r="H106" t="s">
        <v>286</v>
      </c>
      <c r="I106">
        <f t="shared" si="22"/>
        <v>2022</v>
      </c>
      <c r="J106" t="s">
        <v>103</v>
      </c>
      <c r="K106" t="s">
        <v>109</v>
      </c>
      <c r="L106">
        <v>73.602112480107323</v>
      </c>
      <c r="M106">
        <f t="shared" si="23"/>
        <v>37.586145439841502</v>
      </c>
      <c r="N106">
        <f t="shared" si="29"/>
        <v>37.586145439841502</v>
      </c>
      <c r="O106">
        <f t="shared" si="25"/>
        <v>75.172290879683004</v>
      </c>
      <c r="P106">
        <f t="shared" si="30"/>
        <v>27.813747625482712</v>
      </c>
      <c r="Q106">
        <f t="shared" si="26"/>
        <v>102.98603850516571</v>
      </c>
      <c r="R106">
        <f t="shared" si="27"/>
        <v>48.40343809742788</v>
      </c>
      <c r="S106">
        <f t="shared" si="28"/>
        <v>177.47927302390221</v>
      </c>
    </row>
    <row r="107" spans="1:19">
      <c r="A107" t="s">
        <v>308</v>
      </c>
      <c r="B107" t="s">
        <v>309</v>
      </c>
      <c r="C107" t="s">
        <v>41</v>
      </c>
      <c r="D107" t="s">
        <v>42</v>
      </c>
      <c r="E107">
        <v>9.9000000000000005E-2</v>
      </c>
      <c r="F107" t="s">
        <v>310</v>
      </c>
      <c r="G107">
        <f t="shared" si="24"/>
        <v>2017</v>
      </c>
      <c r="H107" t="s">
        <v>48</v>
      </c>
      <c r="I107">
        <f t="shared" si="22"/>
        <v>2022</v>
      </c>
      <c r="J107" t="s">
        <v>108</v>
      </c>
      <c r="K107" t="s">
        <v>109</v>
      </c>
      <c r="L107">
        <v>63.049871025133243</v>
      </c>
      <c r="M107">
        <f t="shared" si="23"/>
        <v>32.197467470168064</v>
      </c>
      <c r="N107">
        <f t="shared" si="29"/>
        <v>32.197467470168064</v>
      </c>
      <c r="O107">
        <f t="shared" si="25"/>
        <v>64.394934940336128</v>
      </c>
      <c r="P107">
        <f t="shared" si="30"/>
        <v>23.826125927924366</v>
      </c>
      <c r="Q107">
        <f t="shared" si="26"/>
        <v>88.221060868260494</v>
      </c>
      <c r="R107">
        <f t="shared" si="27"/>
        <v>41.463898608082431</v>
      </c>
      <c r="S107">
        <f t="shared" si="28"/>
        <v>152.03429489630224</v>
      </c>
    </row>
    <row r="108" spans="1:19">
      <c r="A108" t="s">
        <v>311</v>
      </c>
      <c r="B108" t="s">
        <v>312</v>
      </c>
      <c r="C108" t="s">
        <v>51</v>
      </c>
      <c r="D108" t="s">
        <v>42</v>
      </c>
      <c r="E108">
        <v>9.9000000000000005E-2</v>
      </c>
      <c r="F108" t="s">
        <v>304</v>
      </c>
      <c r="G108">
        <f t="shared" si="24"/>
        <v>2017</v>
      </c>
      <c r="H108" t="s">
        <v>59</v>
      </c>
      <c r="I108">
        <f t="shared" si="22"/>
        <v>2021</v>
      </c>
      <c r="J108" t="s">
        <v>162</v>
      </c>
      <c r="K108" t="s">
        <v>109</v>
      </c>
      <c r="L108">
        <v>121.5111226846391</v>
      </c>
      <c r="M108">
        <f t="shared" si="23"/>
        <v>62.05167998428908</v>
      </c>
      <c r="N108">
        <f t="shared" si="29"/>
        <v>62.05167998428908</v>
      </c>
      <c r="O108">
        <f t="shared" si="25"/>
        <v>124.10335996857816</v>
      </c>
      <c r="P108">
        <f t="shared" si="30"/>
        <v>45.918243188373921</v>
      </c>
      <c r="Q108">
        <f t="shared" si="26"/>
        <v>170.0216031569521</v>
      </c>
      <c r="R108">
        <f t="shared" si="27"/>
        <v>79.910153483767488</v>
      </c>
      <c r="S108">
        <f t="shared" si="28"/>
        <v>293.00389610714745</v>
      </c>
    </row>
    <row r="109" spans="1:19">
      <c r="A109" t="s">
        <v>313</v>
      </c>
      <c r="B109" t="s">
        <v>314</v>
      </c>
      <c r="C109" t="s">
        <v>51</v>
      </c>
      <c r="D109" t="s">
        <v>42</v>
      </c>
      <c r="E109">
        <v>9.9000000000000005E-2</v>
      </c>
      <c r="F109" t="s">
        <v>304</v>
      </c>
      <c r="G109">
        <f t="shared" si="24"/>
        <v>2017</v>
      </c>
      <c r="H109" t="s">
        <v>59</v>
      </c>
      <c r="I109">
        <f t="shared" si="22"/>
        <v>2021</v>
      </c>
      <c r="J109" t="s">
        <v>162</v>
      </c>
      <c r="K109" t="s">
        <v>109</v>
      </c>
      <c r="L109">
        <v>108.4378135310524</v>
      </c>
      <c r="M109">
        <f t="shared" si="23"/>
        <v>55.375576776524134</v>
      </c>
      <c r="N109">
        <f t="shared" si="29"/>
        <v>55.375576776524134</v>
      </c>
      <c r="O109">
        <f t="shared" si="25"/>
        <v>110.75115355304827</v>
      </c>
      <c r="P109">
        <f t="shared" si="30"/>
        <v>40.977926814627857</v>
      </c>
      <c r="Q109">
        <f t="shared" si="26"/>
        <v>151.72908036767612</v>
      </c>
      <c r="R109">
        <f t="shared" si="27"/>
        <v>71.312667772807771</v>
      </c>
      <c r="S109">
        <f t="shared" si="28"/>
        <v>261.47978183362846</v>
      </c>
    </row>
    <row r="110" spans="1:19">
      <c r="A110" t="s">
        <v>313</v>
      </c>
      <c r="B110" t="s">
        <v>315</v>
      </c>
      <c r="C110" t="s">
        <v>51</v>
      </c>
      <c r="D110" t="s">
        <v>42</v>
      </c>
      <c r="E110">
        <v>9.9000000000000005E-2</v>
      </c>
      <c r="F110" t="s">
        <v>304</v>
      </c>
      <c r="G110">
        <f t="shared" si="24"/>
        <v>2017</v>
      </c>
      <c r="H110" t="s">
        <v>316</v>
      </c>
      <c r="I110">
        <f t="shared" si="22"/>
        <v>2022</v>
      </c>
      <c r="J110" t="s">
        <v>162</v>
      </c>
      <c r="K110" t="s">
        <v>109</v>
      </c>
      <c r="L110">
        <v>104.3153394572166</v>
      </c>
      <c r="M110">
        <f t="shared" si="23"/>
        <v>53.270366682818647</v>
      </c>
      <c r="N110">
        <f t="shared" si="29"/>
        <v>53.270366682818647</v>
      </c>
      <c r="O110">
        <f t="shared" si="25"/>
        <v>106.54073336563729</v>
      </c>
      <c r="P110">
        <f t="shared" si="30"/>
        <v>39.420071345285798</v>
      </c>
      <c r="Q110">
        <f t="shared" si="26"/>
        <v>145.9608047109231</v>
      </c>
      <c r="R110">
        <f t="shared" si="27"/>
        <v>68.601578214133852</v>
      </c>
      <c r="S110">
        <f t="shared" si="28"/>
        <v>251.53912011849079</v>
      </c>
    </row>
    <row r="111" spans="1:19">
      <c r="A111" t="s">
        <v>317</v>
      </c>
      <c r="B111" t="s">
        <v>318</v>
      </c>
      <c r="C111" t="s">
        <v>51</v>
      </c>
      <c r="D111" t="s">
        <v>42</v>
      </c>
      <c r="E111">
        <v>9.9000000000000005E-2</v>
      </c>
      <c r="F111" t="s">
        <v>319</v>
      </c>
      <c r="G111">
        <f t="shared" si="24"/>
        <v>2017</v>
      </c>
      <c r="H111" t="s">
        <v>59</v>
      </c>
      <c r="I111">
        <f t="shared" si="22"/>
        <v>2021</v>
      </c>
      <c r="J111" t="s">
        <v>162</v>
      </c>
      <c r="K111" t="s">
        <v>109</v>
      </c>
      <c r="L111">
        <v>62.151440078046697</v>
      </c>
      <c r="M111">
        <f t="shared" si="23"/>
        <v>31.738668733189204</v>
      </c>
      <c r="N111">
        <f t="shared" si="29"/>
        <v>31.738668733189204</v>
      </c>
      <c r="O111">
        <f t="shared" si="25"/>
        <v>63.477337466378408</v>
      </c>
      <c r="P111">
        <f t="shared" si="30"/>
        <v>23.48661486256001</v>
      </c>
      <c r="Q111">
        <f t="shared" si="26"/>
        <v>86.963952328938419</v>
      </c>
      <c r="R111">
        <f t="shared" si="27"/>
        <v>40.873057594601057</v>
      </c>
      <c r="S111">
        <f t="shared" si="28"/>
        <v>149.86787784687053</v>
      </c>
    </row>
    <row r="112" spans="1:19">
      <c r="A112" t="s">
        <v>320</v>
      </c>
      <c r="B112" t="s">
        <v>321</v>
      </c>
      <c r="C112" t="s">
        <v>51</v>
      </c>
      <c r="D112" t="s">
        <v>80</v>
      </c>
      <c r="E112">
        <v>9.9000000000000005E-2</v>
      </c>
      <c r="F112" t="s">
        <v>322</v>
      </c>
      <c r="G112">
        <f t="shared" si="24"/>
        <v>2017</v>
      </c>
      <c r="H112" t="s">
        <v>316</v>
      </c>
      <c r="I112">
        <f t="shared" si="22"/>
        <v>2022</v>
      </c>
      <c r="J112" t="s">
        <v>162</v>
      </c>
      <c r="K112" t="s">
        <v>109</v>
      </c>
      <c r="L112">
        <v>97.142238970589474</v>
      </c>
      <c r="M112">
        <f t="shared" si="23"/>
        <v>49.54254187500063</v>
      </c>
      <c r="N112">
        <f>L112*$L$3</f>
        <v>49.54254187500063</v>
      </c>
      <c r="O112">
        <f>N112*$L$4</f>
        <v>99.08508375000126</v>
      </c>
      <c r="P112">
        <f>O112*$L$6</f>
        <v>25.762121775000328</v>
      </c>
      <c r="Q112">
        <f>SUM(O112:P112)</f>
        <v>124.84720552500158</v>
      </c>
      <c r="R112">
        <f>Q112*$L$7</f>
        <v>58.678186596750741</v>
      </c>
      <c r="S112">
        <f>R112*$L$8</f>
        <v>215.15335085475272</v>
      </c>
    </row>
    <row r="113" spans="1:19">
      <c r="A113" t="s">
        <v>323</v>
      </c>
      <c r="B113" t="s">
        <v>324</v>
      </c>
      <c r="C113" t="s">
        <v>51</v>
      </c>
      <c r="D113" t="s">
        <v>42</v>
      </c>
      <c r="E113">
        <v>9.9000000000000005E-2</v>
      </c>
      <c r="F113" t="s">
        <v>325</v>
      </c>
      <c r="G113">
        <f t="shared" si="24"/>
        <v>2017</v>
      </c>
      <c r="H113" t="s">
        <v>228</v>
      </c>
      <c r="I113">
        <f t="shared" si="22"/>
        <v>2021</v>
      </c>
      <c r="J113" t="s">
        <v>162</v>
      </c>
      <c r="K113" t="s">
        <v>109</v>
      </c>
      <c r="L113">
        <v>45.006307365684883</v>
      </c>
      <c r="M113">
        <f t="shared" si="23"/>
        <v>22.983220961409764</v>
      </c>
      <c r="N113">
        <f t="shared" ref="N113:N119" si="31">L113*$L$2</f>
        <v>22.983220961409764</v>
      </c>
      <c r="O113">
        <f t="shared" ref="O113:O119" si="32">N113*$L$4</f>
        <v>45.966441922819527</v>
      </c>
      <c r="P113">
        <f t="shared" ref="P113:P119" si="33">O113*$L$5</f>
        <v>17.007583511443226</v>
      </c>
      <c r="Q113">
        <f t="shared" ref="Q113:Q119" si="34">SUM(O113:P113)</f>
        <v>62.974025434262757</v>
      </c>
      <c r="R113">
        <f t="shared" ref="R113:R119" si="35">Q113*$L$7</f>
        <v>29.597791954103492</v>
      </c>
      <c r="S113">
        <f t="shared" ref="S113:S119" si="36">R113*$L$8</f>
        <v>108.52523716504614</v>
      </c>
    </row>
    <row r="114" spans="1:19">
      <c r="A114" t="s">
        <v>326</v>
      </c>
      <c r="B114" t="s">
        <v>327</v>
      </c>
      <c r="C114" t="s">
        <v>51</v>
      </c>
      <c r="D114" t="s">
        <v>42</v>
      </c>
      <c r="E114">
        <v>9.9000000000000005E-2</v>
      </c>
      <c r="F114" t="s">
        <v>328</v>
      </c>
      <c r="G114">
        <f t="shared" si="24"/>
        <v>2017</v>
      </c>
      <c r="H114" t="s">
        <v>186</v>
      </c>
      <c r="I114">
        <f t="shared" si="22"/>
        <v>2021</v>
      </c>
      <c r="J114" t="s">
        <v>162</v>
      </c>
      <c r="K114" t="s">
        <v>109</v>
      </c>
      <c r="L114">
        <v>91.069299920754688</v>
      </c>
      <c r="M114">
        <f t="shared" si="23"/>
        <v>46.506055826198761</v>
      </c>
      <c r="N114">
        <f t="shared" si="31"/>
        <v>46.506055826198761</v>
      </c>
      <c r="O114">
        <f t="shared" si="32"/>
        <v>93.012111652397522</v>
      </c>
      <c r="P114">
        <f t="shared" si="33"/>
        <v>34.414481311387085</v>
      </c>
      <c r="Q114">
        <f t="shared" si="34"/>
        <v>127.4265929637846</v>
      </c>
      <c r="R114">
        <f t="shared" si="35"/>
        <v>59.89049869297876</v>
      </c>
      <c r="S114">
        <f t="shared" si="36"/>
        <v>219.59849520758877</v>
      </c>
    </row>
    <row r="115" spans="1:19">
      <c r="A115" t="s">
        <v>329</v>
      </c>
      <c r="B115" t="s">
        <v>330</v>
      </c>
      <c r="C115" t="s">
        <v>51</v>
      </c>
      <c r="D115" t="s">
        <v>42</v>
      </c>
      <c r="E115">
        <v>9.9000000000000005E-2</v>
      </c>
      <c r="F115" t="s">
        <v>322</v>
      </c>
      <c r="G115">
        <f t="shared" si="24"/>
        <v>2017</v>
      </c>
      <c r="H115" t="s">
        <v>331</v>
      </c>
      <c r="I115">
        <f t="shared" si="22"/>
        <v>2022</v>
      </c>
      <c r="J115" t="s">
        <v>162</v>
      </c>
      <c r="K115" t="s">
        <v>109</v>
      </c>
      <c r="L115">
        <v>78.882634900010899</v>
      </c>
      <c r="M115">
        <f t="shared" si="23"/>
        <v>40.282732222272266</v>
      </c>
      <c r="N115">
        <f t="shared" si="31"/>
        <v>40.282732222272266</v>
      </c>
      <c r="O115">
        <f t="shared" si="32"/>
        <v>80.565464444544531</v>
      </c>
      <c r="P115">
        <f t="shared" si="33"/>
        <v>29.809221844481478</v>
      </c>
      <c r="Q115">
        <f t="shared" si="34"/>
        <v>110.37468628902602</v>
      </c>
      <c r="R115">
        <f t="shared" si="35"/>
        <v>51.876102555842223</v>
      </c>
      <c r="S115">
        <f t="shared" si="36"/>
        <v>190.21237603808814</v>
      </c>
    </row>
    <row r="116" spans="1:19">
      <c r="A116" t="s">
        <v>332</v>
      </c>
      <c r="B116" t="s">
        <v>333</v>
      </c>
      <c r="C116" t="s">
        <v>51</v>
      </c>
      <c r="D116" t="s">
        <v>42</v>
      </c>
      <c r="E116">
        <v>9.9000000000000005E-2</v>
      </c>
      <c r="F116" t="s">
        <v>334</v>
      </c>
      <c r="G116">
        <f t="shared" si="24"/>
        <v>2017</v>
      </c>
      <c r="H116" t="s">
        <v>335</v>
      </c>
      <c r="I116">
        <f t="shared" si="22"/>
        <v>2021</v>
      </c>
      <c r="J116" t="s">
        <v>162</v>
      </c>
      <c r="K116" t="s">
        <v>109</v>
      </c>
      <c r="L116">
        <v>73.960159515273972</v>
      </c>
      <c r="M116">
        <f t="shared" si="23"/>
        <v>37.768988125799936</v>
      </c>
      <c r="N116">
        <f t="shared" si="31"/>
        <v>37.768988125799936</v>
      </c>
      <c r="O116">
        <f t="shared" si="32"/>
        <v>75.537976251599872</v>
      </c>
      <c r="P116">
        <f t="shared" si="33"/>
        <v>27.949051213091952</v>
      </c>
      <c r="Q116">
        <f t="shared" si="34"/>
        <v>103.48702746469182</v>
      </c>
      <c r="R116">
        <f t="shared" si="35"/>
        <v>48.63890290840515</v>
      </c>
      <c r="S116">
        <f t="shared" si="36"/>
        <v>178.34264399748554</v>
      </c>
    </row>
    <row r="117" spans="1:19">
      <c r="A117" t="s">
        <v>336</v>
      </c>
      <c r="B117" t="s">
        <v>337</v>
      </c>
      <c r="C117" t="s">
        <v>51</v>
      </c>
      <c r="D117" t="s">
        <v>42</v>
      </c>
      <c r="E117">
        <v>9.9000000000000005E-2</v>
      </c>
      <c r="F117" t="s">
        <v>338</v>
      </c>
      <c r="G117">
        <f t="shared" si="24"/>
        <v>2017</v>
      </c>
      <c r="H117" t="s">
        <v>224</v>
      </c>
      <c r="I117">
        <f t="shared" si="22"/>
        <v>2021</v>
      </c>
      <c r="J117" t="s">
        <v>162</v>
      </c>
      <c r="K117" t="s">
        <v>109</v>
      </c>
      <c r="L117">
        <v>46.545625741112119</v>
      </c>
      <c r="M117">
        <f t="shared" si="23"/>
        <v>23.769299545127939</v>
      </c>
      <c r="N117">
        <f t="shared" si="31"/>
        <v>23.769299545127939</v>
      </c>
      <c r="O117">
        <f t="shared" si="32"/>
        <v>47.538599090255879</v>
      </c>
      <c r="P117">
        <f t="shared" si="33"/>
        <v>17.589281663394676</v>
      </c>
      <c r="Q117">
        <f t="shared" si="34"/>
        <v>65.127880753650558</v>
      </c>
      <c r="R117">
        <f t="shared" si="35"/>
        <v>30.610103954215759</v>
      </c>
      <c r="S117">
        <f t="shared" si="36"/>
        <v>112.23704783212445</v>
      </c>
    </row>
    <row r="118" spans="1:19">
      <c r="A118" t="s">
        <v>339</v>
      </c>
      <c r="B118" t="s">
        <v>340</v>
      </c>
      <c r="C118" t="s">
        <v>51</v>
      </c>
      <c r="D118" t="s">
        <v>42</v>
      </c>
      <c r="E118">
        <v>9.9000000000000005E-2</v>
      </c>
      <c r="F118" t="s">
        <v>338</v>
      </c>
      <c r="G118">
        <f t="shared" si="24"/>
        <v>2017</v>
      </c>
      <c r="H118" t="s">
        <v>316</v>
      </c>
      <c r="I118">
        <f t="shared" si="22"/>
        <v>2022</v>
      </c>
      <c r="J118" t="s">
        <v>162</v>
      </c>
      <c r="K118" t="s">
        <v>109</v>
      </c>
      <c r="L118">
        <v>80.887362746658326</v>
      </c>
      <c r="M118">
        <f t="shared" si="23"/>
        <v>41.30647990929355</v>
      </c>
      <c r="N118">
        <f t="shared" si="31"/>
        <v>41.30647990929355</v>
      </c>
      <c r="O118">
        <f t="shared" si="32"/>
        <v>82.6129598185871</v>
      </c>
      <c r="P118">
        <f t="shared" si="33"/>
        <v>30.566795132877228</v>
      </c>
      <c r="Q118">
        <f t="shared" si="34"/>
        <v>113.17975495146433</v>
      </c>
      <c r="R118">
        <f t="shared" si="35"/>
        <v>53.194484827188234</v>
      </c>
      <c r="S118">
        <f t="shared" si="36"/>
        <v>195.04644436635684</v>
      </c>
    </row>
    <row r="119" spans="1:19">
      <c r="A119" t="s">
        <v>341</v>
      </c>
      <c r="B119" t="s">
        <v>342</v>
      </c>
      <c r="C119" t="s">
        <v>51</v>
      </c>
      <c r="D119" t="s">
        <v>42</v>
      </c>
      <c r="E119">
        <v>9.9000000000000005E-2</v>
      </c>
      <c r="F119" t="s">
        <v>338</v>
      </c>
      <c r="G119">
        <f t="shared" si="24"/>
        <v>2017</v>
      </c>
      <c r="H119" t="s">
        <v>224</v>
      </c>
      <c r="I119">
        <f t="shared" si="22"/>
        <v>2021</v>
      </c>
      <c r="J119" t="s">
        <v>162</v>
      </c>
      <c r="K119" t="s">
        <v>109</v>
      </c>
      <c r="L119">
        <v>25.31963346099424</v>
      </c>
      <c r="M119">
        <f t="shared" si="23"/>
        <v>12.929892820747735</v>
      </c>
      <c r="N119">
        <f t="shared" si="31"/>
        <v>12.929892820747735</v>
      </c>
      <c r="O119">
        <f t="shared" si="32"/>
        <v>25.859785641495471</v>
      </c>
      <c r="P119">
        <f t="shared" si="33"/>
        <v>9.5681206873533231</v>
      </c>
      <c r="Q119">
        <f t="shared" si="34"/>
        <v>35.427906328848792</v>
      </c>
      <c r="R119">
        <f t="shared" si="35"/>
        <v>16.65111597455893</v>
      </c>
      <c r="S119">
        <f t="shared" si="36"/>
        <v>61.054091906716074</v>
      </c>
    </row>
    <row r="120" spans="1:19">
      <c r="A120" t="s">
        <v>343</v>
      </c>
      <c r="B120" t="s">
        <v>344</v>
      </c>
      <c r="C120" t="s">
        <v>51</v>
      </c>
      <c r="D120" t="s">
        <v>80</v>
      </c>
      <c r="E120">
        <v>9.9000000000000005E-2</v>
      </c>
      <c r="F120" t="s">
        <v>338</v>
      </c>
      <c r="G120">
        <f t="shared" si="24"/>
        <v>2017</v>
      </c>
      <c r="H120" t="s">
        <v>345</v>
      </c>
      <c r="I120">
        <f t="shared" si="22"/>
        <v>2022</v>
      </c>
      <c r="J120" t="s">
        <v>162</v>
      </c>
      <c r="K120" t="s">
        <v>109</v>
      </c>
      <c r="L120">
        <v>73.875975714746332</v>
      </c>
      <c r="M120">
        <f t="shared" si="23"/>
        <v>37.676747614520629</v>
      </c>
      <c r="N120">
        <f>L120*$L$3</f>
        <v>37.676747614520629</v>
      </c>
      <c r="O120">
        <f>N120*$L$4</f>
        <v>75.353495229041258</v>
      </c>
      <c r="P120">
        <f>O120*$L$6</f>
        <v>19.591908759550726</v>
      </c>
      <c r="Q120">
        <f>SUM(O120:P120)</f>
        <v>94.945403988591977</v>
      </c>
      <c r="R120">
        <f>Q120*$L$7</f>
        <v>44.624339874638224</v>
      </c>
      <c r="S120">
        <f>R120*$L$8</f>
        <v>163.62257954034015</v>
      </c>
    </row>
    <row r="121" spans="1:19">
      <c r="A121" t="s">
        <v>346</v>
      </c>
      <c r="B121" t="s">
        <v>347</v>
      </c>
      <c r="C121" t="s">
        <v>51</v>
      </c>
      <c r="D121" t="s">
        <v>42</v>
      </c>
      <c r="E121">
        <v>9.9000000000000005E-2</v>
      </c>
      <c r="F121" t="s">
        <v>338</v>
      </c>
      <c r="G121">
        <f t="shared" si="24"/>
        <v>2017</v>
      </c>
      <c r="H121" t="s">
        <v>224</v>
      </c>
      <c r="I121">
        <f t="shared" si="22"/>
        <v>2021</v>
      </c>
      <c r="J121" t="s">
        <v>162</v>
      </c>
      <c r="K121" t="s">
        <v>109</v>
      </c>
      <c r="L121">
        <v>37.563935499528647</v>
      </c>
      <c r="M121">
        <f t="shared" si="23"/>
        <v>19.182649728425975</v>
      </c>
      <c r="N121">
        <f>L121*$L$2</f>
        <v>19.182649728425975</v>
      </c>
      <c r="O121">
        <f>N121*$L$4</f>
        <v>38.36529945685195</v>
      </c>
      <c r="P121">
        <f>O121*$L$5</f>
        <v>14.195160799035222</v>
      </c>
      <c r="Q121">
        <f>SUM(O121:P121)</f>
        <v>52.560460255887172</v>
      </c>
      <c r="R121">
        <f>Q121*$L$7</f>
        <v>24.703416320266971</v>
      </c>
      <c r="S121">
        <f>R121*$L$8</f>
        <v>90.579193174312223</v>
      </c>
    </row>
    <row r="122" spans="1:19">
      <c r="A122" t="s">
        <v>346</v>
      </c>
      <c r="B122" t="s">
        <v>348</v>
      </c>
      <c r="C122" t="s">
        <v>51</v>
      </c>
      <c r="D122" t="s">
        <v>42</v>
      </c>
      <c r="E122">
        <v>9.9000000000000005E-2</v>
      </c>
      <c r="F122" t="s">
        <v>338</v>
      </c>
      <c r="G122">
        <f t="shared" si="24"/>
        <v>2017</v>
      </c>
      <c r="H122" t="s">
        <v>224</v>
      </c>
      <c r="I122">
        <f t="shared" si="22"/>
        <v>2021</v>
      </c>
      <c r="J122" t="s">
        <v>162</v>
      </c>
      <c r="K122" t="s">
        <v>109</v>
      </c>
      <c r="L122">
        <v>58.857825887448932</v>
      </c>
      <c r="M122">
        <f t="shared" si="23"/>
        <v>30.056729753190609</v>
      </c>
      <c r="N122">
        <f>L122*$L$2</f>
        <v>30.056729753190609</v>
      </c>
      <c r="O122">
        <f>N122*$L$4</f>
        <v>60.113459506381218</v>
      </c>
      <c r="P122">
        <f>O122*$L$5</f>
        <v>22.241980017361051</v>
      </c>
      <c r="Q122">
        <f>SUM(O122:P122)</f>
        <v>82.355439523742263</v>
      </c>
      <c r="R122">
        <f>Q122*$L$7</f>
        <v>38.707056576158863</v>
      </c>
      <c r="S122">
        <f>R122*$L$8</f>
        <v>141.92587411258248</v>
      </c>
    </row>
    <row r="123" spans="1:19">
      <c r="A123" t="s">
        <v>346</v>
      </c>
      <c r="B123" t="s">
        <v>349</v>
      </c>
      <c r="C123" t="s">
        <v>51</v>
      </c>
      <c r="D123" t="s">
        <v>42</v>
      </c>
      <c r="E123">
        <v>9.9000000000000005E-2</v>
      </c>
      <c r="F123" t="s">
        <v>338</v>
      </c>
      <c r="G123">
        <f t="shared" si="24"/>
        <v>2017</v>
      </c>
      <c r="H123" t="s">
        <v>345</v>
      </c>
      <c r="I123">
        <f t="shared" si="22"/>
        <v>2022</v>
      </c>
      <c r="J123" t="s">
        <v>162</v>
      </c>
      <c r="K123" t="s">
        <v>109</v>
      </c>
      <c r="L123">
        <v>65.019905572369865</v>
      </c>
      <c r="M123">
        <f t="shared" si="23"/>
        <v>33.203498445623566</v>
      </c>
      <c r="N123">
        <f>L123*$L$2</f>
        <v>33.203498445623566</v>
      </c>
      <c r="O123">
        <f>N123*$L$4</f>
        <v>66.406996891247132</v>
      </c>
      <c r="P123">
        <f>O123*$L$5</f>
        <v>24.570588849761439</v>
      </c>
      <c r="Q123">
        <f>SUM(O123:P123)</f>
        <v>90.977585741008568</v>
      </c>
      <c r="R123">
        <f>Q123*$L$7</f>
        <v>42.759465298274023</v>
      </c>
      <c r="S123">
        <f>R123*$L$8</f>
        <v>156.78470609367142</v>
      </c>
    </row>
    <row r="124" spans="1:19">
      <c r="A124" t="s">
        <v>350</v>
      </c>
      <c r="B124" t="s">
        <v>351</v>
      </c>
      <c r="C124" t="s">
        <v>51</v>
      </c>
      <c r="D124" t="s">
        <v>80</v>
      </c>
      <c r="E124">
        <v>9.9000000000000005E-2</v>
      </c>
      <c r="F124" t="s">
        <v>352</v>
      </c>
      <c r="G124">
        <f t="shared" si="24"/>
        <v>2017</v>
      </c>
      <c r="H124" t="s">
        <v>353</v>
      </c>
      <c r="I124">
        <f t="shared" si="22"/>
        <v>2022</v>
      </c>
      <c r="J124" t="s">
        <v>162</v>
      </c>
      <c r="K124" t="s">
        <v>109</v>
      </c>
      <c r="L124">
        <v>80.58159919100801</v>
      </c>
      <c r="M124">
        <f t="shared" si="23"/>
        <v>41.096615587414085</v>
      </c>
      <c r="N124">
        <f>L124*$L$3</f>
        <v>41.096615587414085</v>
      </c>
      <c r="O124">
        <f>N124*$L$4</f>
        <v>82.193231174828171</v>
      </c>
      <c r="P124">
        <f>O124*$L$6</f>
        <v>21.370240105455323</v>
      </c>
      <c r="Q124">
        <f>SUM(O124:P124)</f>
        <v>103.56347128028349</v>
      </c>
      <c r="R124">
        <f>Q124*$L$7</f>
        <v>48.674831501733237</v>
      </c>
      <c r="S124">
        <f>R124*$L$8</f>
        <v>178.47438217302187</v>
      </c>
    </row>
    <row r="125" spans="1:19">
      <c r="A125" t="s">
        <v>354</v>
      </c>
      <c r="B125" t="s">
        <v>355</v>
      </c>
      <c r="C125" t="s">
        <v>51</v>
      </c>
      <c r="D125" t="s">
        <v>42</v>
      </c>
      <c r="E125">
        <v>9.9000000000000005E-2</v>
      </c>
      <c r="F125" t="s">
        <v>356</v>
      </c>
      <c r="G125">
        <f t="shared" si="24"/>
        <v>2017</v>
      </c>
      <c r="H125" t="s">
        <v>357</v>
      </c>
      <c r="I125">
        <f t="shared" si="22"/>
        <v>2021</v>
      </c>
      <c r="J125" t="s">
        <v>162</v>
      </c>
      <c r="K125" t="s">
        <v>109</v>
      </c>
      <c r="L125">
        <v>67.187022811287846</v>
      </c>
      <c r="M125">
        <f t="shared" si="23"/>
        <v>34.310172982297686</v>
      </c>
      <c r="N125">
        <f t="shared" ref="N125:N138" si="37">L125*$L$2</f>
        <v>34.310172982297686</v>
      </c>
      <c r="O125">
        <f t="shared" ref="O125:O138" si="38">N125*$L$4</f>
        <v>68.620345964595373</v>
      </c>
      <c r="P125">
        <f t="shared" ref="P125:P138" si="39">O125*$L$5</f>
        <v>25.389528006900289</v>
      </c>
      <c r="Q125">
        <f t="shared" ref="Q125:Q138" si="40">SUM(O125:P125)</f>
        <v>94.009873971495665</v>
      </c>
      <c r="R125">
        <f t="shared" ref="R125:R138" si="41">Q125*$L$7</f>
        <v>44.184640766602961</v>
      </c>
      <c r="S125">
        <f t="shared" ref="S125:S138" si="42">R125*$L$8</f>
        <v>162.0103494775442</v>
      </c>
    </row>
    <row r="126" spans="1:19">
      <c r="A126" t="s">
        <v>358</v>
      </c>
      <c r="B126" t="s">
        <v>359</v>
      </c>
      <c r="C126" t="s">
        <v>51</v>
      </c>
      <c r="D126" t="s">
        <v>42</v>
      </c>
      <c r="E126">
        <v>9.9000000000000005E-2</v>
      </c>
      <c r="F126" t="s">
        <v>322</v>
      </c>
      <c r="G126">
        <f t="shared" si="24"/>
        <v>2017</v>
      </c>
      <c r="H126" t="s">
        <v>360</v>
      </c>
      <c r="I126">
        <f t="shared" si="22"/>
        <v>2022</v>
      </c>
      <c r="J126" t="s">
        <v>162</v>
      </c>
      <c r="K126" t="s">
        <v>109</v>
      </c>
      <c r="L126">
        <v>38.026703873628797</v>
      </c>
      <c r="M126">
        <f t="shared" si="23"/>
        <v>19.418970111466454</v>
      </c>
      <c r="N126">
        <f t="shared" si="37"/>
        <v>19.418970111466454</v>
      </c>
      <c r="O126">
        <f t="shared" si="38"/>
        <v>38.837940222932907</v>
      </c>
      <c r="P126">
        <f t="shared" si="39"/>
        <v>14.370037882485176</v>
      </c>
      <c r="Q126">
        <f t="shared" si="40"/>
        <v>53.207978105418086</v>
      </c>
      <c r="R126">
        <f t="shared" si="41"/>
        <v>25.007749709546498</v>
      </c>
      <c r="S126">
        <f t="shared" si="42"/>
        <v>91.69508226833716</v>
      </c>
    </row>
    <row r="127" spans="1:19">
      <c r="A127" t="s">
        <v>361</v>
      </c>
      <c r="B127" t="s">
        <v>362</v>
      </c>
      <c r="C127" t="s">
        <v>51</v>
      </c>
      <c r="D127" t="s">
        <v>42</v>
      </c>
      <c r="E127">
        <v>9.9000000000000005E-2</v>
      </c>
      <c r="F127" t="s">
        <v>322</v>
      </c>
      <c r="G127">
        <f t="shared" si="24"/>
        <v>2017</v>
      </c>
      <c r="H127" t="s">
        <v>357</v>
      </c>
      <c r="I127">
        <f t="shared" si="22"/>
        <v>2021</v>
      </c>
      <c r="J127" t="s">
        <v>162</v>
      </c>
      <c r="K127" t="s">
        <v>109</v>
      </c>
      <c r="L127">
        <v>117.12539665997021</v>
      </c>
      <c r="M127">
        <f t="shared" si="23"/>
        <v>59.812035894358161</v>
      </c>
      <c r="N127">
        <f t="shared" si="37"/>
        <v>59.812035894358161</v>
      </c>
      <c r="O127">
        <f t="shared" si="38"/>
        <v>119.62407178871632</v>
      </c>
      <c r="P127">
        <f t="shared" si="39"/>
        <v>44.260906561825038</v>
      </c>
      <c r="Q127">
        <f t="shared" si="40"/>
        <v>163.88497835054136</v>
      </c>
      <c r="R127">
        <f t="shared" si="41"/>
        <v>77.025939824754431</v>
      </c>
      <c r="S127">
        <f t="shared" si="42"/>
        <v>282.42844602409957</v>
      </c>
    </row>
    <row r="128" spans="1:19">
      <c r="A128" t="s">
        <v>361</v>
      </c>
      <c r="B128" t="s">
        <v>363</v>
      </c>
      <c r="C128" t="s">
        <v>51</v>
      </c>
      <c r="D128" t="s">
        <v>42</v>
      </c>
      <c r="E128">
        <v>9.9000000000000005E-2</v>
      </c>
      <c r="F128" t="s">
        <v>289</v>
      </c>
      <c r="G128">
        <f t="shared" si="24"/>
        <v>2017</v>
      </c>
      <c r="H128" t="s">
        <v>360</v>
      </c>
      <c r="I128">
        <f t="shared" si="22"/>
        <v>2022</v>
      </c>
      <c r="J128" t="s">
        <v>162</v>
      </c>
      <c r="K128" t="s">
        <v>109</v>
      </c>
      <c r="L128">
        <v>54.55429520876131</v>
      </c>
      <c r="M128">
        <f t="shared" si="23"/>
        <v>27.859060086607464</v>
      </c>
      <c r="N128">
        <f t="shared" si="37"/>
        <v>27.859060086607464</v>
      </c>
      <c r="O128">
        <f t="shared" si="38"/>
        <v>55.718120173214928</v>
      </c>
      <c r="P128">
        <f t="shared" si="39"/>
        <v>20.615704464089522</v>
      </c>
      <c r="Q128">
        <f t="shared" si="40"/>
        <v>76.333824637304446</v>
      </c>
      <c r="R128">
        <f t="shared" si="41"/>
        <v>35.876897579533086</v>
      </c>
      <c r="S128">
        <f t="shared" si="42"/>
        <v>131.54862445828797</v>
      </c>
    </row>
    <row r="129" spans="1:19">
      <c r="A129" t="s">
        <v>364</v>
      </c>
      <c r="B129" t="s">
        <v>365</v>
      </c>
      <c r="C129" t="s">
        <v>51</v>
      </c>
      <c r="D129" t="s">
        <v>42</v>
      </c>
      <c r="E129">
        <v>9.9000000000000005E-2</v>
      </c>
      <c r="F129" t="s">
        <v>289</v>
      </c>
      <c r="G129">
        <f t="shared" si="24"/>
        <v>2017</v>
      </c>
      <c r="H129" t="s">
        <v>357</v>
      </c>
      <c r="I129">
        <f t="shared" si="22"/>
        <v>2021</v>
      </c>
      <c r="J129" t="s">
        <v>162</v>
      </c>
      <c r="K129" t="s">
        <v>109</v>
      </c>
      <c r="L129">
        <v>88.125976573146446</v>
      </c>
      <c r="M129">
        <f t="shared" si="23"/>
        <v>45.002998703353484</v>
      </c>
      <c r="N129">
        <f t="shared" si="37"/>
        <v>45.002998703353484</v>
      </c>
      <c r="O129">
        <f t="shared" si="38"/>
        <v>90.005997406706967</v>
      </c>
      <c r="P129">
        <f t="shared" si="39"/>
        <v>33.302219040481575</v>
      </c>
      <c r="Q129">
        <f t="shared" si="40"/>
        <v>123.30821644718854</v>
      </c>
      <c r="R129">
        <f t="shared" si="41"/>
        <v>57.954861730178614</v>
      </c>
      <c r="S129">
        <f t="shared" si="42"/>
        <v>212.50115967732157</v>
      </c>
    </row>
    <row r="130" spans="1:19">
      <c r="A130" t="s">
        <v>364</v>
      </c>
      <c r="B130" t="s">
        <v>366</v>
      </c>
      <c r="C130" t="s">
        <v>51</v>
      </c>
      <c r="D130" t="s">
        <v>42</v>
      </c>
      <c r="E130">
        <v>9.9000000000000005E-2</v>
      </c>
      <c r="F130" t="s">
        <v>367</v>
      </c>
      <c r="G130">
        <f t="shared" si="24"/>
        <v>2017</v>
      </c>
      <c r="H130" t="s">
        <v>353</v>
      </c>
      <c r="I130">
        <f t="shared" si="22"/>
        <v>2022</v>
      </c>
      <c r="J130" t="s">
        <v>162</v>
      </c>
      <c r="K130" t="s">
        <v>109</v>
      </c>
      <c r="L130">
        <v>28.489344240382589</v>
      </c>
      <c r="M130">
        <f t="shared" si="23"/>
        <v>14.548558458755387</v>
      </c>
      <c r="N130">
        <f t="shared" si="37"/>
        <v>14.548558458755387</v>
      </c>
      <c r="O130">
        <f t="shared" si="38"/>
        <v>29.097116917510775</v>
      </c>
      <c r="P130">
        <f t="shared" si="39"/>
        <v>10.765933259478986</v>
      </c>
      <c r="Q130">
        <f t="shared" si="40"/>
        <v>39.863050176989759</v>
      </c>
      <c r="R130">
        <f t="shared" si="41"/>
        <v>18.735633583185187</v>
      </c>
      <c r="S130">
        <f t="shared" si="42"/>
        <v>68.697323138345681</v>
      </c>
    </row>
    <row r="131" spans="1:19">
      <c r="A131" t="s">
        <v>368</v>
      </c>
      <c r="B131" t="s">
        <v>369</v>
      </c>
      <c r="C131" t="s">
        <v>51</v>
      </c>
      <c r="D131" t="s">
        <v>42</v>
      </c>
      <c r="E131">
        <v>9.9000000000000005E-2</v>
      </c>
      <c r="F131" t="s">
        <v>370</v>
      </c>
      <c r="G131">
        <f t="shared" si="24"/>
        <v>2017</v>
      </c>
      <c r="H131" t="s">
        <v>175</v>
      </c>
      <c r="I131">
        <f t="shared" si="22"/>
        <v>2021</v>
      </c>
      <c r="J131" t="s">
        <v>162</v>
      </c>
      <c r="K131" t="s">
        <v>109</v>
      </c>
      <c r="L131">
        <v>50.421273224000288</v>
      </c>
      <c r="M131">
        <f t="shared" si="23"/>
        <v>25.7484635263895</v>
      </c>
      <c r="N131">
        <f t="shared" si="37"/>
        <v>25.7484635263895</v>
      </c>
      <c r="O131">
        <f t="shared" si="38"/>
        <v>51.496927052779</v>
      </c>
      <c r="P131">
        <f t="shared" si="39"/>
        <v>19.053863009528229</v>
      </c>
      <c r="Q131">
        <f t="shared" si="40"/>
        <v>70.550790062307229</v>
      </c>
      <c r="R131">
        <f t="shared" si="41"/>
        <v>33.158871329284395</v>
      </c>
      <c r="S131">
        <f t="shared" si="42"/>
        <v>121.58252820737611</v>
      </c>
    </row>
    <row r="132" spans="1:19">
      <c r="A132" t="s">
        <v>371</v>
      </c>
      <c r="B132" t="s">
        <v>372</v>
      </c>
      <c r="C132" t="s">
        <v>51</v>
      </c>
      <c r="D132" t="s">
        <v>42</v>
      </c>
      <c r="E132">
        <v>9.9000000000000005E-2</v>
      </c>
      <c r="F132" t="s">
        <v>285</v>
      </c>
      <c r="G132">
        <f t="shared" si="24"/>
        <v>2017</v>
      </c>
      <c r="H132" t="s">
        <v>353</v>
      </c>
      <c r="I132">
        <f t="shared" si="22"/>
        <v>2022</v>
      </c>
      <c r="J132" t="s">
        <v>162</v>
      </c>
      <c r="K132" t="s">
        <v>109</v>
      </c>
      <c r="L132">
        <v>71.053716633041731</v>
      </c>
      <c r="M132">
        <f t="shared" si="23"/>
        <v>36.28476462727334</v>
      </c>
      <c r="N132">
        <f t="shared" si="37"/>
        <v>36.28476462727334</v>
      </c>
      <c r="O132">
        <f t="shared" si="38"/>
        <v>72.56952925454668</v>
      </c>
      <c r="P132">
        <f t="shared" si="39"/>
        <v>26.85072582418227</v>
      </c>
      <c r="Q132">
        <f t="shared" si="40"/>
        <v>99.420255078728957</v>
      </c>
      <c r="R132">
        <f t="shared" si="41"/>
        <v>46.727519887002607</v>
      </c>
      <c r="S132">
        <f t="shared" si="42"/>
        <v>171.33423958567622</v>
      </c>
    </row>
    <row r="133" spans="1:19">
      <c r="A133" t="s">
        <v>373</v>
      </c>
      <c r="B133" t="s">
        <v>374</v>
      </c>
      <c r="C133" t="s">
        <v>51</v>
      </c>
      <c r="D133" t="s">
        <v>42</v>
      </c>
      <c r="E133">
        <v>9.9000000000000005E-2</v>
      </c>
      <c r="F133" t="s">
        <v>375</v>
      </c>
      <c r="G133">
        <f t="shared" si="24"/>
        <v>2017</v>
      </c>
      <c r="H133" t="s">
        <v>175</v>
      </c>
      <c r="I133">
        <f t="shared" si="22"/>
        <v>2021</v>
      </c>
      <c r="J133" t="s">
        <v>162</v>
      </c>
      <c r="K133" t="s">
        <v>109</v>
      </c>
      <c r="L133">
        <v>84.000618207108673</v>
      </c>
      <c r="M133">
        <f t="shared" si="23"/>
        <v>42.896315697763526</v>
      </c>
      <c r="N133">
        <f t="shared" si="37"/>
        <v>42.896315697763526</v>
      </c>
      <c r="O133">
        <f t="shared" si="38"/>
        <v>85.792631395527053</v>
      </c>
      <c r="P133">
        <f t="shared" si="39"/>
        <v>31.743273616345011</v>
      </c>
      <c r="Q133">
        <f t="shared" si="40"/>
        <v>117.53590501187206</v>
      </c>
      <c r="R133">
        <f t="shared" si="41"/>
        <v>55.241875355579865</v>
      </c>
      <c r="S133">
        <f t="shared" si="42"/>
        <v>202.55354297045949</v>
      </c>
    </row>
    <row r="134" spans="1:19">
      <c r="A134" t="s">
        <v>376</v>
      </c>
      <c r="B134" t="s">
        <v>377</v>
      </c>
      <c r="C134" t="s">
        <v>51</v>
      </c>
      <c r="D134" t="s">
        <v>42</v>
      </c>
      <c r="E134">
        <v>9.9000000000000005E-2</v>
      </c>
      <c r="F134" t="s">
        <v>338</v>
      </c>
      <c r="G134">
        <f t="shared" si="24"/>
        <v>2017</v>
      </c>
      <c r="H134" t="s">
        <v>136</v>
      </c>
      <c r="I134">
        <f t="shared" si="22"/>
        <v>2021</v>
      </c>
      <c r="J134" t="s">
        <v>162</v>
      </c>
      <c r="K134" t="s">
        <v>109</v>
      </c>
      <c r="L134">
        <v>47.622235263633293</v>
      </c>
      <c r="M134">
        <f t="shared" si="23"/>
        <v>24.319088141295421</v>
      </c>
      <c r="N134">
        <f t="shared" si="37"/>
        <v>24.319088141295421</v>
      </c>
      <c r="O134">
        <f t="shared" si="38"/>
        <v>48.638176282590841</v>
      </c>
      <c r="P134">
        <f t="shared" si="39"/>
        <v>17.996125224558611</v>
      </c>
      <c r="Q134">
        <f t="shared" si="40"/>
        <v>66.634301507149445</v>
      </c>
      <c r="R134">
        <f t="shared" si="41"/>
        <v>31.318121708360238</v>
      </c>
      <c r="S134">
        <f t="shared" si="42"/>
        <v>114.8331129306542</v>
      </c>
    </row>
    <row r="135" spans="1:19">
      <c r="A135" t="s">
        <v>378</v>
      </c>
      <c r="B135" t="s">
        <v>379</v>
      </c>
      <c r="C135" t="s">
        <v>51</v>
      </c>
      <c r="D135" t="s">
        <v>42</v>
      </c>
      <c r="E135">
        <v>9.9000000000000005E-2</v>
      </c>
      <c r="F135" t="s">
        <v>380</v>
      </c>
      <c r="G135">
        <f t="shared" si="24"/>
        <v>2017</v>
      </c>
      <c r="H135" t="s">
        <v>66</v>
      </c>
      <c r="I135">
        <f t="shared" si="22"/>
        <v>2021</v>
      </c>
      <c r="J135" t="s">
        <v>162</v>
      </c>
      <c r="K135" t="s">
        <v>109</v>
      </c>
      <c r="L135">
        <v>68.910234555623845</v>
      </c>
      <c r="M135">
        <f t="shared" si="23"/>
        <v>35.1901597797386</v>
      </c>
      <c r="N135">
        <f t="shared" si="37"/>
        <v>35.1901597797386</v>
      </c>
      <c r="O135">
        <f t="shared" si="38"/>
        <v>70.380319559477201</v>
      </c>
      <c r="P135">
        <f t="shared" si="39"/>
        <v>26.040718237006566</v>
      </c>
      <c r="Q135">
        <f t="shared" si="40"/>
        <v>96.421037796483773</v>
      </c>
      <c r="R135">
        <f t="shared" si="41"/>
        <v>45.317887764347368</v>
      </c>
      <c r="S135">
        <f t="shared" si="42"/>
        <v>166.16558846927367</v>
      </c>
    </row>
    <row r="136" spans="1:19">
      <c r="A136" t="s">
        <v>381</v>
      </c>
      <c r="B136" t="s">
        <v>382</v>
      </c>
      <c r="C136" t="s">
        <v>51</v>
      </c>
      <c r="D136" t="s">
        <v>42</v>
      </c>
      <c r="E136">
        <v>9.9000000000000005E-2</v>
      </c>
      <c r="F136" t="s">
        <v>322</v>
      </c>
      <c r="G136">
        <f t="shared" si="24"/>
        <v>2017</v>
      </c>
      <c r="H136" t="s">
        <v>157</v>
      </c>
      <c r="I136">
        <f t="shared" si="22"/>
        <v>2021</v>
      </c>
      <c r="J136" t="s">
        <v>162</v>
      </c>
      <c r="K136" t="s">
        <v>109</v>
      </c>
      <c r="L136">
        <v>59.972403528151318</v>
      </c>
      <c r="M136">
        <f t="shared" si="23"/>
        <v>30.625907401709295</v>
      </c>
      <c r="N136">
        <f t="shared" si="37"/>
        <v>30.625907401709295</v>
      </c>
      <c r="O136">
        <f t="shared" si="38"/>
        <v>61.25181480341859</v>
      </c>
      <c r="P136">
        <f t="shared" si="39"/>
        <v>22.663171477264878</v>
      </c>
      <c r="Q136">
        <f t="shared" si="40"/>
        <v>83.914986280683465</v>
      </c>
      <c r="R136">
        <f t="shared" si="41"/>
        <v>39.440043551921228</v>
      </c>
      <c r="S136">
        <f t="shared" si="42"/>
        <v>144.61349302371116</v>
      </c>
    </row>
    <row r="137" spans="1:19">
      <c r="A137" t="s">
        <v>383</v>
      </c>
      <c r="B137" t="s">
        <v>384</v>
      </c>
      <c r="C137" t="s">
        <v>51</v>
      </c>
      <c r="D137" t="s">
        <v>42</v>
      </c>
      <c r="E137">
        <v>9.9000000000000005E-2</v>
      </c>
      <c r="F137" t="s">
        <v>385</v>
      </c>
      <c r="G137">
        <f t="shared" si="24"/>
        <v>2017</v>
      </c>
      <c r="H137" t="s">
        <v>360</v>
      </c>
      <c r="I137">
        <f t="shared" si="22"/>
        <v>2022</v>
      </c>
      <c r="J137" t="s">
        <v>162</v>
      </c>
      <c r="K137" t="s">
        <v>109</v>
      </c>
      <c r="L137">
        <v>68.441633848377677</v>
      </c>
      <c r="M137">
        <f t="shared" si="23"/>
        <v>34.950861018571558</v>
      </c>
      <c r="N137">
        <f t="shared" si="37"/>
        <v>34.950861018571558</v>
      </c>
      <c r="O137">
        <f t="shared" si="38"/>
        <v>69.901722037143116</v>
      </c>
      <c r="P137">
        <f t="shared" si="39"/>
        <v>25.863637153742953</v>
      </c>
      <c r="Q137">
        <f t="shared" si="40"/>
        <v>95.765359190886073</v>
      </c>
      <c r="R137">
        <f t="shared" si="41"/>
        <v>45.009718819716454</v>
      </c>
      <c r="S137">
        <f t="shared" si="42"/>
        <v>165.03563567229367</v>
      </c>
    </row>
    <row r="138" spans="1:19">
      <c r="A138" t="s">
        <v>386</v>
      </c>
      <c r="B138" t="s">
        <v>387</v>
      </c>
      <c r="C138" t="s">
        <v>51</v>
      </c>
      <c r="D138" t="s">
        <v>42</v>
      </c>
      <c r="E138">
        <v>9.9000000000000005E-2</v>
      </c>
      <c r="F138" t="s">
        <v>388</v>
      </c>
      <c r="G138">
        <f t="shared" si="24"/>
        <v>2017</v>
      </c>
      <c r="H138" t="s">
        <v>157</v>
      </c>
      <c r="I138">
        <f t="shared" si="22"/>
        <v>2021</v>
      </c>
      <c r="J138" t="s">
        <v>162</v>
      </c>
      <c r="K138" t="s">
        <v>109</v>
      </c>
      <c r="L138">
        <v>67.800982874306442</v>
      </c>
      <c r="M138">
        <f t="shared" si="23"/>
        <v>34.623701921145852</v>
      </c>
      <c r="N138">
        <f t="shared" si="37"/>
        <v>34.623701921145852</v>
      </c>
      <c r="O138">
        <f t="shared" si="38"/>
        <v>69.247403842291703</v>
      </c>
      <c r="P138">
        <f t="shared" si="39"/>
        <v>25.621539421647931</v>
      </c>
      <c r="Q138">
        <f t="shared" si="40"/>
        <v>94.868943263939627</v>
      </c>
      <c r="R138">
        <f t="shared" si="41"/>
        <v>44.58840333405162</v>
      </c>
      <c r="S138">
        <f t="shared" si="42"/>
        <v>163.49081222485594</v>
      </c>
    </row>
    <row r="139" spans="1:19">
      <c r="A139" t="s">
        <v>389</v>
      </c>
      <c r="B139" t="s">
        <v>390</v>
      </c>
      <c r="C139" t="s">
        <v>51</v>
      </c>
      <c r="D139" t="s">
        <v>80</v>
      </c>
      <c r="E139">
        <v>9.9000000000000005E-2</v>
      </c>
      <c r="F139" t="s">
        <v>307</v>
      </c>
      <c r="G139">
        <f t="shared" si="24"/>
        <v>2017</v>
      </c>
      <c r="H139" t="s">
        <v>353</v>
      </c>
      <c r="I139">
        <f t="shared" ref="I139:I202" si="43">YEAR(H139)</f>
        <v>2022</v>
      </c>
      <c r="J139" t="s">
        <v>162</v>
      </c>
      <c r="K139" t="s">
        <v>109</v>
      </c>
      <c r="L139">
        <v>82.507367614777152</v>
      </c>
      <c r="M139">
        <f t="shared" ref="M139:M202" si="44">IF(D139="euc",$L$2,$L$3)*L139</f>
        <v>42.07875748353635</v>
      </c>
      <c r="N139">
        <f>L139*$L$3</f>
        <v>42.07875748353635</v>
      </c>
      <c r="O139">
        <f t="shared" ref="O139:O152" si="45">N139*$L$4</f>
        <v>84.1575149670727</v>
      </c>
      <c r="P139">
        <f>O139*$L$6</f>
        <v>21.880953891438903</v>
      </c>
      <c r="Q139">
        <f t="shared" ref="Q139:Q152" si="46">SUM(O139:P139)</f>
        <v>106.03846885851161</v>
      </c>
      <c r="R139">
        <f t="shared" ref="R139:R152" si="47">Q139*$L$7</f>
        <v>49.838080363500453</v>
      </c>
      <c r="S139">
        <f t="shared" ref="S139:S152" si="48">R139*$L$8</f>
        <v>182.73962799950166</v>
      </c>
    </row>
    <row r="140" spans="1:19">
      <c r="A140" t="s">
        <v>391</v>
      </c>
      <c r="B140" t="s">
        <v>392</v>
      </c>
      <c r="C140" t="s">
        <v>51</v>
      </c>
      <c r="D140" t="s">
        <v>42</v>
      </c>
      <c r="E140">
        <v>9.9000000000000005E-2</v>
      </c>
      <c r="F140" t="s">
        <v>393</v>
      </c>
      <c r="G140">
        <f t="shared" si="24"/>
        <v>2017</v>
      </c>
      <c r="H140" t="s">
        <v>157</v>
      </c>
      <c r="I140">
        <f t="shared" si="43"/>
        <v>2021</v>
      </c>
      <c r="J140" t="s">
        <v>162</v>
      </c>
      <c r="K140" t="s">
        <v>109</v>
      </c>
      <c r="L140">
        <v>36.679519013443311</v>
      </c>
      <c r="M140">
        <f t="shared" si="44"/>
        <v>18.731007709531731</v>
      </c>
      <c r="N140">
        <f>L140*$L$2</f>
        <v>18.731007709531731</v>
      </c>
      <c r="O140">
        <f t="shared" si="45"/>
        <v>37.462015419063462</v>
      </c>
      <c r="P140">
        <f>O140*$L$5</f>
        <v>13.860945705053481</v>
      </c>
      <c r="Q140">
        <f t="shared" si="46"/>
        <v>51.322961124116944</v>
      </c>
      <c r="R140">
        <f t="shared" si="47"/>
        <v>24.121791728334962</v>
      </c>
      <c r="S140">
        <f t="shared" si="48"/>
        <v>88.44656967056153</v>
      </c>
    </row>
    <row r="141" spans="1:19">
      <c r="A141" t="s">
        <v>394</v>
      </c>
      <c r="B141" t="s">
        <v>395</v>
      </c>
      <c r="C141" t="s">
        <v>396</v>
      </c>
      <c r="D141" t="s">
        <v>42</v>
      </c>
      <c r="E141">
        <v>9.9000000000000005E-2</v>
      </c>
      <c r="F141" t="s">
        <v>397</v>
      </c>
      <c r="G141">
        <f t="shared" si="24"/>
        <v>2018</v>
      </c>
      <c r="H141" t="s">
        <v>398</v>
      </c>
      <c r="I141">
        <f t="shared" si="43"/>
        <v>2022</v>
      </c>
      <c r="J141" t="s">
        <v>290</v>
      </c>
      <c r="K141" t="s">
        <v>109</v>
      </c>
      <c r="L141">
        <v>71.444318570447834</v>
      </c>
      <c r="M141">
        <f t="shared" si="44"/>
        <v>36.484232016642054</v>
      </c>
      <c r="N141">
        <f>L141*$L$2</f>
        <v>36.484232016642054</v>
      </c>
      <c r="O141">
        <f t="shared" si="45"/>
        <v>72.968464033284107</v>
      </c>
      <c r="P141">
        <f>O141*$L$5</f>
        <v>26.998331692315119</v>
      </c>
      <c r="Q141">
        <f t="shared" si="46"/>
        <v>99.966795725599226</v>
      </c>
      <c r="R141">
        <f t="shared" si="47"/>
        <v>46.984393991031631</v>
      </c>
      <c r="S141">
        <f t="shared" si="48"/>
        <v>172.27611130044932</v>
      </c>
    </row>
    <row r="142" spans="1:19">
      <c r="A142" t="s">
        <v>399</v>
      </c>
      <c r="B142" t="s">
        <v>400</v>
      </c>
      <c r="C142" t="s">
        <v>396</v>
      </c>
      <c r="D142" t="s">
        <v>42</v>
      </c>
      <c r="E142">
        <v>9.9000000000000005E-2</v>
      </c>
      <c r="F142" t="s">
        <v>401</v>
      </c>
      <c r="G142">
        <f t="shared" si="24"/>
        <v>2018</v>
      </c>
      <c r="H142" t="s">
        <v>402</v>
      </c>
      <c r="I142">
        <f t="shared" si="43"/>
        <v>2022</v>
      </c>
      <c r="J142" t="s">
        <v>290</v>
      </c>
      <c r="K142" t="s">
        <v>109</v>
      </c>
      <c r="L142">
        <v>75.167532466403898</v>
      </c>
      <c r="M142">
        <f t="shared" si="44"/>
        <v>38.385553246176954</v>
      </c>
      <c r="N142">
        <f>L142*$L$2</f>
        <v>38.385553246176954</v>
      </c>
      <c r="O142">
        <f t="shared" si="45"/>
        <v>76.771106492353908</v>
      </c>
      <c r="P142">
        <f>O142*$L$5</f>
        <v>28.405309402170946</v>
      </c>
      <c r="Q142">
        <f t="shared" si="46"/>
        <v>105.17641589452485</v>
      </c>
      <c r="R142">
        <f t="shared" si="47"/>
        <v>49.432915470426678</v>
      </c>
      <c r="S142">
        <f t="shared" si="48"/>
        <v>181.25402339156449</v>
      </c>
    </row>
    <row r="143" spans="1:19">
      <c r="A143" t="s">
        <v>403</v>
      </c>
      <c r="B143" t="s">
        <v>404</v>
      </c>
      <c r="C143" t="s">
        <v>51</v>
      </c>
      <c r="D143" t="s">
        <v>42</v>
      </c>
      <c r="E143">
        <v>9.9000000000000005E-2</v>
      </c>
      <c r="F143" t="s">
        <v>405</v>
      </c>
      <c r="G143">
        <f t="shared" si="24"/>
        <v>2018</v>
      </c>
      <c r="H143" t="s">
        <v>406</v>
      </c>
      <c r="I143">
        <f t="shared" si="43"/>
        <v>2021</v>
      </c>
      <c r="J143" t="s">
        <v>290</v>
      </c>
      <c r="K143" t="s">
        <v>109</v>
      </c>
      <c r="L143">
        <v>58.275142084898803</v>
      </c>
      <c r="M143">
        <f t="shared" si="44"/>
        <v>29.759172558021678</v>
      </c>
      <c r="N143">
        <f>L143*$L$2</f>
        <v>29.759172558021678</v>
      </c>
      <c r="O143">
        <f t="shared" si="45"/>
        <v>59.518345116043356</v>
      </c>
      <c r="P143">
        <f>O143*$L$5</f>
        <v>22.021787692936041</v>
      </c>
      <c r="Q143">
        <f t="shared" si="46"/>
        <v>81.540132808979394</v>
      </c>
      <c r="R143">
        <f t="shared" si="47"/>
        <v>38.323862420220316</v>
      </c>
      <c r="S143">
        <f t="shared" si="48"/>
        <v>140.52082887414116</v>
      </c>
    </row>
    <row r="144" spans="1:19">
      <c r="A144" t="s">
        <v>407</v>
      </c>
      <c r="B144" t="s">
        <v>408</v>
      </c>
      <c r="C144" t="s">
        <v>51</v>
      </c>
      <c r="D144" t="s">
        <v>42</v>
      </c>
      <c r="E144">
        <v>9.9000000000000005E-2</v>
      </c>
      <c r="F144" t="s">
        <v>405</v>
      </c>
      <c r="G144">
        <f t="shared" ref="G144:G207" si="49">YEAR(F144)</f>
        <v>2018</v>
      </c>
      <c r="H144" t="s">
        <v>331</v>
      </c>
      <c r="I144">
        <f t="shared" si="43"/>
        <v>2022</v>
      </c>
      <c r="J144" t="s">
        <v>290</v>
      </c>
      <c r="K144" t="s">
        <v>109</v>
      </c>
      <c r="L144">
        <v>52.044613348598688</v>
      </c>
      <c r="M144">
        <f t="shared" si="44"/>
        <v>26.577449216684418</v>
      </c>
      <c r="N144">
        <f>L144*$L$2</f>
        <v>26.577449216684418</v>
      </c>
      <c r="O144">
        <f t="shared" si="45"/>
        <v>53.154898433368835</v>
      </c>
      <c r="P144">
        <f>O144*$L$5</f>
        <v>19.66731242034647</v>
      </c>
      <c r="Q144">
        <f t="shared" si="46"/>
        <v>72.822210853715305</v>
      </c>
      <c r="R144">
        <f t="shared" si="47"/>
        <v>34.226439101246193</v>
      </c>
      <c r="S144">
        <f t="shared" si="48"/>
        <v>125.49694337123603</v>
      </c>
    </row>
    <row r="145" spans="1:19">
      <c r="A145" t="s">
        <v>409</v>
      </c>
      <c r="B145" t="s">
        <v>410</v>
      </c>
      <c r="C145" t="s">
        <v>51</v>
      </c>
      <c r="D145" t="s">
        <v>80</v>
      </c>
      <c r="E145">
        <v>9.9000000000000005E-2</v>
      </c>
      <c r="F145" t="s">
        <v>405</v>
      </c>
      <c r="G145">
        <f t="shared" si="49"/>
        <v>2018</v>
      </c>
      <c r="H145" t="s">
        <v>53</v>
      </c>
      <c r="I145">
        <f t="shared" si="43"/>
        <v>2022</v>
      </c>
      <c r="J145" t="s">
        <v>290</v>
      </c>
      <c r="K145" t="s">
        <v>109</v>
      </c>
      <c r="L145">
        <v>35.966526989511721</v>
      </c>
      <c r="M145">
        <f t="shared" si="44"/>
        <v>18.342928764650978</v>
      </c>
      <c r="N145">
        <f>L145*$L$3</f>
        <v>18.342928764650978</v>
      </c>
      <c r="O145">
        <f t="shared" si="45"/>
        <v>36.685857529301956</v>
      </c>
      <c r="P145">
        <f>O145*$L$6</f>
        <v>9.538322957618508</v>
      </c>
      <c r="Q145">
        <f t="shared" si="46"/>
        <v>46.22418048692046</v>
      </c>
      <c r="R145">
        <f t="shared" si="47"/>
        <v>21.725364828852616</v>
      </c>
      <c r="S145">
        <f t="shared" si="48"/>
        <v>79.659671039126252</v>
      </c>
    </row>
    <row r="146" spans="1:19">
      <c r="A146" t="s">
        <v>411</v>
      </c>
      <c r="B146" t="s">
        <v>412</v>
      </c>
      <c r="C146" t="s">
        <v>51</v>
      </c>
      <c r="D146" t="s">
        <v>42</v>
      </c>
      <c r="E146">
        <v>9.9000000000000005E-2</v>
      </c>
      <c r="F146" t="s">
        <v>405</v>
      </c>
      <c r="G146">
        <f t="shared" si="49"/>
        <v>2018</v>
      </c>
      <c r="H146" t="s">
        <v>53</v>
      </c>
      <c r="I146">
        <f t="shared" si="43"/>
        <v>2022</v>
      </c>
      <c r="J146" t="s">
        <v>290</v>
      </c>
      <c r="K146" t="s">
        <v>109</v>
      </c>
      <c r="L146">
        <v>89.39557669780325</v>
      </c>
      <c r="M146">
        <f t="shared" si="44"/>
        <v>45.651341167011559</v>
      </c>
      <c r="N146">
        <f>L146*$L$2</f>
        <v>45.651341167011559</v>
      </c>
      <c r="O146">
        <f t="shared" si="45"/>
        <v>91.302682334023118</v>
      </c>
      <c r="P146">
        <f>O146*$L$5</f>
        <v>33.781992463588551</v>
      </c>
      <c r="Q146">
        <f t="shared" si="46"/>
        <v>125.08467479761167</v>
      </c>
      <c r="R146">
        <f t="shared" si="47"/>
        <v>58.789797154877483</v>
      </c>
      <c r="S146">
        <f t="shared" si="48"/>
        <v>215.56258956788409</v>
      </c>
    </row>
    <row r="147" spans="1:19">
      <c r="A147" t="s">
        <v>413</v>
      </c>
      <c r="B147" t="s">
        <v>414</v>
      </c>
      <c r="C147" t="s">
        <v>51</v>
      </c>
      <c r="D147" t="s">
        <v>42</v>
      </c>
      <c r="E147">
        <v>9.9000000000000005E-2</v>
      </c>
      <c r="F147" t="s">
        <v>405</v>
      </c>
      <c r="G147">
        <f t="shared" si="49"/>
        <v>2018</v>
      </c>
      <c r="H147" t="s">
        <v>53</v>
      </c>
      <c r="I147">
        <f t="shared" si="43"/>
        <v>2022</v>
      </c>
      <c r="J147" t="s">
        <v>290</v>
      </c>
      <c r="K147" t="s">
        <v>109</v>
      </c>
      <c r="L147">
        <v>73.930567570322907</v>
      </c>
      <c r="M147">
        <f t="shared" si="44"/>
        <v>37.753876505911592</v>
      </c>
      <c r="N147">
        <f>L147*$L$2</f>
        <v>37.753876505911592</v>
      </c>
      <c r="O147">
        <f t="shared" si="45"/>
        <v>75.507753011823183</v>
      </c>
      <c r="P147">
        <f>O147*$L$5</f>
        <v>27.937868614374576</v>
      </c>
      <c r="Q147">
        <f t="shared" si="46"/>
        <v>103.44562162619776</v>
      </c>
      <c r="R147">
        <f t="shared" si="47"/>
        <v>48.619442164312943</v>
      </c>
      <c r="S147">
        <f t="shared" si="48"/>
        <v>178.27128793581412</v>
      </c>
    </row>
    <row r="148" spans="1:19">
      <c r="A148" t="s">
        <v>415</v>
      </c>
      <c r="B148" t="s">
        <v>416</v>
      </c>
      <c r="C148" t="s">
        <v>51</v>
      </c>
      <c r="D148" t="s">
        <v>80</v>
      </c>
      <c r="E148">
        <v>9.9000000000000005E-2</v>
      </c>
      <c r="F148" t="s">
        <v>417</v>
      </c>
      <c r="G148">
        <f t="shared" si="49"/>
        <v>2018</v>
      </c>
      <c r="H148" t="s">
        <v>418</v>
      </c>
      <c r="I148">
        <f t="shared" si="43"/>
        <v>2022</v>
      </c>
      <c r="J148" t="s">
        <v>290</v>
      </c>
      <c r="K148" t="s">
        <v>109</v>
      </c>
      <c r="L148">
        <v>31.45607772901894</v>
      </c>
      <c r="M148">
        <f t="shared" si="44"/>
        <v>16.042599641799658</v>
      </c>
      <c r="N148">
        <f>L148*$L$3</f>
        <v>16.042599641799658</v>
      </c>
      <c r="O148">
        <f t="shared" si="45"/>
        <v>32.085199283599316</v>
      </c>
      <c r="P148">
        <f>O148*$L$6</f>
        <v>8.342151813735823</v>
      </c>
      <c r="Q148">
        <f t="shared" si="46"/>
        <v>40.427351097335141</v>
      </c>
      <c r="R148">
        <f t="shared" si="47"/>
        <v>19.000855015747515</v>
      </c>
      <c r="S148">
        <f t="shared" si="48"/>
        <v>69.669801724407549</v>
      </c>
    </row>
    <row r="149" spans="1:19">
      <c r="A149" t="s">
        <v>419</v>
      </c>
      <c r="B149" t="s">
        <v>420</v>
      </c>
      <c r="C149" t="s">
        <v>51</v>
      </c>
      <c r="D149" t="s">
        <v>42</v>
      </c>
      <c r="E149">
        <v>9.9000000000000005E-2</v>
      </c>
      <c r="F149" t="s">
        <v>421</v>
      </c>
      <c r="G149">
        <f t="shared" si="49"/>
        <v>2018</v>
      </c>
      <c r="H149" t="s">
        <v>157</v>
      </c>
      <c r="I149">
        <f t="shared" si="43"/>
        <v>2021</v>
      </c>
      <c r="J149" t="s">
        <v>290</v>
      </c>
      <c r="K149" t="s">
        <v>109</v>
      </c>
      <c r="L149">
        <v>46.806133271506802</v>
      </c>
      <c r="M149">
        <f t="shared" si="44"/>
        <v>23.902332057316158</v>
      </c>
      <c r="N149">
        <f>L149*$L$2</f>
        <v>23.902332057316158</v>
      </c>
      <c r="O149">
        <f t="shared" si="45"/>
        <v>47.804664114632317</v>
      </c>
      <c r="P149">
        <f>O149*$L$5</f>
        <v>17.687725722413958</v>
      </c>
      <c r="Q149">
        <f t="shared" si="46"/>
        <v>65.492389837046275</v>
      </c>
      <c r="R149">
        <f t="shared" si="47"/>
        <v>30.781423223411746</v>
      </c>
      <c r="S149">
        <f t="shared" si="48"/>
        <v>112.86521848584306</v>
      </c>
    </row>
    <row r="150" spans="1:19">
      <c r="A150" t="s">
        <v>422</v>
      </c>
      <c r="B150" t="s">
        <v>423</v>
      </c>
      <c r="C150" t="s">
        <v>51</v>
      </c>
      <c r="D150" t="s">
        <v>42</v>
      </c>
      <c r="E150">
        <v>9.9000000000000005E-2</v>
      </c>
      <c r="F150" t="s">
        <v>424</v>
      </c>
      <c r="G150">
        <f t="shared" si="49"/>
        <v>2018</v>
      </c>
      <c r="H150" t="s">
        <v>294</v>
      </c>
      <c r="I150">
        <f t="shared" si="43"/>
        <v>2022</v>
      </c>
      <c r="J150" t="s">
        <v>290</v>
      </c>
      <c r="K150" t="s">
        <v>109</v>
      </c>
      <c r="L150">
        <v>42.437899310430431</v>
      </c>
      <c r="M150">
        <f t="shared" si="44"/>
        <v>21.671620581193157</v>
      </c>
      <c r="N150">
        <f>L150*$L$2</f>
        <v>21.671620581193157</v>
      </c>
      <c r="O150">
        <f t="shared" si="45"/>
        <v>43.343241162386313</v>
      </c>
      <c r="P150">
        <f>O150*$L$5</f>
        <v>16.036999230082937</v>
      </c>
      <c r="Q150">
        <f t="shared" si="46"/>
        <v>59.380240392469247</v>
      </c>
      <c r="R150">
        <f t="shared" si="47"/>
        <v>27.908712984460543</v>
      </c>
      <c r="S150">
        <f t="shared" si="48"/>
        <v>102.33194760968865</v>
      </c>
    </row>
    <row r="151" spans="1:19">
      <c r="A151" t="s">
        <v>425</v>
      </c>
      <c r="B151" t="s">
        <v>426</v>
      </c>
      <c r="C151" t="s">
        <v>51</v>
      </c>
      <c r="D151" t="s">
        <v>42</v>
      </c>
      <c r="E151">
        <v>9.9000000000000005E-2</v>
      </c>
      <c r="F151" t="s">
        <v>427</v>
      </c>
      <c r="G151">
        <f t="shared" si="49"/>
        <v>2018</v>
      </c>
      <c r="H151" t="s">
        <v>428</v>
      </c>
      <c r="I151">
        <f t="shared" si="43"/>
        <v>2022</v>
      </c>
      <c r="J151" t="s">
        <v>290</v>
      </c>
      <c r="K151" t="s">
        <v>109</v>
      </c>
      <c r="L151">
        <v>63.173016887891293</v>
      </c>
      <c r="M151">
        <f t="shared" si="44"/>
        <v>32.260353957416513</v>
      </c>
      <c r="N151">
        <f>L151*$L$2</f>
        <v>32.260353957416513</v>
      </c>
      <c r="O151">
        <f t="shared" si="45"/>
        <v>64.520707914833025</v>
      </c>
      <c r="P151">
        <f>O151*$L$5</f>
        <v>23.87266192848822</v>
      </c>
      <c r="Q151">
        <f t="shared" si="46"/>
        <v>88.393369843321238</v>
      </c>
      <c r="R151">
        <f t="shared" si="47"/>
        <v>41.54488382636098</v>
      </c>
      <c r="S151">
        <f t="shared" si="48"/>
        <v>152.33124069665692</v>
      </c>
    </row>
    <row r="152" spans="1:19">
      <c r="A152" t="s">
        <v>429</v>
      </c>
      <c r="B152" t="s">
        <v>430</v>
      </c>
      <c r="C152" t="s">
        <v>51</v>
      </c>
      <c r="D152" t="s">
        <v>42</v>
      </c>
      <c r="E152">
        <v>9.9000000000000005E-2</v>
      </c>
      <c r="F152" t="s">
        <v>431</v>
      </c>
      <c r="G152">
        <f t="shared" si="49"/>
        <v>2018</v>
      </c>
      <c r="H152" t="s">
        <v>360</v>
      </c>
      <c r="I152">
        <f t="shared" si="43"/>
        <v>2022</v>
      </c>
      <c r="J152" t="s">
        <v>290</v>
      </c>
      <c r="K152" t="s">
        <v>109</v>
      </c>
      <c r="L152">
        <v>51.986719849894307</v>
      </c>
      <c r="M152">
        <f t="shared" si="44"/>
        <v>26.547884936679377</v>
      </c>
      <c r="N152">
        <f>L152*$L$2</f>
        <v>26.547884936679377</v>
      </c>
      <c r="O152">
        <f t="shared" si="45"/>
        <v>53.095769873358755</v>
      </c>
      <c r="P152">
        <f>O152*$L$5</f>
        <v>19.645434853142739</v>
      </c>
      <c r="Q152">
        <f t="shared" si="46"/>
        <v>72.741204726501493</v>
      </c>
      <c r="R152">
        <f t="shared" si="47"/>
        <v>34.188366221455702</v>
      </c>
      <c r="S152">
        <f t="shared" si="48"/>
        <v>125.35734281200423</v>
      </c>
    </row>
    <row r="153" spans="1:19">
      <c r="A153" t="s">
        <v>432</v>
      </c>
      <c r="B153" t="s">
        <v>433</v>
      </c>
      <c r="C153" t="s">
        <v>51</v>
      </c>
      <c r="D153" t="s">
        <v>80</v>
      </c>
      <c r="E153">
        <v>9.9000000000000005E-2</v>
      </c>
      <c r="F153" t="s">
        <v>397</v>
      </c>
      <c r="G153">
        <f t="shared" si="49"/>
        <v>2018</v>
      </c>
      <c r="H153" t="s">
        <v>360</v>
      </c>
      <c r="I153">
        <f t="shared" si="43"/>
        <v>2022</v>
      </c>
      <c r="J153" t="s">
        <v>290</v>
      </c>
      <c r="K153" t="s">
        <v>109</v>
      </c>
      <c r="L153">
        <v>72.177799017601529</v>
      </c>
      <c r="M153">
        <f t="shared" si="44"/>
        <v>36.81067749897678</v>
      </c>
      <c r="N153">
        <f>L153*$L$3</f>
        <v>36.81067749897678</v>
      </c>
      <c r="O153">
        <f t="shared" ref="O153:O169" si="50">N153*$L$4</f>
        <v>73.62135499795356</v>
      </c>
      <c r="P153">
        <f>O153*$L$6</f>
        <v>19.141552299467925</v>
      </c>
      <c r="Q153">
        <f t="shared" ref="Q153:Q169" si="51">SUM(O153:P153)</f>
        <v>92.762907297421492</v>
      </c>
      <c r="R153">
        <f t="shared" ref="R153:R169" si="52">Q153*$L$7</f>
        <v>43.5985664297881</v>
      </c>
      <c r="S153">
        <f t="shared" ref="S153:S169" si="53">R153*$L$8</f>
        <v>159.86141024255636</v>
      </c>
    </row>
    <row r="154" spans="1:19">
      <c r="A154" t="s">
        <v>434</v>
      </c>
      <c r="B154" t="s">
        <v>435</v>
      </c>
      <c r="C154" t="s">
        <v>51</v>
      </c>
      <c r="D154" t="s">
        <v>80</v>
      </c>
      <c r="E154">
        <v>9.9000000000000005E-2</v>
      </c>
      <c r="F154" t="s">
        <v>397</v>
      </c>
      <c r="G154">
        <f t="shared" si="49"/>
        <v>2018</v>
      </c>
      <c r="H154" t="s">
        <v>357</v>
      </c>
      <c r="I154">
        <f t="shared" si="43"/>
        <v>2021</v>
      </c>
      <c r="J154" t="s">
        <v>290</v>
      </c>
      <c r="K154" t="s">
        <v>109</v>
      </c>
      <c r="L154">
        <v>18.951868073174928</v>
      </c>
      <c r="M154">
        <f t="shared" si="44"/>
        <v>9.665452717319214</v>
      </c>
      <c r="N154">
        <f>L154*$L$3</f>
        <v>9.665452717319214</v>
      </c>
      <c r="O154">
        <f t="shared" si="50"/>
        <v>19.330905434638428</v>
      </c>
      <c r="P154">
        <f>O154*$L$6</f>
        <v>5.0260354130059914</v>
      </c>
      <c r="Q154">
        <f t="shared" si="51"/>
        <v>24.35694084764442</v>
      </c>
      <c r="R154">
        <f t="shared" si="52"/>
        <v>11.447762198392876</v>
      </c>
      <c r="S154">
        <f t="shared" si="53"/>
        <v>41.975128060773876</v>
      </c>
    </row>
    <row r="155" spans="1:19">
      <c r="A155" t="s">
        <v>436</v>
      </c>
      <c r="B155" t="s">
        <v>437</v>
      </c>
      <c r="C155" t="s">
        <v>51</v>
      </c>
      <c r="D155" t="s">
        <v>80</v>
      </c>
      <c r="E155">
        <v>9.9000000000000005E-2</v>
      </c>
      <c r="F155" t="s">
        <v>438</v>
      </c>
      <c r="G155">
        <f t="shared" si="49"/>
        <v>2018</v>
      </c>
      <c r="H155" t="s">
        <v>331</v>
      </c>
      <c r="I155">
        <f t="shared" si="43"/>
        <v>2022</v>
      </c>
      <c r="J155" t="s">
        <v>290</v>
      </c>
      <c r="K155" t="s">
        <v>109</v>
      </c>
      <c r="L155">
        <v>71.422538603010452</v>
      </c>
      <c r="M155">
        <f t="shared" si="44"/>
        <v>36.425494687535334</v>
      </c>
      <c r="N155">
        <f>L155*$L$3</f>
        <v>36.425494687535334</v>
      </c>
      <c r="O155">
        <f t="shared" si="50"/>
        <v>72.850989375070668</v>
      </c>
      <c r="P155">
        <f>O155*$L$6</f>
        <v>18.941257237518375</v>
      </c>
      <c r="Q155">
        <f t="shared" si="51"/>
        <v>91.79224661258904</v>
      </c>
      <c r="R155">
        <f t="shared" si="52"/>
        <v>43.142355907916844</v>
      </c>
      <c r="S155">
        <f t="shared" si="53"/>
        <v>158.18863832902844</v>
      </c>
    </row>
    <row r="156" spans="1:19">
      <c r="A156" t="s">
        <v>439</v>
      </c>
      <c r="B156" t="s">
        <v>440</v>
      </c>
      <c r="C156" t="s">
        <v>51</v>
      </c>
      <c r="D156" t="s">
        <v>42</v>
      </c>
      <c r="E156">
        <v>9.9000000000000005E-2</v>
      </c>
      <c r="F156" t="s">
        <v>438</v>
      </c>
      <c r="G156">
        <f t="shared" si="49"/>
        <v>2018</v>
      </c>
      <c r="H156" t="s">
        <v>186</v>
      </c>
      <c r="I156">
        <f t="shared" si="43"/>
        <v>2021</v>
      </c>
      <c r="J156" t="s">
        <v>290</v>
      </c>
      <c r="K156" t="s">
        <v>109</v>
      </c>
      <c r="L156">
        <v>65.342288303596064</v>
      </c>
      <c r="M156">
        <f t="shared" si="44"/>
        <v>33.368128560369748</v>
      </c>
      <c r="N156">
        <f t="shared" ref="N156:N169" si="54">L156*$L$2</f>
        <v>33.368128560369748</v>
      </c>
      <c r="O156">
        <f t="shared" si="50"/>
        <v>66.736257120739495</v>
      </c>
      <c r="P156">
        <f t="shared" ref="P156:P169" si="55">O156*$L$5</f>
        <v>24.692415134673613</v>
      </c>
      <c r="Q156">
        <f t="shared" si="51"/>
        <v>91.428672255413105</v>
      </c>
      <c r="R156">
        <f t="shared" si="52"/>
        <v>42.97147596004416</v>
      </c>
      <c r="S156">
        <f t="shared" si="53"/>
        <v>157.56207852016192</v>
      </c>
    </row>
    <row r="157" spans="1:19">
      <c r="A157" t="s">
        <v>439</v>
      </c>
      <c r="B157" t="s">
        <v>441</v>
      </c>
      <c r="C157" t="s">
        <v>51</v>
      </c>
      <c r="D157" t="s">
        <v>42</v>
      </c>
      <c r="E157">
        <v>9.9000000000000005E-2</v>
      </c>
      <c r="F157" t="s">
        <v>438</v>
      </c>
      <c r="G157">
        <f t="shared" si="49"/>
        <v>2018</v>
      </c>
      <c r="H157" t="s">
        <v>331</v>
      </c>
      <c r="I157">
        <f t="shared" si="43"/>
        <v>2022</v>
      </c>
      <c r="J157" t="s">
        <v>290</v>
      </c>
      <c r="K157" t="s">
        <v>109</v>
      </c>
      <c r="L157">
        <v>80.937185672819709</v>
      </c>
      <c r="M157">
        <f t="shared" si="44"/>
        <v>41.331922816919963</v>
      </c>
      <c r="N157">
        <f t="shared" si="54"/>
        <v>41.331922816919963</v>
      </c>
      <c r="O157">
        <f t="shared" si="50"/>
        <v>82.663845633839927</v>
      </c>
      <c r="P157">
        <f t="shared" si="55"/>
        <v>30.585622884520774</v>
      </c>
      <c r="Q157">
        <f t="shared" si="51"/>
        <v>113.2494685183607</v>
      </c>
      <c r="R157">
        <f t="shared" si="52"/>
        <v>53.227250203629524</v>
      </c>
      <c r="S157">
        <f t="shared" si="53"/>
        <v>195.16658407997491</v>
      </c>
    </row>
    <row r="158" spans="1:19">
      <c r="A158" t="s">
        <v>442</v>
      </c>
      <c r="B158" t="s">
        <v>443</v>
      </c>
      <c r="C158" t="s">
        <v>51</v>
      </c>
      <c r="D158" t="s">
        <v>42</v>
      </c>
      <c r="E158">
        <v>9.9000000000000005E-2</v>
      </c>
      <c r="F158" t="s">
        <v>297</v>
      </c>
      <c r="G158">
        <f t="shared" si="49"/>
        <v>2018</v>
      </c>
      <c r="H158" t="s">
        <v>444</v>
      </c>
      <c r="I158">
        <f t="shared" si="43"/>
        <v>2021</v>
      </c>
      <c r="J158" t="s">
        <v>290</v>
      </c>
      <c r="K158" t="s">
        <v>109</v>
      </c>
      <c r="L158">
        <v>89.978480245401173</v>
      </c>
      <c r="M158">
        <f t="shared" si="44"/>
        <v>45.949010578651567</v>
      </c>
      <c r="N158">
        <f t="shared" si="54"/>
        <v>45.949010578651567</v>
      </c>
      <c r="O158">
        <f t="shared" si="50"/>
        <v>91.898021157303134</v>
      </c>
      <c r="P158">
        <f t="shared" si="55"/>
        <v>34.002267828202157</v>
      </c>
      <c r="Q158">
        <f t="shared" si="51"/>
        <v>125.90028898550528</v>
      </c>
      <c r="R158">
        <f t="shared" si="52"/>
        <v>59.173135823187479</v>
      </c>
      <c r="S158">
        <f t="shared" si="53"/>
        <v>216.96816468502075</v>
      </c>
    </row>
    <row r="159" spans="1:19">
      <c r="A159" t="s">
        <v>445</v>
      </c>
      <c r="B159" t="s">
        <v>446</v>
      </c>
      <c r="C159" t="s">
        <v>51</v>
      </c>
      <c r="D159" t="s">
        <v>42</v>
      </c>
      <c r="E159">
        <v>9.9000000000000005E-2</v>
      </c>
      <c r="F159" t="s">
        <v>447</v>
      </c>
      <c r="G159">
        <f t="shared" si="49"/>
        <v>2018</v>
      </c>
      <c r="H159" t="s">
        <v>448</v>
      </c>
      <c r="I159">
        <f t="shared" si="43"/>
        <v>2021</v>
      </c>
      <c r="J159" t="s">
        <v>290</v>
      </c>
      <c r="K159" t="s">
        <v>109</v>
      </c>
      <c r="L159">
        <v>61.249765860526992</v>
      </c>
      <c r="M159">
        <f t="shared" si="44"/>
        <v>31.27821376610914</v>
      </c>
      <c r="N159">
        <f t="shared" si="54"/>
        <v>31.27821376610914</v>
      </c>
      <c r="O159">
        <f t="shared" si="50"/>
        <v>62.556427532218279</v>
      </c>
      <c r="P159">
        <f t="shared" si="55"/>
        <v>23.145878186920765</v>
      </c>
      <c r="Q159">
        <f t="shared" si="51"/>
        <v>85.702305719139048</v>
      </c>
      <c r="R159">
        <f t="shared" si="52"/>
        <v>40.280083687995351</v>
      </c>
      <c r="S159">
        <f t="shared" si="53"/>
        <v>147.69364018931628</v>
      </c>
    </row>
    <row r="160" spans="1:19">
      <c r="A160" t="s">
        <v>449</v>
      </c>
      <c r="B160" t="s">
        <v>450</v>
      </c>
      <c r="C160" t="s">
        <v>51</v>
      </c>
      <c r="D160" t="s">
        <v>42</v>
      </c>
      <c r="E160">
        <v>9.9000000000000005E-2</v>
      </c>
      <c r="F160" t="s">
        <v>297</v>
      </c>
      <c r="G160">
        <f t="shared" si="49"/>
        <v>2018</v>
      </c>
      <c r="H160" t="s">
        <v>448</v>
      </c>
      <c r="I160">
        <f t="shared" si="43"/>
        <v>2021</v>
      </c>
      <c r="J160" t="s">
        <v>290</v>
      </c>
      <c r="K160" t="s">
        <v>109</v>
      </c>
      <c r="L160">
        <v>51.568228604161853</v>
      </c>
      <c r="M160">
        <f t="shared" si="44"/>
        <v>26.334175407192006</v>
      </c>
      <c r="N160">
        <f t="shared" si="54"/>
        <v>26.334175407192006</v>
      </c>
      <c r="O160">
        <f t="shared" si="50"/>
        <v>52.668350814384013</v>
      </c>
      <c r="P160">
        <f t="shared" si="55"/>
        <v>19.487289801322085</v>
      </c>
      <c r="Q160">
        <f t="shared" si="51"/>
        <v>72.155640615706091</v>
      </c>
      <c r="R160">
        <f t="shared" si="52"/>
        <v>33.913151089381863</v>
      </c>
      <c r="S160">
        <f t="shared" si="53"/>
        <v>124.34822066106682</v>
      </c>
    </row>
    <row r="161" spans="1:19">
      <c r="A161" t="s">
        <v>451</v>
      </c>
      <c r="B161" t="s">
        <v>452</v>
      </c>
      <c r="C161" t="s">
        <v>51</v>
      </c>
      <c r="D161" t="s">
        <v>42</v>
      </c>
      <c r="E161">
        <v>9.9000000000000005E-2</v>
      </c>
      <c r="F161" t="s">
        <v>453</v>
      </c>
      <c r="G161">
        <f t="shared" si="49"/>
        <v>2018</v>
      </c>
      <c r="H161" t="s">
        <v>454</v>
      </c>
      <c r="I161">
        <f t="shared" si="43"/>
        <v>2022</v>
      </c>
      <c r="J161" t="s">
        <v>290</v>
      </c>
      <c r="K161" t="s">
        <v>109</v>
      </c>
      <c r="L161">
        <v>67.360663123195835</v>
      </c>
      <c r="M161">
        <f t="shared" si="44"/>
        <v>34.398845301578696</v>
      </c>
      <c r="N161">
        <f t="shared" si="54"/>
        <v>34.398845301578696</v>
      </c>
      <c r="O161">
        <f t="shared" si="50"/>
        <v>68.797690603157392</v>
      </c>
      <c r="P161">
        <f t="shared" si="55"/>
        <v>25.455145523168234</v>
      </c>
      <c r="Q161">
        <f t="shared" si="51"/>
        <v>94.252836126325633</v>
      </c>
      <c r="R161">
        <f t="shared" si="52"/>
        <v>44.298832979373046</v>
      </c>
      <c r="S161">
        <f t="shared" si="53"/>
        <v>162.42905425770115</v>
      </c>
    </row>
    <row r="162" spans="1:19">
      <c r="A162" t="s">
        <v>455</v>
      </c>
      <c r="B162" t="s">
        <v>456</v>
      </c>
      <c r="C162" t="s">
        <v>51</v>
      </c>
      <c r="D162" t="s">
        <v>42</v>
      </c>
      <c r="E162">
        <v>9.9000000000000005E-2</v>
      </c>
      <c r="F162" t="s">
        <v>457</v>
      </c>
      <c r="G162">
        <f t="shared" si="49"/>
        <v>2018</v>
      </c>
      <c r="H162" t="s">
        <v>444</v>
      </c>
      <c r="I162">
        <f t="shared" si="43"/>
        <v>2021</v>
      </c>
      <c r="J162" t="s">
        <v>290</v>
      </c>
      <c r="K162" t="s">
        <v>109</v>
      </c>
      <c r="L162">
        <v>45.072725879320537</v>
      </c>
      <c r="M162">
        <f t="shared" si="44"/>
        <v>23.017138682373037</v>
      </c>
      <c r="N162">
        <f t="shared" si="54"/>
        <v>23.017138682373037</v>
      </c>
      <c r="O162">
        <f t="shared" si="50"/>
        <v>46.034277364746075</v>
      </c>
      <c r="P162">
        <f t="shared" si="55"/>
        <v>17.032682624956049</v>
      </c>
      <c r="Q162">
        <f t="shared" si="51"/>
        <v>63.066959989702127</v>
      </c>
      <c r="R162">
        <f t="shared" si="52"/>
        <v>29.641471195159998</v>
      </c>
      <c r="S162">
        <f t="shared" si="53"/>
        <v>108.68539438225332</v>
      </c>
    </row>
    <row r="163" spans="1:19">
      <c r="A163" t="s">
        <v>458</v>
      </c>
      <c r="B163" t="s">
        <v>459</v>
      </c>
      <c r="C163" t="s">
        <v>51</v>
      </c>
      <c r="D163" t="s">
        <v>42</v>
      </c>
      <c r="E163">
        <v>9.9000000000000005E-2</v>
      </c>
      <c r="F163" t="s">
        <v>460</v>
      </c>
      <c r="G163">
        <f t="shared" si="49"/>
        <v>2018</v>
      </c>
      <c r="H163" t="s">
        <v>57</v>
      </c>
      <c r="I163">
        <f t="shared" si="43"/>
        <v>2022</v>
      </c>
      <c r="J163" t="s">
        <v>290</v>
      </c>
      <c r="K163" t="s">
        <v>109</v>
      </c>
      <c r="L163">
        <v>59.443634191982241</v>
      </c>
      <c r="M163">
        <f t="shared" si="44"/>
        <v>30.355882527372287</v>
      </c>
      <c r="N163">
        <f t="shared" si="54"/>
        <v>30.355882527372287</v>
      </c>
      <c r="O163">
        <f t="shared" si="50"/>
        <v>60.711765054744575</v>
      </c>
      <c r="P163">
        <f t="shared" si="55"/>
        <v>22.463353070255494</v>
      </c>
      <c r="Q163">
        <f t="shared" si="51"/>
        <v>83.175118125000068</v>
      </c>
      <c r="R163">
        <f t="shared" si="52"/>
        <v>39.092305518750031</v>
      </c>
      <c r="S163">
        <f t="shared" si="53"/>
        <v>143.33845356875011</v>
      </c>
    </row>
    <row r="164" spans="1:19">
      <c r="A164" t="s">
        <v>461</v>
      </c>
      <c r="B164" t="s">
        <v>462</v>
      </c>
      <c r="C164" t="s">
        <v>51</v>
      </c>
      <c r="D164" t="s">
        <v>42</v>
      </c>
      <c r="E164">
        <v>9.9000000000000005E-2</v>
      </c>
      <c r="F164" t="s">
        <v>457</v>
      </c>
      <c r="G164">
        <f t="shared" si="49"/>
        <v>2018</v>
      </c>
      <c r="H164" t="s">
        <v>82</v>
      </c>
      <c r="I164">
        <f t="shared" si="43"/>
        <v>2021</v>
      </c>
      <c r="J164" t="s">
        <v>290</v>
      </c>
      <c r="K164" t="s">
        <v>109</v>
      </c>
      <c r="L164">
        <v>47.990804774971117</v>
      </c>
      <c r="M164">
        <f t="shared" si="44"/>
        <v>24.50730430508527</v>
      </c>
      <c r="N164">
        <f t="shared" si="54"/>
        <v>24.50730430508527</v>
      </c>
      <c r="O164">
        <f t="shared" si="50"/>
        <v>49.014608610170541</v>
      </c>
      <c r="P164">
        <f t="shared" si="55"/>
        <v>18.135405185763101</v>
      </c>
      <c r="Q164">
        <f t="shared" si="51"/>
        <v>67.150013795933646</v>
      </c>
      <c r="R164">
        <f t="shared" si="52"/>
        <v>31.560506484088812</v>
      </c>
      <c r="S164">
        <f t="shared" si="53"/>
        <v>115.72185710832564</v>
      </c>
    </row>
    <row r="165" spans="1:19">
      <c r="A165" t="s">
        <v>463</v>
      </c>
      <c r="B165" t="s">
        <v>464</v>
      </c>
      <c r="C165" t="s">
        <v>51</v>
      </c>
      <c r="D165" t="s">
        <v>42</v>
      </c>
      <c r="E165">
        <v>9.9000000000000005E-2</v>
      </c>
      <c r="F165" t="s">
        <v>457</v>
      </c>
      <c r="G165">
        <f t="shared" si="49"/>
        <v>2018</v>
      </c>
      <c r="H165" t="s">
        <v>345</v>
      </c>
      <c r="I165">
        <f t="shared" si="43"/>
        <v>2022</v>
      </c>
      <c r="J165" t="s">
        <v>290</v>
      </c>
      <c r="K165" t="s">
        <v>109</v>
      </c>
      <c r="L165">
        <v>40.11281020696368</v>
      </c>
      <c r="M165">
        <f t="shared" si="44"/>
        <v>20.484275079022801</v>
      </c>
      <c r="N165">
        <f t="shared" si="54"/>
        <v>20.484275079022801</v>
      </c>
      <c r="O165">
        <f t="shared" si="50"/>
        <v>40.968550158045602</v>
      </c>
      <c r="P165">
        <f t="shared" si="55"/>
        <v>15.158363558476873</v>
      </c>
      <c r="Q165">
        <f t="shared" si="51"/>
        <v>56.126913716522473</v>
      </c>
      <c r="R165">
        <f t="shared" si="52"/>
        <v>26.379649446765562</v>
      </c>
      <c r="S165">
        <f t="shared" si="53"/>
        <v>96.725381304807058</v>
      </c>
    </row>
    <row r="166" spans="1:19">
      <c r="A166" t="s">
        <v>461</v>
      </c>
      <c r="B166" t="s">
        <v>462</v>
      </c>
      <c r="C166" t="s">
        <v>51</v>
      </c>
      <c r="D166" t="s">
        <v>42</v>
      </c>
      <c r="E166">
        <v>9.9000000000000005E-2</v>
      </c>
      <c r="F166" t="s">
        <v>457</v>
      </c>
      <c r="G166">
        <f t="shared" si="49"/>
        <v>2018</v>
      </c>
      <c r="H166" t="s">
        <v>82</v>
      </c>
      <c r="I166">
        <f t="shared" si="43"/>
        <v>2021</v>
      </c>
      <c r="J166" t="s">
        <v>290</v>
      </c>
      <c r="K166" t="s">
        <v>109</v>
      </c>
      <c r="L166">
        <v>65.812825177952405</v>
      </c>
      <c r="M166">
        <f t="shared" si="44"/>
        <v>33.608416057541056</v>
      </c>
      <c r="N166">
        <f t="shared" si="54"/>
        <v>33.608416057541056</v>
      </c>
      <c r="O166">
        <f t="shared" si="50"/>
        <v>67.216832115082113</v>
      </c>
      <c r="P166">
        <f t="shared" si="55"/>
        <v>24.87022788258038</v>
      </c>
      <c r="Q166">
        <f t="shared" si="51"/>
        <v>92.087059997662493</v>
      </c>
      <c r="R166">
        <f t="shared" si="52"/>
        <v>43.280918198901368</v>
      </c>
      <c r="S166">
        <f t="shared" si="53"/>
        <v>158.69670006263834</v>
      </c>
    </row>
    <row r="167" spans="1:19">
      <c r="A167" t="s">
        <v>465</v>
      </c>
      <c r="B167" t="s">
        <v>466</v>
      </c>
      <c r="C167" t="s">
        <v>51</v>
      </c>
      <c r="D167" t="s">
        <v>42</v>
      </c>
      <c r="E167">
        <v>9.9000000000000005E-2</v>
      </c>
      <c r="F167" t="s">
        <v>467</v>
      </c>
      <c r="G167">
        <f t="shared" si="49"/>
        <v>2018</v>
      </c>
      <c r="H167" t="s">
        <v>316</v>
      </c>
      <c r="I167">
        <f t="shared" si="43"/>
        <v>2022</v>
      </c>
      <c r="J167" t="s">
        <v>45</v>
      </c>
      <c r="K167" t="s">
        <v>46</v>
      </c>
      <c r="L167">
        <v>11.20840313410309</v>
      </c>
      <c r="M167">
        <f t="shared" si="44"/>
        <v>5.7237578671486489</v>
      </c>
      <c r="N167">
        <f t="shared" si="54"/>
        <v>5.7237578671486489</v>
      </c>
      <c r="O167">
        <f t="shared" si="50"/>
        <v>11.447515734297298</v>
      </c>
      <c r="P167">
        <f t="shared" si="55"/>
        <v>4.2355808216900002</v>
      </c>
      <c r="Q167">
        <f t="shared" si="51"/>
        <v>15.683096555987298</v>
      </c>
      <c r="R167">
        <f t="shared" si="52"/>
        <v>7.3710553813140294</v>
      </c>
      <c r="S167">
        <f t="shared" si="53"/>
        <v>27.027203064818107</v>
      </c>
    </row>
    <row r="168" spans="1:19">
      <c r="A168" t="s">
        <v>468</v>
      </c>
      <c r="B168" t="s">
        <v>469</v>
      </c>
      <c r="C168" t="s">
        <v>51</v>
      </c>
      <c r="D168" t="s">
        <v>42</v>
      </c>
      <c r="E168">
        <v>9.9000000000000005E-2</v>
      </c>
      <c r="F168" t="s">
        <v>470</v>
      </c>
      <c r="G168">
        <f t="shared" si="49"/>
        <v>2018</v>
      </c>
      <c r="H168" t="s">
        <v>224</v>
      </c>
      <c r="I168">
        <f t="shared" si="43"/>
        <v>2021</v>
      </c>
      <c r="J168" t="s">
        <v>290</v>
      </c>
      <c r="K168" t="s">
        <v>109</v>
      </c>
      <c r="L168">
        <v>45.523468680646658</v>
      </c>
      <c r="M168">
        <f t="shared" si="44"/>
        <v>23.247318006250243</v>
      </c>
      <c r="N168">
        <f t="shared" si="54"/>
        <v>23.247318006250243</v>
      </c>
      <c r="O168">
        <f t="shared" si="50"/>
        <v>46.494636012500486</v>
      </c>
      <c r="P168">
        <f t="shared" si="55"/>
        <v>17.203015324625181</v>
      </c>
      <c r="Q168">
        <f t="shared" si="51"/>
        <v>63.697651337125663</v>
      </c>
      <c r="R168">
        <f t="shared" si="52"/>
        <v>29.937896128449061</v>
      </c>
      <c r="S168">
        <f t="shared" si="53"/>
        <v>109.77228580431323</v>
      </c>
    </row>
    <row r="169" spans="1:19">
      <c r="A169" t="s">
        <v>471</v>
      </c>
      <c r="B169" t="s">
        <v>472</v>
      </c>
      <c r="C169" t="s">
        <v>51</v>
      </c>
      <c r="D169" t="s">
        <v>42</v>
      </c>
      <c r="E169">
        <v>9.9000000000000005E-2</v>
      </c>
      <c r="F169" t="s">
        <v>473</v>
      </c>
      <c r="G169">
        <f t="shared" si="49"/>
        <v>2018</v>
      </c>
      <c r="H169" t="s">
        <v>266</v>
      </c>
      <c r="I169">
        <f t="shared" si="43"/>
        <v>2022</v>
      </c>
      <c r="J169" t="s">
        <v>45</v>
      </c>
      <c r="K169" t="s">
        <v>46</v>
      </c>
      <c r="L169">
        <v>110.6078672593284</v>
      </c>
      <c r="M169">
        <f t="shared" si="44"/>
        <v>56.483750880430414</v>
      </c>
      <c r="N169">
        <f t="shared" si="54"/>
        <v>56.483750880430414</v>
      </c>
      <c r="O169">
        <f t="shared" si="50"/>
        <v>112.96750176086083</v>
      </c>
      <c r="P169">
        <f t="shared" si="55"/>
        <v>41.797975651518506</v>
      </c>
      <c r="Q169">
        <f t="shared" si="51"/>
        <v>154.76547741237934</v>
      </c>
      <c r="R169">
        <f t="shared" si="52"/>
        <v>72.739774383818286</v>
      </c>
      <c r="S169">
        <f t="shared" si="53"/>
        <v>266.71250607400037</v>
      </c>
    </row>
    <row r="170" spans="1:19">
      <c r="A170" t="s">
        <v>474</v>
      </c>
      <c r="B170" t="s">
        <v>475</v>
      </c>
      <c r="C170" t="s">
        <v>51</v>
      </c>
      <c r="D170" t="s">
        <v>80</v>
      </c>
      <c r="E170">
        <v>9.9000000000000005E-2</v>
      </c>
      <c r="F170" t="s">
        <v>476</v>
      </c>
      <c r="G170">
        <f t="shared" si="49"/>
        <v>2018</v>
      </c>
      <c r="H170" t="s">
        <v>89</v>
      </c>
      <c r="I170">
        <f t="shared" si="43"/>
        <v>2021</v>
      </c>
      <c r="J170" t="s">
        <v>290</v>
      </c>
      <c r="K170" t="s">
        <v>109</v>
      </c>
      <c r="L170">
        <v>33.106310424216858</v>
      </c>
      <c r="M170">
        <f t="shared" si="44"/>
        <v>16.884218316350598</v>
      </c>
      <c r="N170">
        <f>L170*$L$3</f>
        <v>16.884218316350598</v>
      </c>
      <c r="O170">
        <f>N170*$L$4</f>
        <v>33.768436632701196</v>
      </c>
      <c r="P170">
        <f>O170*$L$6</f>
        <v>8.7797935245023115</v>
      </c>
      <c r="Q170">
        <f>SUM(O170:P170)</f>
        <v>42.548230157203506</v>
      </c>
      <c r="R170">
        <f>Q170*$L$7</f>
        <v>19.997668173885646</v>
      </c>
      <c r="S170">
        <f>R170*$L$8</f>
        <v>73.324783304247362</v>
      </c>
    </row>
    <row r="171" spans="1:19">
      <c r="A171" t="s">
        <v>477</v>
      </c>
      <c r="B171" t="s">
        <v>478</v>
      </c>
      <c r="C171" t="s">
        <v>51</v>
      </c>
      <c r="D171" t="s">
        <v>42</v>
      </c>
      <c r="E171">
        <v>9.9000000000000005E-2</v>
      </c>
      <c r="F171" t="s">
        <v>479</v>
      </c>
      <c r="G171">
        <f t="shared" si="49"/>
        <v>2018</v>
      </c>
      <c r="H171" t="s">
        <v>59</v>
      </c>
      <c r="I171">
        <f t="shared" si="43"/>
        <v>2021</v>
      </c>
      <c r="J171" t="s">
        <v>162</v>
      </c>
      <c r="K171" t="s">
        <v>109</v>
      </c>
      <c r="L171">
        <v>67.138296072378608</v>
      </c>
      <c r="M171">
        <f t="shared" si="44"/>
        <v>34.28528986096137</v>
      </c>
      <c r="N171">
        <f t="shared" ref="N171:N216" si="56">L171*$L$2</f>
        <v>34.28528986096137</v>
      </c>
      <c r="O171">
        <f t="shared" ref="O171:O234" si="57">N171*$L$4</f>
        <v>68.570579721922741</v>
      </c>
      <c r="P171">
        <f t="shared" ref="P171:P234" si="58">O171*$L$5</f>
        <v>25.371114497111414</v>
      </c>
      <c r="Q171">
        <f t="shared" ref="Q171:Q234" si="59">SUM(O171:P171)</f>
        <v>93.941694219034162</v>
      </c>
      <c r="R171">
        <f t="shared" ref="R171:R234" si="60">Q171*$L$7</f>
        <v>44.152596282946057</v>
      </c>
      <c r="S171">
        <f t="shared" ref="S171:S234" si="61">R171*$L$8</f>
        <v>161.89285303746888</v>
      </c>
    </row>
    <row r="172" spans="1:19">
      <c r="A172" t="s">
        <v>480</v>
      </c>
      <c r="B172" t="s">
        <v>481</v>
      </c>
      <c r="C172" t="s">
        <v>41</v>
      </c>
      <c r="D172" t="s">
        <v>42</v>
      </c>
      <c r="E172">
        <v>9.9000000000000005E-2</v>
      </c>
      <c r="F172" t="s">
        <v>397</v>
      </c>
      <c r="G172">
        <f t="shared" si="49"/>
        <v>2018</v>
      </c>
      <c r="H172" t="s">
        <v>357</v>
      </c>
      <c r="I172">
        <f t="shared" si="43"/>
        <v>2021</v>
      </c>
      <c r="J172" t="s">
        <v>290</v>
      </c>
      <c r="K172" t="s">
        <v>109</v>
      </c>
      <c r="L172">
        <v>55.451315879949483</v>
      </c>
      <c r="M172">
        <f t="shared" si="44"/>
        <v>28.317138642694225</v>
      </c>
      <c r="N172">
        <f t="shared" si="56"/>
        <v>28.317138642694225</v>
      </c>
      <c r="O172">
        <f t="shared" si="57"/>
        <v>56.63427728538845</v>
      </c>
      <c r="P172">
        <f t="shared" si="58"/>
        <v>20.954682595593727</v>
      </c>
      <c r="Q172">
        <f t="shared" si="59"/>
        <v>77.588959880982173</v>
      </c>
      <c r="R172">
        <f t="shared" si="60"/>
        <v>36.466811144061623</v>
      </c>
      <c r="S172">
        <f t="shared" si="61"/>
        <v>133.71164086155929</v>
      </c>
    </row>
    <row r="173" spans="1:19">
      <c r="A173" t="s">
        <v>482</v>
      </c>
      <c r="B173" t="s">
        <v>483</v>
      </c>
      <c r="C173" t="s">
        <v>41</v>
      </c>
      <c r="D173" t="s">
        <v>42</v>
      </c>
      <c r="E173">
        <v>9.9000000000000005E-2</v>
      </c>
      <c r="F173" t="s">
        <v>484</v>
      </c>
      <c r="G173">
        <f t="shared" si="49"/>
        <v>2018</v>
      </c>
      <c r="H173" t="s">
        <v>44</v>
      </c>
      <c r="I173">
        <f t="shared" si="43"/>
        <v>2021</v>
      </c>
      <c r="J173" t="s">
        <v>103</v>
      </c>
      <c r="K173" t="s">
        <v>46</v>
      </c>
      <c r="L173">
        <v>61.563795216936832</v>
      </c>
      <c r="M173">
        <f t="shared" si="44"/>
        <v>31.438578090782432</v>
      </c>
      <c r="N173">
        <f t="shared" si="56"/>
        <v>31.438578090782432</v>
      </c>
      <c r="O173">
        <f t="shared" si="57"/>
        <v>62.877156181564864</v>
      </c>
      <c r="P173">
        <f t="shared" si="58"/>
        <v>23.264547787178998</v>
      </c>
      <c r="Q173">
        <f t="shared" si="59"/>
        <v>86.141703968743855</v>
      </c>
      <c r="R173">
        <f t="shared" si="60"/>
        <v>40.486600865309612</v>
      </c>
      <c r="S173">
        <f t="shared" si="61"/>
        <v>148.45086983946857</v>
      </c>
    </row>
    <row r="174" spans="1:19">
      <c r="A174" t="s">
        <v>485</v>
      </c>
      <c r="B174" t="s">
        <v>486</v>
      </c>
      <c r="C174" t="s">
        <v>41</v>
      </c>
      <c r="D174" t="s">
        <v>42</v>
      </c>
      <c r="E174">
        <v>9.9000000000000005E-2</v>
      </c>
      <c r="F174" t="s">
        <v>397</v>
      </c>
      <c r="G174">
        <f t="shared" si="49"/>
        <v>2018</v>
      </c>
      <c r="H174" t="s">
        <v>294</v>
      </c>
      <c r="I174">
        <f t="shared" si="43"/>
        <v>2022</v>
      </c>
      <c r="J174" t="s">
        <v>290</v>
      </c>
      <c r="K174" t="s">
        <v>109</v>
      </c>
      <c r="L174">
        <v>108.18219846967629</v>
      </c>
      <c r="M174">
        <f t="shared" si="44"/>
        <v>55.245042685181403</v>
      </c>
      <c r="N174">
        <f t="shared" si="56"/>
        <v>55.245042685181403</v>
      </c>
      <c r="O174">
        <f t="shared" si="57"/>
        <v>110.49008537036281</v>
      </c>
      <c r="P174">
        <f t="shared" si="58"/>
        <v>40.881331587034239</v>
      </c>
      <c r="Q174">
        <f t="shared" si="59"/>
        <v>151.37141695739706</v>
      </c>
      <c r="R174">
        <f t="shared" si="60"/>
        <v>71.144565969976611</v>
      </c>
      <c r="S174">
        <f t="shared" si="61"/>
        <v>260.86340855658091</v>
      </c>
    </row>
    <row r="175" spans="1:19">
      <c r="A175" t="s">
        <v>487</v>
      </c>
      <c r="B175" t="s">
        <v>488</v>
      </c>
      <c r="C175" t="s">
        <v>41</v>
      </c>
      <c r="D175" t="s">
        <v>42</v>
      </c>
      <c r="E175">
        <v>9.9000000000000005E-2</v>
      </c>
      <c r="F175" t="s">
        <v>489</v>
      </c>
      <c r="G175">
        <f t="shared" si="49"/>
        <v>2018</v>
      </c>
      <c r="H175" t="s">
        <v>286</v>
      </c>
      <c r="I175">
        <f t="shared" si="43"/>
        <v>2022</v>
      </c>
      <c r="J175" t="s">
        <v>290</v>
      </c>
      <c r="K175" t="s">
        <v>109</v>
      </c>
      <c r="L175">
        <v>68.860695347400593</v>
      </c>
      <c r="M175">
        <f t="shared" si="44"/>
        <v>35.16486175740593</v>
      </c>
      <c r="N175">
        <f t="shared" si="56"/>
        <v>35.16486175740593</v>
      </c>
      <c r="O175">
        <f t="shared" si="57"/>
        <v>70.32972351481186</v>
      </c>
      <c r="P175">
        <f t="shared" si="58"/>
        <v>26.021997700480387</v>
      </c>
      <c r="Q175">
        <f t="shared" si="59"/>
        <v>96.351721215292244</v>
      </c>
      <c r="R175">
        <f t="shared" si="60"/>
        <v>45.285308971187355</v>
      </c>
      <c r="S175">
        <f t="shared" si="61"/>
        <v>166.04613289435363</v>
      </c>
    </row>
    <row r="176" spans="1:19">
      <c r="A176" t="s">
        <v>490</v>
      </c>
      <c r="B176" t="s">
        <v>491</v>
      </c>
      <c r="C176" t="s">
        <v>41</v>
      </c>
      <c r="D176" t="s">
        <v>42</v>
      </c>
      <c r="E176">
        <v>9.9000000000000005E-2</v>
      </c>
      <c r="F176" t="s">
        <v>438</v>
      </c>
      <c r="G176">
        <f t="shared" si="49"/>
        <v>2018</v>
      </c>
      <c r="H176" t="s">
        <v>249</v>
      </c>
      <c r="I176">
        <f t="shared" si="43"/>
        <v>2021</v>
      </c>
      <c r="J176" t="s">
        <v>290</v>
      </c>
      <c r="K176" t="s">
        <v>109</v>
      </c>
      <c r="L176">
        <v>96.31437302397805</v>
      </c>
      <c r="M176">
        <f t="shared" si="44"/>
        <v>49.18453982424483</v>
      </c>
      <c r="N176">
        <f t="shared" si="56"/>
        <v>49.18453982424483</v>
      </c>
      <c r="O176">
        <f t="shared" si="57"/>
        <v>98.369079648489659</v>
      </c>
      <c r="P176">
        <f t="shared" si="58"/>
        <v>36.396559469941174</v>
      </c>
      <c r="Q176">
        <f t="shared" si="59"/>
        <v>134.76563911843084</v>
      </c>
      <c r="R176">
        <f t="shared" si="60"/>
        <v>63.339850385662494</v>
      </c>
      <c r="S176">
        <f t="shared" si="61"/>
        <v>232.24611808076247</v>
      </c>
    </row>
    <row r="177" spans="1:19">
      <c r="A177" t="s">
        <v>492</v>
      </c>
      <c r="B177" t="s">
        <v>493</v>
      </c>
      <c r="C177" t="s">
        <v>41</v>
      </c>
      <c r="D177" t="s">
        <v>42</v>
      </c>
      <c r="E177">
        <v>9.9000000000000005E-2</v>
      </c>
      <c r="F177" t="s">
        <v>297</v>
      </c>
      <c r="G177">
        <f t="shared" si="49"/>
        <v>2018</v>
      </c>
      <c r="H177" t="s">
        <v>249</v>
      </c>
      <c r="I177">
        <f t="shared" si="43"/>
        <v>2021</v>
      </c>
      <c r="J177" t="s">
        <v>45</v>
      </c>
      <c r="K177" t="s">
        <v>46</v>
      </c>
      <c r="L177">
        <v>43.895882447357472</v>
      </c>
      <c r="M177">
        <f t="shared" si="44"/>
        <v>22.416163969783899</v>
      </c>
      <c r="N177">
        <f t="shared" si="56"/>
        <v>22.416163969783899</v>
      </c>
      <c r="O177">
        <f t="shared" si="57"/>
        <v>44.832327939567797</v>
      </c>
      <c r="P177">
        <f t="shared" si="58"/>
        <v>16.587961337640085</v>
      </c>
      <c r="Q177">
        <f t="shared" si="59"/>
        <v>61.420289277207885</v>
      </c>
      <c r="R177">
        <f t="shared" si="60"/>
        <v>28.867535960287704</v>
      </c>
      <c r="S177">
        <f t="shared" si="61"/>
        <v>105.84763185438824</v>
      </c>
    </row>
    <row r="178" spans="1:19">
      <c r="A178" t="s">
        <v>494</v>
      </c>
      <c r="B178" t="s">
        <v>495</v>
      </c>
      <c r="C178" t="s">
        <v>41</v>
      </c>
      <c r="D178" t="s">
        <v>42</v>
      </c>
      <c r="E178">
        <v>9.9000000000000005E-2</v>
      </c>
      <c r="F178" t="s">
        <v>496</v>
      </c>
      <c r="G178">
        <f t="shared" si="49"/>
        <v>2018</v>
      </c>
      <c r="H178" t="s">
        <v>497</v>
      </c>
      <c r="I178">
        <f t="shared" si="43"/>
        <v>2021</v>
      </c>
      <c r="J178" t="s">
        <v>498</v>
      </c>
      <c r="K178" t="s">
        <v>109</v>
      </c>
      <c r="L178">
        <v>43.402872065826877</v>
      </c>
      <c r="M178">
        <f t="shared" si="44"/>
        <v>22.164400001615608</v>
      </c>
      <c r="N178">
        <f t="shared" si="56"/>
        <v>22.164400001615608</v>
      </c>
      <c r="O178">
        <f t="shared" si="57"/>
        <v>44.328800003231215</v>
      </c>
      <c r="P178">
        <f t="shared" si="58"/>
        <v>16.401656001195551</v>
      </c>
      <c r="Q178">
        <f t="shared" si="59"/>
        <v>60.73045600442677</v>
      </c>
      <c r="R178">
        <f t="shared" si="60"/>
        <v>28.54331432208058</v>
      </c>
      <c r="S178">
        <f t="shared" si="61"/>
        <v>104.65881918096213</v>
      </c>
    </row>
    <row r="179" spans="1:19">
      <c r="A179" t="s">
        <v>499</v>
      </c>
      <c r="B179" t="s">
        <v>500</v>
      </c>
      <c r="C179" t="s">
        <v>41</v>
      </c>
      <c r="D179" t="s">
        <v>42</v>
      </c>
      <c r="E179">
        <v>9.9000000000000005E-2</v>
      </c>
      <c r="F179" t="s">
        <v>501</v>
      </c>
      <c r="G179">
        <f t="shared" si="49"/>
        <v>2018</v>
      </c>
      <c r="H179" t="s">
        <v>497</v>
      </c>
      <c r="I179">
        <f t="shared" si="43"/>
        <v>2021</v>
      </c>
      <c r="J179" t="s">
        <v>498</v>
      </c>
      <c r="K179" t="s">
        <v>109</v>
      </c>
      <c r="L179">
        <v>55.097865774934981</v>
      </c>
      <c r="M179">
        <f t="shared" si="44"/>
        <v>28.136643455733484</v>
      </c>
      <c r="N179">
        <f t="shared" si="56"/>
        <v>28.136643455733484</v>
      </c>
      <c r="O179">
        <f t="shared" si="57"/>
        <v>56.273286911466968</v>
      </c>
      <c r="P179">
        <f t="shared" si="58"/>
        <v>20.821116157242777</v>
      </c>
      <c r="Q179">
        <f t="shared" si="59"/>
        <v>77.094403068709738</v>
      </c>
      <c r="R179">
        <f t="shared" si="60"/>
        <v>36.234369442293577</v>
      </c>
      <c r="S179">
        <f t="shared" si="61"/>
        <v>132.85935462174311</v>
      </c>
    </row>
    <row r="180" spans="1:19">
      <c r="A180" t="s">
        <v>499</v>
      </c>
      <c r="B180" t="s">
        <v>502</v>
      </c>
      <c r="C180" t="s">
        <v>41</v>
      </c>
      <c r="D180" t="s">
        <v>42</v>
      </c>
      <c r="E180">
        <v>9.9000000000000005E-2</v>
      </c>
      <c r="F180" t="s">
        <v>501</v>
      </c>
      <c r="G180">
        <f t="shared" si="49"/>
        <v>2018</v>
      </c>
      <c r="H180" t="s">
        <v>503</v>
      </c>
      <c r="I180">
        <f t="shared" si="43"/>
        <v>2022</v>
      </c>
      <c r="J180" t="s">
        <v>498</v>
      </c>
      <c r="K180" t="s">
        <v>109</v>
      </c>
      <c r="L180">
        <v>59.277064264890569</v>
      </c>
      <c r="M180">
        <f t="shared" si="44"/>
        <v>30.270820817937473</v>
      </c>
      <c r="N180">
        <f t="shared" si="56"/>
        <v>30.270820817937473</v>
      </c>
      <c r="O180">
        <f t="shared" si="57"/>
        <v>60.541641635874946</v>
      </c>
      <c r="P180">
        <f t="shared" si="58"/>
        <v>22.400407405273729</v>
      </c>
      <c r="Q180">
        <f t="shared" si="59"/>
        <v>82.942049041148678</v>
      </c>
      <c r="R180">
        <f t="shared" si="60"/>
        <v>38.98276304933988</v>
      </c>
      <c r="S180">
        <f t="shared" si="61"/>
        <v>142.93679784757956</v>
      </c>
    </row>
    <row r="181" spans="1:19">
      <c r="A181" t="s">
        <v>504</v>
      </c>
      <c r="B181" t="s">
        <v>505</v>
      </c>
      <c r="C181" t="s">
        <v>41</v>
      </c>
      <c r="D181" t="s">
        <v>42</v>
      </c>
      <c r="E181">
        <v>9.9000000000000005E-2</v>
      </c>
      <c r="F181" t="s">
        <v>506</v>
      </c>
      <c r="G181">
        <f t="shared" si="49"/>
        <v>2019</v>
      </c>
      <c r="H181" t="s">
        <v>507</v>
      </c>
      <c r="I181">
        <f t="shared" si="43"/>
        <v>2022</v>
      </c>
      <c r="J181" t="s">
        <v>45</v>
      </c>
      <c r="K181" t="s">
        <v>46</v>
      </c>
      <c r="L181">
        <v>38.163532605110852</v>
      </c>
      <c r="M181">
        <f t="shared" si="44"/>
        <v>19.488843983676624</v>
      </c>
      <c r="N181">
        <f t="shared" si="56"/>
        <v>19.488843983676624</v>
      </c>
      <c r="O181">
        <f t="shared" si="57"/>
        <v>38.977687967353248</v>
      </c>
      <c r="P181">
        <f t="shared" si="58"/>
        <v>14.421744547920701</v>
      </c>
      <c r="Q181">
        <f t="shared" si="59"/>
        <v>53.399432515273951</v>
      </c>
      <c r="R181">
        <f t="shared" si="60"/>
        <v>25.097733282178755</v>
      </c>
      <c r="S181">
        <f t="shared" si="61"/>
        <v>92.025022034655436</v>
      </c>
    </row>
    <row r="182" spans="1:19">
      <c r="A182" t="s">
        <v>508</v>
      </c>
      <c r="B182" t="s">
        <v>509</v>
      </c>
      <c r="C182" t="s">
        <v>51</v>
      </c>
      <c r="D182" t="s">
        <v>42</v>
      </c>
      <c r="E182">
        <v>9.9000000000000005E-2</v>
      </c>
      <c r="F182" t="s">
        <v>510</v>
      </c>
      <c r="G182">
        <f t="shared" si="49"/>
        <v>2019</v>
      </c>
      <c r="H182" t="s">
        <v>497</v>
      </c>
      <c r="I182">
        <f t="shared" si="43"/>
        <v>2021</v>
      </c>
      <c r="J182" t="s">
        <v>162</v>
      </c>
      <c r="K182" t="s">
        <v>109</v>
      </c>
      <c r="L182">
        <v>78.148047723361174</v>
      </c>
      <c r="M182">
        <f t="shared" si="44"/>
        <v>39.90760303739647</v>
      </c>
      <c r="N182">
        <f t="shared" si="56"/>
        <v>39.90760303739647</v>
      </c>
      <c r="O182">
        <f t="shared" si="57"/>
        <v>79.81520607479294</v>
      </c>
      <c r="P182">
        <f t="shared" si="58"/>
        <v>29.531626247673387</v>
      </c>
      <c r="Q182">
        <f t="shared" si="59"/>
        <v>109.34683232246633</v>
      </c>
      <c r="R182">
        <f t="shared" si="60"/>
        <v>51.393011191559168</v>
      </c>
      <c r="S182">
        <f t="shared" si="61"/>
        <v>188.44104103571695</v>
      </c>
    </row>
    <row r="183" spans="1:19">
      <c r="A183" t="s">
        <v>511</v>
      </c>
      <c r="B183" t="s">
        <v>512</v>
      </c>
      <c r="C183" t="s">
        <v>51</v>
      </c>
      <c r="D183" t="s">
        <v>42</v>
      </c>
      <c r="E183">
        <v>9.9000000000000005E-2</v>
      </c>
      <c r="F183" t="s">
        <v>513</v>
      </c>
      <c r="G183">
        <f t="shared" si="49"/>
        <v>2019</v>
      </c>
      <c r="H183" t="s">
        <v>273</v>
      </c>
      <c r="I183">
        <f t="shared" si="43"/>
        <v>2022</v>
      </c>
      <c r="J183" t="s">
        <v>162</v>
      </c>
      <c r="K183" t="s">
        <v>109</v>
      </c>
      <c r="L183">
        <v>21.200260947303619</v>
      </c>
      <c r="M183">
        <f t="shared" si="44"/>
        <v>10.826266590423057</v>
      </c>
      <c r="N183">
        <f t="shared" si="56"/>
        <v>10.826266590423057</v>
      </c>
      <c r="O183">
        <f t="shared" si="57"/>
        <v>21.652533180846113</v>
      </c>
      <c r="P183">
        <f t="shared" si="58"/>
        <v>8.0114372769130622</v>
      </c>
      <c r="Q183">
        <f t="shared" si="59"/>
        <v>29.663970457759177</v>
      </c>
      <c r="R183">
        <f t="shared" si="60"/>
        <v>13.942066115146812</v>
      </c>
      <c r="S183">
        <f t="shared" si="61"/>
        <v>51.120909088871642</v>
      </c>
    </row>
    <row r="184" spans="1:19">
      <c r="A184" t="s">
        <v>514</v>
      </c>
      <c r="B184" t="s">
        <v>515</v>
      </c>
      <c r="C184" t="s">
        <v>51</v>
      </c>
      <c r="D184" t="s">
        <v>42</v>
      </c>
      <c r="E184">
        <v>9.9000000000000005E-2</v>
      </c>
      <c r="F184" t="s">
        <v>516</v>
      </c>
      <c r="G184">
        <f t="shared" si="49"/>
        <v>2019</v>
      </c>
      <c r="H184" t="s">
        <v>228</v>
      </c>
      <c r="I184">
        <f t="shared" si="43"/>
        <v>2021</v>
      </c>
      <c r="J184" t="s">
        <v>162</v>
      </c>
      <c r="K184" t="s">
        <v>109</v>
      </c>
      <c r="L184">
        <v>37.665261584472567</v>
      </c>
      <c r="M184">
        <f t="shared" si="44"/>
        <v>19.234393582470673</v>
      </c>
      <c r="N184">
        <f t="shared" si="56"/>
        <v>19.234393582470673</v>
      </c>
      <c r="O184">
        <f t="shared" si="57"/>
        <v>38.468787164941347</v>
      </c>
      <c r="P184">
        <f t="shared" si="58"/>
        <v>14.233451251028297</v>
      </c>
      <c r="Q184">
        <f t="shared" si="59"/>
        <v>52.702238415969646</v>
      </c>
      <c r="R184">
        <f t="shared" si="60"/>
        <v>24.770052055505733</v>
      </c>
      <c r="S184">
        <f t="shared" si="61"/>
        <v>90.823524203521018</v>
      </c>
    </row>
    <row r="185" spans="1:19">
      <c r="A185" t="s">
        <v>517</v>
      </c>
      <c r="B185" t="s">
        <v>518</v>
      </c>
      <c r="C185" t="s">
        <v>51</v>
      </c>
      <c r="D185" t="s">
        <v>42</v>
      </c>
      <c r="E185">
        <v>9.9000000000000005E-2</v>
      </c>
      <c r="F185" t="s">
        <v>519</v>
      </c>
      <c r="G185">
        <f t="shared" si="49"/>
        <v>2019</v>
      </c>
      <c r="H185" t="s">
        <v>228</v>
      </c>
      <c r="I185">
        <f t="shared" si="43"/>
        <v>2021</v>
      </c>
      <c r="J185" t="s">
        <v>162</v>
      </c>
      <c r="K185" t="s">
        <v>109</v>
      </c>
      <c r="L185">
        <v>49.509682162324673</v>
      </c>
      <c r="M185">
        <f t="shared" si="44"/>
        <v>25.282944357560485</v>
      </c>
      <c r="N185">
        <f t="shared" si="56"/>
        <v>25.282944357560485</v>
      </c>
      <c r="O185">
        <f t="shared" si="57"/>
        <v>50.56588871512097</v>
      </c>
      <c r="P185">
        <f t="shared" si="58"/>
        <v>18.709378824594758</v>
      </c>
      <c r="Q185">
        <f t="shared" si="59"/>
        <v>69.275267539715728</v>
      </c>
      <c r="R185">
        <f t="shared" si="60"/>
        <v>32.559375743666394</v>
      </c>
      <c r="S185">
        <f t="shared" si="61"/>
        <v>119.38437772677678</v>
      </c>
    </row>
    <row r="186" spans="1:19">
      <c r="A186" t="s">
        <v>520</v>
      </c>
      <c r="B186" t="s">
        <v>521</v>
      </c>
      <c r="C186" t="s">
        <v>51</v>
      </c>
      <c r="D186" t="s">
        <v>42</v>
      </c>
      <c r="E186">
        <v>9.9000000000000005E-2</v>
      </c>
      <c r="F186" t="s">
        <v>516</v>
      </c>
      <c r="G186">
        <f t="shared" si="49"/>
        <v>2019</v>
      </c>
      <c r="H186" t="s">
        <v>294</v>
      </c>
      <c r="I186">
        <f t="shared" si="43"/>
        <v>2022</v>
      </c>
      <c r="J186" t="s">
        <v>162</v>
      </c>
      <c r="K186" t="s">
        <v>109</v>
      </c>
      <c r="L186">
        <v>31.68859269323189</v>
      </c>
      <c r="M186">
        <f t="shared" si="44"/>
        <v>16.18230800201043</v>
      </c>
      <c r="N186">
        <f t="shared" si="56"/>
        <v>16.18230800201043</v>
      </c>
      <c r="O186">
        <f t="shared" si="57"/>
        <v>32.36461600402086</v>
      </c>
      <c r="P186">
        <f t="shared" si="58"/>
        <v>11.974907921487718</v>
      </c>
      <c r="Q186">
        <f t="shared" si="59"/>
        <v>44.33952392550858</v>
      </c>
      <c r="R186">
        <f t="shared" si="60"/>
        <v>20.839576244989033</v>
      </c>
      <c r="S186">
        <f t="shared" si="61"/>
        <v>76.411779564959787</v>
      </c>
    </row>
    <row r="187" spans="1:19">
      <c r="A187" t="s">
        <v>522</v>
      </c>
      <c r="B187" t="s">
        <v>523</v>
      </c>
      <c r="C187" t="s">
        <v>51</v>
      </c>
      <c r="D187" t="s">
        <v>42</v>
      </c>
      <c r="E187">
        <v>9.9000000000000005E-2</v>
      </c>
      <c r="F187" t="s">
        <v>524</v>
      </c>
      <c r="G187">
        <f t="shared" si="49"/>
        <v>2019</v>
      </c>
      <c r="H187" t="s">
        <v>525</v>
      </c>
      <c r="I187">
        <f t="shared" si="43"/>
        <v>2021</v>
      </c>
      <c r="J187" t="s">
        <v>162</v>
      </c>
      <c r="K187" t="s">
        <v>109</v>
      </c>
      <c r="L187">
        <v>17.54746091987785</v>
      </c>
      <c r="M187">
        <f t="shared" si="44"/>
        <v>8.9609033764176278</v>
      </c>
      <c r="N187">
        <f t="shared" si="56"/>
        <v>8.9609033764176278</v>
      </c>
      <c r="O187">
        <f t="shared" si="57"/>
        <v>17.921806752835256</v>
      </c>
      <c r="P187">
        <f t="shared" si="58"/>
        <v>6.6310684985490447</v>
      </c>
      <c r="Q187">
        <f t="shared" si="59"/>
        <v>24.5528752513843</v>
      </c>
      <c r="R187">
        <f t="shared" si="60"/>
        <v>11.53985136815062</v>
      </c>
      <c r="S187">
        <f t="shared" si="61"/>
        <v>42.312788349885608</v>
      </c>
    </row>
    <row r="188" spans="1:19">
      <c r="A188" t="s">
        <v>526</v>
      </c>
      <c r="B188" t="s">
        <v>527</v>
      </c>
      <c r="C188" t="s">
        <v>51</v>
      </c>
      <c r="D188" t="s">
        <v>42</v>
      </c>
      <c r="E188">
        <v>9.9000000000000005E-2</v>
      </c>
      <c r="F188" t="s">
        <v>528</v>
      </c>
      <c r="G188">
        <f t="shared" si="49"/>
        <v>2019</v>
      </c>
      <c r="H188" t="s">
        <v>529</v>
      </c>
      <c r="I188">
        <f t="shared" si="43"/>
        <v>2022</v>
      </c>
      <c r="J188" t="s">
        <v>162</v>
      </c>
      <c r="K188" t="s">
        <v>109</v>
      </c>
      <c r="L188">
        <v>62.755575139424948</v>
      </c>
      <c r="M188">
        <f t="shared" si="44"/>
        <v>32.047180371199694</v>
      </c>
      <c r="N188">
        <f t="shared" si="56"/>
        <v>32.047180371199694</v>
      </c>
      <c r="O188">
        <f t="shared" si="57"/>
        <v>64.094360742399388</v>
      </c>
      <c r="P188">
        <f t="shared" si="58"/>
        <v>23.714913474687773</v>
      </c>
      <c r="Q188">
        <f t="shared" si="59"/>
        <v>87.809274217087165</v>
      </c>
      <c r="R188">
        <f t="shared" si="60"/>
        <v>41.270358882030962</v>
      </c>
      <c r="S188">
        <f t="shared" si="61"/>
        <v>151.32464923411351</v>
      </c>
    </row>
    <row r="189" spans="1:19">
      <c r="A189" t="s">
        <v>530</v>
      </c>
      <c r="B189" t="s">
        <v>531</v>
      </c>
      <c r="C189" t="s">
        <v>51</v>
      </c>
      <c r="D189" t="s">
        <v>42</v>
      </c>
      <c r="E189">
        <v>9.9000000000000005E-2</v>
      </c>
      <c r="F189" t="s">
        <v>532</v>
      </c>
      <c r="G189">
        <f t="shared" si="49"/>
        <v>2019</v>
      </c>
      <c r="H189" t="s">
        <v>525</v>
      </c>
      <c r="I189">
        <f t="shared" si="43"/>
        <v>2021</v>
      </c>
      <c r="J189" t="s">
        <v>162</v>
      </c>
      <c r="K189" t="s">
        <v>109</v>
      </c>
      <c r="L189">
        <v>25.742888753153821</v>
      </c>
      <c r="M189">
        <f t="shared" si="44"/>
        <v>13.146035189943895</v>
      </c>
      <c r="N189">
        <f t="shared" si="56"/>
        <v>13.146035189943895</v>
      </c>
      <c r="O189">
        <f t="shared" si="57"/>
        <v>26.292070379887789</v>
      </c>
      <c r="P189">
        <f t="shared" si="58"/>
        <v>9.7280660405584811</v>
      </c>
      <c r="Q189">
        <f t="shared" si="59"/>
        <v>36.020136420446271</v>
      </c>
      <c r="R189">
        <f t="shared" si="60"/>
        <v>16.929464117609747</v>
      </c>
      <c r="S189">
        <f t="shared" si="61"/>
        <v>62.07470176456907</v>
      </c>
    </row>
    <row r="190" spans="1:19">
      <c r="A190" t="s">
        <v>533</v>
      </c>
      <c r="B190" t="s">
        <v>534</v>
      </c>
      <c r="C190" t="s">
        <v>51</v>
      </c>
      <c r="D190" t="s">
        <v>42</v>
      </c>
      <c r="E190">
        <v>9.9000000000000005E-2</v>
      </c>
      <c r="F190" t="s">
        <v>535</v>
      </c>
      <c r="G190">
        <f t="shared" si="49"/>
        <v>2019</v>
      </c>
      <c r="H190" t="s">
        <v>529</v>
      </c>
      <c r="I190">
        <f t="shared" si="43"/>
        <v>2022</v>
      </c>
      <c r="J190" t="s">
        <v>162</v>
      </c>
      <c r="K190" t="s">
        <v>109</v>
      </c>
      <c r="L190">
        <v>35.14852591189694</v>
      </c>
      <c r="M190">
        <f t="shared" si="44"/>
        <v>17.949180565675384</v>
      </c>
      <c r="N190">
        <f t="shared" si="56"/>
        <v>17.949180565675384</v>
      </c>
      <c r="O190">
        <f t="shared" si="57"/>
        <v>35.898361131350768</v>
      </c>
      <c r="P190">
        <f t="shared" si="58"/>
        <v>13.282393618599784</v>
      </c>
      <c r="Q190">
        <f t="shared" si="59"/>
        <v>49.180754749950552</v>
      </c>
      <c r="R190">
        <f t="shared" si="60"/>
        <v>23.114954732476757</v>
      </c>
      <c r="S190">
        <f t="shared" si="61"/>
        <v>84.754834019081443</v>
      </c>
    </row>
    <row r="191" spans="1:19">
      <c r="A191" t="s">
        <v>536</v>
      </c>
      <c r="B191" t="s">
        <v>537</v>
      </c>
      <c r="C191" t="s">
        <v>51</v>
      </c>
      <c r="D191" t="s">
        <v>42</v>
      </c>
      <c r="E191">
        <v>9.9000000000000005E-2</v>
      </c>
      <c r="F191" t="s">
        <v>538</v>
      </c>
      <c r="G191">
        <f t="shared" si="49"/>
        <v>2019</v>
      </c>
      <c r="H191" t="s">
        <v>525</v>
      </c>
      <c r="I191">
        <f t="shared" si="43"/>
        <v>2021</v>
      </c>
      <c r="J191" t="s">
        <v>162</v>
      </c>
      <c r="K191" t="s">
        <v>109</v>
      </c>
      <c r="L191">
        <v>33.778654606392401</v>
      </c>
      <c r="M191">
        <f t="shared" si="44"/>
        <v>17.249632952331066</v>
      </c>
      <c r="N191">
        <f t="shared" si="56"/>
        <v>17.249632952331066</v>
      </c>
      <c r="O191">
        <f t="shared" si="57"/>
        <v>34.499265904662131</v>
      </c>
      <c r="P191">
        <f t="shared" si="58"/>
        <v>12.764728384724988</v>
      </c>
      <c r="Q191">
        <f t="shared" si="59"/>
        <v>47.263994289387121</v>
      </c>
      <c r="R191">
        <f t="shared" si="60"/>
        <v>22.214077316011945</v>
      </c>
      <c r="S191">
        <f t="shared" si="61"/>
        <v>81.45161682537713</v>
      </c>
    </row>
    <row r="192" spans="1:19">
      <c r="A192" t="s">
        <v>539</v>
      </c>
      <c r="B192" t="s">
        <v>540</v>
      </c>
      <c r="C192" t="s">
        <v>51</v>
      </c>
      <c r="D192" t="s">
        <v>42</v>
      </c>
      <c r="E192">
        <v>9.9000000000000005E-2</v>
      </c>
      <c r="F192" t="s">
        <v>541</v>
      </c>
      <c r="G192">
        <f t="shared" si="49"/>
        <v>2019</v>
      </c>
      <c r="H192" t="s">
        <v>529</v>
      </c>
      <c r="I192">
        <f t="shared" si="43"/>
        <v>2022</v>
      </c>
      <c r="J192" t="s">
        <v>162</v>
      </c>
      <c r="K192" t="s">
        <v>109</v>
      </c>
      <c r="L192">
        <v>45.160954823862284</v>
      </c>
      <c r="M192">
        <f t="shared" si="44"/>
        <v>23.062194263385688</v>
      </c>
      <c r="N192">
        <f t="shared" si="56"/>
        <v>23.062194263385688</v>
      </c>
      <c r="O192">
        <f t="shared" si="57"/>
        <v>46.124388526771376</v>
      </c>
      <c r="P192">
        <f t="shared" si="58"/>
        <v>17.066023754905409</v>
      </c>
      <c r="Q192">
        <f t="shared" si="59"/>
        <v>63.190412281676785</v>
      </c>
      <c r="R192">
        <f t="shared" si="60"/>
        <v>29.699493772388088</v>
      </c>
      <c r="S192">
        <f t="shared" si="61"/>
        <v>108.89814383208966</v>
      </c>
    </row>
    <row r="193" spans="1:19">
      <c r="A193" t="s">
        <v>542</v>
      </c>
      <c r="B193" t="s">
        <v>543</v>
      </c>
      <c r="C193" t="s">
        <v>51</v>
      </c>
      <c r="D193" t="s">
        <v>42</v>
      </c>
      <c r="E193">
        <v>9.9000000000000005E-2</v>
      </c>
      <c r="F193" t="s">
        <v>516</v>
      </c>
      <c r="G193">
        <f t="shared" si="49"/>
        <v>2019</v>
      </c>
      <c r="H193" t="s">
        <v>357</v>
      </c>
      <c r="I193">
        <f t="shared" si="43"/>
        <v>2021</v>
      </c>
      <c r="J193" t="s">
        <v>162</v>
      </c>
      <c r="K193" t="s">
        <v>109</v>
      </c>
      <c r="L193">
        <v>22.709513444179969</v>
      </c>
      <c r="M193">
        <f t="shared" si="44"/>
        <v>11.596991532161246</v>
      </c>
      <c r="N193">
        <f t="shared" si="56"/>
        <v>11.596991532161246</v>
      </c>
      <c r="O193">
        <f t="shared" si="57"/>
        <v>23.193983064322492</v>
      </c>
      <c r="P193">
        <f t="shared" si="58"/>
        <v>8.5817737337993218</v>
      </c>
      <c r="Q193">
        <f t="shared" si="59"/>
        <v>31.775756798121812</v>
      </c>
      <c r="R193">
        <f t="shared" si="60"/>
        <v>14.93460569511725</v>
      </c>
      <c r="S193">
        <f t="shared" si="61"/>
        <v>54.760220882096583</v>
      </c>
    </row>
    <row r="194" spans="1:19">
      <c r="A194" t="s">
        <v>544</v>
      </c>
      <c r="B194" t="s">
        <v>545</v>
      </c>
      <c r="C194" t="s">
        <v>51</v>
      </c>
      <c r="D194" t="s">
        <v>42</v>
      </c>
      <c r="E194">
        <v>9.9000000000000005E-2</v>
      </c>
      <c r="F194" t="s">
        <v>546</v>
      </c>
      <c r="G194">
        <f t="shared" si="49"/>
        <v>2019</v>
      </c>
      <c r="H194" t="s">
        <v>335</v>
      </c>
      <c r="I194">
        <f t="shared" si="43"/>
        <v>2021</v>
      </c>
      <c r="J194" t="s">
        <v>162</v>
      </c>
      <c r="K194" t="s">
        <v>109</v>
      </c>
      <c r="L194">
        <v>18.83974048388416</v>
      </c>
      <c r="M194">
        <f t="shared" si="44"/>
        <v>9.6208274737701842</v>
      </c>
      <c r="N194">
        <f t="shared" si="56"/>
        <v>9.6208274737701842</v>
      </c>
      <c r="O194">
        <f t="shared" si="57"/>
        <v>19.241654947540368</v>
      </c>
      <c r="P194">
        <f t="shared" si="58"/>
        <v>7.1194123305899364</v>
      </c>
      <c r="Q194">
        <f t="shared" si="59"/>
        <v>26.361067278130307</v>
      </c>
      <c r="R194">
        <f t="shared" si="60"/>
        <v>12.389701620721244</v>
      </c>
      <c r="S194">
        <f t="shared" si="61"/>
        <v>45.428905942644562</v>
      </c>
    </row>
    <row r="195" spans="1:19">
      <c r="A195" t="s">
        <v>547</v>
      </c>
      <c r="B195" t="s">
        <v>548</v>
      </c>
      <c r="C195" t="s">
        <v>51</v>
      </c>
      <c r="D195" t="s">
        <v>42</v>
      </c>
      <c r="E195">
        <v>9.9000000000000005E-2</v>
      </c>
      <c r="F195" t="s">
        <v>510</v>
      </c>
      <c r="G195">
        <f t="shared" si="49"/>
        <v>2019</v>
      </c>
      <c r="H195" t="s">
        <v>454</v>
      </c>
      <c r="I195">
        <f t="shared" si="43"/>
        <v>2022</v>
      </c>
      <c r="J195" t="s">
        <v>162</v>
      </c>
      <c r="K195" t="s">
        <v>109</v>
      </c>
      <c r="L195">
        <v>30.481223052907939</v>
      </c>
      <c r="M195">
        <f t="shared" si="44"/>
        <v>15.565744572351665</v>
      </c>
      <c r="N195">
        <f t="shared" si="56"/>
        <v>15.565744572351665</v>
      </c>
      <c r="O195">
        <f t="shared" si="57"/>
        <v>31.13148914470333</v>
      </c>
      <c r="P195">
        <f t="shared" si="58"/>
        <v>11.518650983540232</v>
      </c>
      <c r="Q195">
        <f t="shared" si="59"/>
        <v>42.650140128243564</v>
      </c>
      <c r="R195">
        <f t="shared" si="60"/>
        <v>20.045565860274476</v>
      </c>
      <c r="S195">
        <f t="shared" si="61"/>
        <v>73.500408154339738</v>
      </c>
    </row>
    <row r="196" spans="1:19">
      <c r="A196" t="s">
        <v>549</v>
      </c>
      <c r="B196" t="s">
        <v>550</v>
      </c>
      <c r="C196" t="s">
        <v>51</v>
      </c>
      <c r="D196" t="s">
        <v>42</v>
      </c>
      <c r="E196">
        <v>9.9000000000000005E-2</v>
      </c>
      <c r="F196" t="s">
        <v>551</v>
      </c>
      <c r="G196">
        <f t="shared" si="49"/>
        <v>2019</v>
      </c>
      <c r="H196" t="s">
        <v>335</v>
      </c>
      <c r="I196">
        <f t="shared" si="43"/>
        <v>2021</v>
      </c>
      <c r="J196" t="s">
        <v>162</v>
      </c>
      <c r="K196" t="s">
        <v>109</v>
      </c>
      <c r="L196">
        <v>26.530850273182921</v>
      </c>
      <c r="M196">
        <f t="shared" si="44"/>
        <v>13.548420872838754</v>
      </c>
      <c r="N196">
        <f t="shared" si="56"/>
        <v>13.548420872838754</v>
      </c>
      <c r="O196">
        <f t="shared" si="57"/>
        <v>27.096841745677509</v>
      </c>
      <c r="P196">
        <f t="shared" si="58"/>
        <v>10.025831445900678</v>
      </c>
      <c r="Q196">
        <f t="shared" si="59"/>
        <v>37.122673191578187</v>
      </c>
      <c r="R196">
        <f t="shared" si="60"/>
        <v>17.447656400041748</v>
      </c>
      <c r="S196">
        <f t="shared" si="61"/>
        <v>63.974740133486407</v>
      </c>
    </row>
    <row r="197" spans="1:19">
      <c r="A197" t="s">
        <v>552</v>
      </c>
      <c r="B197" t="s">
        <v>553</v>
      </c>
      <c r="C197" t="s">
        <v>51</v>
      </c>
      <c r="D197" t="s">
        <v>42</v>
      </c>
      <c r="E197">
        <v>9.9000000000000005E-2</v>
      </c>
      <c r="F197" t="s">
        <v>554</v>
      </c>
      <c r="G197">
        <f t="shared" si="49"/>
        <v>2019</v>
      </c>
      <c r="H197" t="s">
        <v>53</v>
      </c>
      <c r="I197">
        <f t="shared" si="43"/>
        <v>2022</v>
      </c>
      <c r="J197" t="s">
        <v>162</v>
      </c>
      <c r="K197" t="s">
        <v>109</v>
      </c>
      <c r="L197">
        <v>44.831146144371097</v>
      </c>
      <c r="M197">
        <f t="shared" si="44"/>
        <v>22.89377196439219</v>
      </c>
      <c r="N197">
        <f t="shared" si="56"/>
        <v>22.89377196439219</v>
      </c>
      <c r="O197">
        <f t="shared" si="57"/>
        <v>45.78754392878438</v>
      </c>
      <c r="P197">
        <f t="shared" si="58"/>
        <v>16.94139125365022</v>
      </c>
      <c r="Q197">
        <f t="shared" si="59"/>
        <v>62.728935182434597</v>
      </c>
      <c r="R197">
        <f t="shared" si="60"/>
        <v>29.48259953574426</v>
      </c>
      <c r="S197">
        <f t="shared" si="61"/>
        <v>108.10286496439562</v>
      </c>
    </row>
    <row r="198" spans="1:19">
      <c r="A198" t="s">
        <v>555</v>
      </c>
      <c r="B198" t="s">
        <v>556</v>
      </c>
      <c r="C198" t="s">
        <v>51</v>
      </c>
      <c r="D198" t="s">
        <v>42</v>
      </c>
      <c r="E198">
        <v>9.9000000000000005E-2</v>
      </c>
      <c r="F198" t="s">
        <v>102</v>
      </c>
      <c r="G198">
        <f t="shared" si="49"/>
        <v>2015</v>
      </c>
      <c r="H198" t="s">
        <v>66</v>
      </c>
      <c r="I198">
        <f t="shared" si="43"/>
        <v>2021</v>
      </c>
      <c r="J198" t="s">
        <v>45</v>
      </c>
      <c r="K198" t="s">
        <v>46</v>
      </c>
      <c r="L198">
        <v>62.523684614805283</v>
      </c>
      <c r="M198">
        <f t="shared" si="44"/>
        <v>31.928761609960588</v>
      </c>
      <c r="N198">
        <f t="shared" si="56"/>
        <v>31.928761609960588</v>
      </c>
      <c r="O198">
        <f t="shared" si="57"/>
        <v>63.857523219921177</v>
      </c>
      <c r="P198">
        <f t="shared" si="58"/>
        <v>23.627283591370833</v>
      </c>
      <c r="Q198">
        <f t="shared" si="59"/>
        <v>87.484806811292003</v>
      </c>
      <c r="R198">
        <f t="shared" si="60"/>
        <v>41.11785920130724</v>
      </c>
      <c r="S198">
        <f t="shared" si="61"/>
        <v>150.76548373812653</v>
      </c>
    </row>
    <row r="199" spans="1:19">
      <c r="A199" t="s">
        <v>557</v>
      </c>
      <c r="B199" t="s">
        <v>558</v>
      </c>
      <c r="C199" t="s">
        <v>41</v>
      </c>
      <c r="D199" t="s">
        <v>42</v>
      </c>
      <c r="E199">
        <v>9.9000000000000005E-2</v>
      </c>
      <c r="F199" t="s">
        <v>559</v>
      </c>
      <c r="G199">
        <f t="shared" si="49"/>
        <v>2019</v>
      </c>
      <c r="H199" t="s">
        <v>44</v>
      </c>
      <c r="I199">
        <f t="shared" si="43"/>
        <v>2021</v>
      </c>
      <c r="J199" t="s">
        <v>162</v>
      </c>
      <c r="K199" t="s">
        <v>109</v>
      </c>
      <c r="L199">
        <v>33.533926912055207</v>
      </c>
      <c r="M199">
        <f t="shared" si="44"/>
        <v>17.124658676422872</v>
      </c>
      <c r="N199">
        <f t="shared" si="56"/>
        <v>17.124658676422872</v>
      </c>
      <c r="O199">
        <f t="shared" si="57"/>
        <v>34.249317352845743</v>
      </c>
      <c r="P199">
        <f t="shared" si="58"/>
        <v>12.672247420552925</v>
      </c>
      <c r="Q199">
        <f t="shared" si="59"/>
        <v>46.921564773398671</v>
      </c>
      <c r="R199">
        <f t="shared" si="60"/>
        <v>22.053135443497375</v>
      </c>
      <c r="S199">
        <f t="shared" si="61"/>
        <v>80.861496626157034</v>
      </c>
    </row>
    <row r="200" spans="1:19">
      <c r="A200" t="s">
        <v>560</v>
      </c>
      <c r="B200" t="s">
        <v>561</v>
      </c>
      <c r="C200" t="s">
        <v>41</v>
      </c>
      <c r="D200" t="s">
        <v>42</v>
      </c>
      <c r="E200">
        <v>9.9000000000000005E-2</v>
      </c>
      <c r="F200" t="s">
        <v>562</v>
      </c>
      <c r="G200">
        <f t="shared" si="49"/>
        <v>2019</v>
      </c>
      <c r="H200" t="s">
        <v>298</v>
      </c>
      <c r="I200">
        <f t="shared" si="43"/>
        <v>2022</v>
      </c>
      <c r="J200" t="s">
        <v>162</v>
      </c>
      <c r="K200" t="s">
        <v>109</v>
      </c>
      <c r="L200">
        <v>10.804219359459349</v>
      </c>
      <c r="M200">
        <f t="shared" si="44"/>
        <v>5.5173546862305782</v>
      </c>
      <c r="N200">
        <f t="shared" si="56"/>
        <v>5.5173546862305782</v>
      </c>
      <c r="O200">
        <f t="shared" si="57"/>
        <v>11.034709372461156</v>
      </c>
      <c r="P200">
        <f t="shared" si="58"/>
        <v>4.0828424678106279</v>
      </c>
      <c r="Q200">
        <f t="shared" si="59"/>
        <v>15.117551840271783</v>
      </c>
      <c r="R200">
        <f t="shared" si="60"/>
        <v>7.1052493649277375</v>
      </c>
      <c r="S200">
        <f t="shared" si="61"/>
        <v>26.052581004735035</v>
      </c>
    </row>
    <row r="201" spans="1:19">
      <c r="A201" t="s">
        <v>563</v>
      </c>
      <c r="B201" t="s">
        <v>564</v>
      </c>
      <c r="C201" t="s">
        <v>41</v>
      </c>
      <c r="D201" t="s">
        <v>42</v>
      </c>
      <c r="E201">
        <v>9.9000000000000005E-2</v>
      </c>
      <c r="F201" t="s">
        <v>565</v>
      </c>
      <c r="G201">
        <f t="shared" si="49"/>
        <v>2019</v>
      </c>
      <c r="H201" t="s">
        <v>48</v>
      </c>
      <c r="I201">
        <f t="shared" si="43"/>
        <v>2022</v>
      </c>
      <c r="J201" t="s">
        <v>162</v>
      </c>
      <c r="K201" t="s">
        <v>109</v>
      </c>
      <c r="L201">
        <v>49.648420287128971</v>
      </c>
      <c r="M201">
        <f t="shared" si="44"/>
        <v>25.353793293293879</v>
      </c>
      <c r="N201">
        <f t="shared" si="56"/>
        <v>25.353793293293879</v>
      </c>
      <c r="O201">
        <f t="shared" si="57"/>
        <v>50.707586586587759</v>
      </c>
      <c r="P201">
        <f t="shared" si="58"/>
        <v>18.761807037037471</v>
      </c>
      <c r="Q201">
        <f t="shared" si="59"/>
        <v>69.469393623625223</v>
      </c>
      <c r="R201">
        <f t="shared" si="60"/>
        <v>32.650615003103852</v>
      </c>
      <c r="S201">
        <f t="shared" si="61"/>
        <v>119.71892167804745</v>
      </c>
    </row>
    <row r="202" spans="1:19">
      <c r="A202" t="s">
        <v>110</v>
      </c>
      <c r="B202" t="s">
        <v>566</v>
      </c>
      <c r="C202" t="s">
        <v>41</v>
      </c>
      <c r="D202" t="s">
        <v>42</v>
      </c>
      <c r="E202">
        <v>9.9000000000000005E-2</v>
      </c>
      <c r="F202" t="s">
        <v>567</v>
      </c>
      <c r="G202">
        <f t="shared" si="49"/>
        <v>2015</v>
      </c>
      <c r="H202" t="s">
        <v>249</v>
      </c>
      <c r="I202">
        <f t="shared" si="43"/>
        <v>2021</v>
      </c>
      <c r="J202" t="s">
        <v>103</v>
      </c>
      <c r="K202" t="s">
        <v>46</v>
      </c>
      <c r="L202">
        <v>110.75047203115069</v>
      </c>
      <c r="M202">
        <f t="shared" si="44"/>
        <v>56.556574383907666</v>
      </c>
      <c r="N202">
        <f t="shared" si="56"/>
        <v>56.556574383907666</v>
      </c>
      <c r="O202">
        <f t="shared" si="57"/>
        <v>113.11314876781533</v>
      </c>
      <c r="P202">
        <f t="shared" si="58"/>
        <v>41.851865044091674</v>
      </c>
      <c r="Q202">
        <f t="shared" si="59"/>
        <v>154.965013811907</v>
      </c>
      <c r="R202">
        <f t="shared" si="60"/>
        <v>72.833556491596283</v>
      </c>
      <c r="S202">
        <f t="shared" si="61"/>
        <v>267.05637380251972</v>
      </c>
    </row>
    <row r="203" spans="1:19">
      <c r="A203" t="s">
        <v>118</v>
      </c>
      <c r="B203" t="s">
        <v>568</v>
      </c>
      <c r="C203" t="s">
        <v>41</v>
      </c>
      <c r="D203" t="s">
        <v>42</v>
      </c>
      <c r="E203">
        <v>9.9000000000000005E-2</v>
      </c>
      <c r="F203" t="s">
        <v>116</v>
      </c>
      <c r="G203">
        <f t="shared" si="49"/>
        <v>2015</v>
      </c>
      <c r="H203" t="s">
        <v>117</v>
      </c>
      <c r="I203">
        <f t="shared" ref="I203:I216" si="62">YEAR(H203)</f>
        <v>2021</v>
      </c>
      <c r="J203" t="s">
        <v>103</v>
      </c>
      <c r="K203" t="s">
        <v>46</v>
      </c>
      <c r="L203">
        <v>130.24165111673199</v>
      </c>
      <c r="M203">
        <f t="shared" ref="M203:M216" si="63">IF(D203="euc",$L$2,$L$3)*L203</f>
        <v>66.510069836944524</v>
      </c>
      <c r="N203">
        <f t="shared" si="56"/>
        <v>66.510069836944524</v>
      </c>
      <c r="O203">
        <f t="shared" si="57"/>
        <v>133.02013967388905</v>
      </c>
      <c r="P203">
        <f t="shared" si="58"/>
        <v>49.21745167933895</v>
      </c>
      <c r="Q203">
        <f t="shared" si="59"/>
        <v>182.237591353228</v>
      </c>
      <c r="R203">
        <f t="shared" si="60"/>
        <v>85.651667936017148</v>
      </c>
      <c r="S203">
        <f t="shared" si="61"/>
        <v>314.05611576539621</v>
      </c>
    </row>
    <row r="204" spans="1:19">
      <c r="A204" t="s">
        <v>114</v>
      </c>
      <c r="B204" t="s">
        <v>569</v>
      </c>
      <c r="C204" t="s">
        <v>41</v>
      </c>
      <c r="D204" t="s">
        <v>42</v>
      </c>
      <c r="E204">
        <v>9.9000000000000005E-2</v>
      </c>
      <c r="F204" t="s">
        <v>112</v>
      </c>
      <c r="G204">
        <f t="shared" si="49"/>
        <v>2015</v>
      </c>
      <c r="H204" t="s">
        <v>117</v>
      </c>
      <c r="I204">
        <f t="shared" si="62"/>
        <v>2021</v>
      </c>
      <c r="J204" t="s">
        <v>103</v>
      </c>
      <c r="K204" t="s">
        <v>46</v>
      </c>
      <c r="L204">
        <v>123.8478492961731</v>
      </c>
      <c r="M204">
        <f t="shared" si="63"/>
        <v>63.244968373912442</v>
      </c>
      <c r="N204">
        <f t="shared" si="56"/>
        <v>63.244968373912442</v>
      </c>
      <c r="O204">
        <f t="shared" si="57"/>
        <v>126.48993674782488</v>
      </c>
      <c r="P204">
        <f t="shared" si="58"/>
        <v>46.80127659669521</v>
      </c>
      <c r="Q204">
        <f t="shared" si="59"/>
        <v>173.29121334452009</v>
      </c>
      <c r="R204">
        <f t="shared" si="60"/>
        <v>81.446870271924439</v>
      </c>
      <c r="S204">
        <f t="shared" si="61"/>
        <v>298.6385243303896</v>
      </c>
    </row>
    <row r="205" spans="1:19">
      <c r="A205" t="s">
        <v>124</v>
      </c>
      <c r="B205" t="s">
        <v>570</v>
      </c>
      <c r="C205" t="s">
        <v>41</v>
      </c>
      <c r="D205" t="s">
        <v>42</v>
      </c>
      <c r="E205">
        <v>9.9000000000000005E-2</v>
      </c>
      <c r="F205" t="s">
        <v>123</v>
      </c>
      <c r="G205">
        <f t="shared" si="49"/>
        <v>2015</v>
      </c>
      <c r="H205" t="s">
        <v>117</v>
      </c>
      <c r="I205">
        <f t="shared" si="62"/>
        <v>2021</v>
      </c>
      <c r="J205" t="s">
        <v>103</v>
      </c>
      <c r="K205" t="s">
        <v>46</v>
      </c>
      <c r="L205">
        <v>80.196910591197053</v>
      </c>
      <c r="M205">
        <f t="shared" si="63"/>
        <v>40.953889008571323</v>
      </c>
      <c r="N205">
        <f t="shared" si="56"/>
        <v>40.953889008571323</v>
      </c>
      <c r="O205">
        <f t="shared" si="57"/>
        <v>81.907778017142647</v>
      </c>
      <c r="P205">
        <f t="shared" si="58"/>
        <v>30.305877866342779</v>
      </c>
      <c r="Q205">
        <f t="shared" si="59"/>
        <v>112.21365588348543</v>
      </c>
      <c r="R205">
        <f t="shared" si="60"/>
        <v>52.740418265238148</v>
      </c>
      <c r="S205">
        <f t="shared" si="61"/>
        <v>193.38153363920654</v>
      </c>
    </row>
    <row r="206" spans="1:19">
      <c r="A206" t="s">
        <v>571</v>
      </c>
      <c r="B206" t="s">
        <v>572</v>
      </c>
      <c r="C206" t="s">
        <v>51</v>
      </c>
      <c r="D206" t="s">
        <v>42</v>
      </c>
      <c r="E206">
        <v>9.9000000000000005E-2</v>
      </c>
      <c r="F206" t="s">
        <v>551</v>
      </c>
      <c r="G206">
        <f t="shared" si="49"/>
        <v>2019</v>
      </c>
      <c r="H206" t="s">
        <v>331</v>
      </c>
      <c r="I206">
        <f t="shared" si="62"/>
        <v>2022</v>
      </c>
      <c r="J206" t="s">
        <v>162</v>
      </c>
      <c r="K206" t="s">
        <v>109</v>
      </c>
      <c r="L206">
        <v>12.35434166522167</v>
      </c>
      <c r="M206">
        <f t="shared" si="63"/>
        <v>6.308950477039871</v>
      </c>
      <c r="N206">
        <f t="shared" si="56"/>
        <v>6.308950477039871</v>
      </c>
      <c r="O206">
        <f t="shared" si="57"/>
        <v>12.617900954079742</v>
      </c>
      <c r="P206">
        <f t="shared" si="58"/>
        <v>4.6686233530095045</v>
      </c>
      <c r="Q206">
        <f t="shared" si="59"/>
        <v>17.286524307089245</v>
      </c>
      <c r="R206">
        <f t="shared" si="60"/>
        <v>8.1246664243319451</v>
      </c>
      <c r="S206">
        <f t="shared" si="61"/>
        <v>29.790443555883797</v>
      </c>
    </row>
    <row r="207" spans="1:19">
      <c r="A207" t="s">
        <v>573</v>
      </c>
      <c r="B207" t="s">
        <v>574</v>
      </c>
      <c r="C207" t="s">
        <v>396</v>
      </c>
      <c r="D207" t="s">
        <v>42</v>
      </c>
      <c r="E207">
        <v>9.9000000000000005E-2</v>
      </c>
      <c r="F207" t="s">
        <v>575</v>
      </c>
      <c r="G207">
        <f t="shared" si="49"/>
        <v>2019</v>
      </c>
      <c r="H207" t="s">
        <v>576</v>
      </c>
      <c r="I207">
        <f t="shared" si="62"/>
        <v>2022</v>
      </c>
      <c r="J207" t="s">
        <v>162</v>
      </c>
      <c r="K207" t="s">
        <v>109</v>
      </c>
      <c r="L207">
        <v>26.08578720741048</v>
      </c>
      <c r="M207">
        <f t="shared" si="63"/>
        <v>13.321142000584295</v>
      </c>
      <c r="N207">
        <f t="shared" si="56"/>
        <v>13.321142000584295</v>
      </c>
      <c r="O207">
        <f t="shared" si="57"/>
        <v>26.642284001168591</v>
      </c>
      <c r="P207">
        <f t="shared" si="58"/>
        <v>9.8576450804323787</v>
      </c>
      <c r="Q207">
        <f t="shared" si="59"/>
        <v>36.499929081600968</v>
      </c>
      <c r="R207">
        <f t="shared" si="60"/>
        <v>17.154966668352454</v>
      </c>
      <c r="S207">
        <f t="shared" si="61"/>
        <v>62.901544450625664</v>
      </c>
    </row>
    <row r="208" spans="1:19">
      <c r="A208" t="s">
        <v>577</v>
      </c>
      <c r="B208" t="s">
        <v>578</v>
      </c>
      <c r="C208" t="s">
        <v>396</v>
      </c>
      <c r="D208" t="s">
        <v>42</v>
      </c>
      <c r="E208">
        <v>9.9000000000000005E-2</v>
      </c>
      <c r="F208" t="s">
        <v>579</v>
      </c>
      <c r="G208">
        <f t="shared" ref="G208:G216" si="64">YEAR(F208)</f>
        <v>2019</v>
      </c>
      <c r="H208" t="s">
        <v>398</v>
      </c>
      <c r="I208">
        <f t="shared" si="62"/>
        <v>2022</v>
      </c>
      <c r="J208" t="s">
        <v>162</v>
      </c>
      <c r="K208" t="s">
        <v>109</v>
      </c>
      <c r="L208">
        <v>50.054632229340527</v>
      </c>
      <c r="M208">
        <f t="shared" si="63"/>
        <v>25.561232191783247</v>
      </c>
      <c r="N208">
        <f t="shared" si="56"/>
        <v>25.561232191783247</v>
      </c>
      <c r="O208">
        <f t="shared" si="57"/>
        <v>51.122464383566495</v>
      </c>
      <c r="P208">
        <f t="shared" si="58"/>
        <v>18.915311821919602</v>
      </c>
      <c r="Q208">
        <f t="shared" si="59"/>
        <v>70.037776205486097</v>
      </c>
      <c r="R208">
        <f t="shared" si="60"/>
        <v>32.917754816578466</v>
      </c>
      <c r="S208">
        <f t="shared" si="61"/>
        <v>120.69843432745436</v>
      </c>
    </row>
    <row r="209" spans="1:19">
      <c r="A209" t="s">
        <v>580</v>
      </c>
      <c r="B209" t="s">
        <v>581</v>
      </c>
      <c r="C209" t="s">
        <v>51</v>
      </c>
      <c r="D209" t="s">
        <v>42</v>
      </c>
      <c r="E209">
        <v>9.9000000000000005E-2</v>
      </c>
      <c r="F209" t="s">
        <v>582</v>
      </c>
      <c r="G209">
        <f t="shared" si="64"/>
        <v>2020</v>
      </c>
      <c r="H209" t="s">
        <v>228</v>
      </c>
      <c r="I209">
        <f t="shared" si="62"/>
        <v>2021</v>
      </c>
      <c r="J209" t="s">
        <v>162</v>
      </c>
      <c r="K209" t="s">
        <v>109</v>
      </c>
      <c r="L209">
        <v>12.75578017827112</v>
      </c>
      <c r="M209">
        <f t="shared" si="63"/>
        <v>6.5139517443704573</v>
      </c>
      <c r="N209">
        <f t="shared" si="56"/>
        <v>6.5139517443704573</v>
      </c>
      <c r="O209">
        <f t="shared" si="57"/>
        <v>13.027903488740915</v>
      </c>
      <c r="P209">
        <f t="shared" si="58"/>
        <v>4.8203242908341384</v>
      </c>
      <c r="Q209">
        <f t="shared" si="59"/>
        <v>17.848227779575055</v>
      </c>
      <c r="R209">
        <f t="shared" si="60"/>
        <v>8.3886670564002745</v>
      </c>
      <c r="S209">
        <f t="shared" si="61"/>
        <v>30.758445873467672</v>
      </c>
    </row>
    <row r="210" spans="1:19">
      <c r="A210" t="s">
        <v>583</v>
      </c>
      <c r="B210" t="s">
        <v>584</v>
      </c>
      <c r="C210" t="s">
        <v>51</v>
      </c>
      <c r="D210" t="s">
        <v>42</v>
      </c>
      <c r="E210">
        <v>9.9000000000000005E-2</v>
      </c>
      <c r="F210" t="s">
        <v>585</v>
      </c>
      <c r="G210">
        <f t="shared" si="64"/>
        <v>2020</v>
      </c>
      <c r="H210" t="s">
        <v>586</v>
      </c>
      <c r="I210">
        <f t="shared" si="62"/>
        <v>2021</v>
      </c>
      <c r="J210" t="s">
        <v>162</v>
      </c>
      <c r="K210" t="s">
        <v>109</v>
      </c>
      <c r="L210">
        <v>0.38199544186081469</v>
      </c>
      <c r="M210">
        <f t="shared" si="63"/>
        <v>0.19507233897692283</v>
      </c>
      <c r="N210">
        <f t="shared" si="56"/>
        <v>0.19507233897692283</v>
      </c>
      <c r="O210">
        <f t="shared" si="57"/>
        <v>0.39014467795384566</v>
      </c>
      <c r="P210">
        <f t="shared" si="58"/>
        <v>0.14435353084292291</v>
      </c>
      <c r="Q210">
        <f t="shared" si="59"/>
        <v>0.53449820879676857</v>
      </c>
      <c r="R210">
        <f t="shared" si="60"/>
        <v>0.25121415813448122</v>
      </c>
      <c r="S210">
        <f t="shared" si="61"/>
        <v>0.92111857982643108</v>
      </c>
    </row>
    <row r="211" spans="1:19">
      <c r="A211" t="s">
        <v>587</v>
      </c>
      <c r="B211" t="s">
        <v>588</v>
      </c>
      <c r="C211" t="s">
        <v>51</v>
      </c>
      <c r="D211" t="s">
        <v>42</v>
      </c>
      <c r="E211">
        <v>9.9000000000000005E-2</v>
      </c>
      <c r="F211" t="s">
        <v>589</v>
      </c>
      <c r="G211">
        <f t="shared" si="64"/>
        <v>2020</v>
      </c>
      <c r="H211" t="s">
        <v>586</v>
      </c>
      <c r="I211">
        <f t="shared" si="62"/>
        <v>2021</v>
      </c>
      <c r="J211" t="s">
        <v>162</v>
      </c>
      <c r="K211" t="s">
        <v>109</v>
      </c>
      <c r="L211">
        <v>3.357988444098718</v>
      </c>
      <c r="M211">
        <f t="shared" si="63"/>
        <v>1.71481276545308</v>
      </c>
      <c r="N211">
        <f t="shared" si="56"/>
        <v>1.71481276545308</v>
      </c>
      <c r="O211">
        <f t="shared" si="57"/>
        <v>3.4296255309061601</v>
      </c>
      <c r="P211">
        <f t="shared" si="58"/>
        <v>1.2689614464352792</v>
      </c>
      <c r="Q211">
        <f t="shared" si="59"/>
        <v>4.6985869773414395</v>
      </c>
      <c r="R211">
        <f t="shared" si="60"/>
        <v>2.2083358793504764</v>
      </c>
      <c r="S211">
        <f t="shared" si="61"/>
        <v>8.0972315576184126</v>
      </c>
    </row>
    <row r="212" spans="1:19">
      <c r="A212" t="s">
        <v>590</v>
      </c>
      <c r="B212" t="s">
        <v>591</v>
      </c>
      <c r="C212" t="s">
        <v>51</v>
      </c>
      <c r="D212" t="s">
        <v>42</v>
      </c>
      <c r="E212">
        <v>9.9000000000000005E-2</v>
      </c>
      <c r="F212" t="s">
        <v>592</v>
      </c>
      <c r="G212">
        <f t="shared" si="64"/>
        <v>2020</v>
      </c>
      <c r="H212" t="s">
        <v>586</v>
      </c>
      <c r="I212">
        <f t="shared" si="62"/>
        <v>2021</v>
      </c>
      <c r="J212" t="s">
        <v>162</v>
      </c>
      <c r="K212" t="s">
        <v>109</v>
      </c>
      <c r="L212">
        <v>5.5099825826892701</v>
      </c>
      <c r="M212">
        <f t="shared" si="63"/>
        <v>2.8137644388933225</v>
      </c>
      <c r="N212">
        <f t="shared" si="56"/>
        <v>2.8137644388933225</v>
      </c>
      <c r="O212">
        <f t="shared" si="57"/>
        <v>5.627528877786645</v>
      </c>
      <c r="P212">
        <f t="shared" si="58"/>
        <v>2.0821856847810585</v>
      </c>
      <c r="Q212">
        <f t="shared" si="59"/>
        <v>7.7097145625677035</v>
      </c>
      <c r="R212">
        <f t="shared" si="60"/>
        <v>3.6235658444068206</v>
      </c>
      <c r="S212">
        <f t="shared" si="61"/>
        <v>13.286408096158342</v>
      </c>
    </row>
    <row r="213" spans="1:19">
      <c r="A213" t="s">
        <v>593</v>
      </c>
      <c r="B213" t="s">
        <v>594</v>
      </c>
      <c r="C213" t="s">
        <v>51</v>
      </c>
      <c r="D213" t="s">
        <v>42</v>
      </c>
      <c r="E213">
        <v>9.9000000000000005E-2</v>
      </c>
      <c r="F213" t="s">
        <v>595</v>
      </c>
      <c r="G213">
        <f t="shared" si="64"/>
        <v>2020</v>
      </c>
      <c r="H213" t="s">
        <v>586</v>
      </c>
      <c r="I213">
        <f t="shared" si="62"/>
        <v>2021</v>
      </c>
      <c r="J213" t="s">
        <v>162</v>
      </c>
      <c r="K213" t="s">
        <v>109</v>
      </c>
      <c r="L213">
        <v>0.67294362896514126</v>
      </c>
      <c r="M213">
        <f t="shared" si="63"/>
        <v>0.34364987985819906</v>
      </c>
      <c r="N213">
        <f t="shared" si="56"/>
        <v>0.34364987985819906</v>
      </c>
      <c r="O213">
        <f t="shared" si="57"/>
        <v>0.68729975971639812</v>
      </c>
      <c r="P213">
        <f t="shared" si="58"/>
        <v>0.25430091109506731</v>
      </c>
      <c r="Q213">
        <f t="shared" si="59"/>
        <v>0.94160067081146548</v>
      </c>
      <c r="R213">
        <f t="shared" si="60"/>
        <v>0.44255231528138878</v>
      </c>
      <c r="S213">
        <f t="shared" si="61"/>
        <v>1.6226918226984255</v>
      </c>
    </row>
    <row r="214" spans="1:19">
      <c r="A214" t="s">
        <v>596</v>
      </c>
      <c r="B214" t="s">
        <v>597</v>
      </c>
      <c r="C214" t="s">
        <v>51</v>
      </c>
      <c r="D214" t="s">
        <v>42</v>
      </c>
      <c r="E214">
        <v>9.9000000000000005E-2</v>
      </c>
      <c r="F214" t="s">
        <v>598</v>
      </c>
      <c r="G214">
        <f t="shared" si="64"/>
        <v>2020</v>
      </c>
      <c r="H214" t="s">
        <v>525</v>
      </c>
      <c r="I214">
        <f t="shared" si="62"/>
        <v>2021</v>
      </c>
      <c r="J214" t="s">
        <v>162</v>
      </c>
      <c r="K214" t="s">
        <v>109</v>
      </c>
      <c r="L214">
        <v>0.56125841913771179</v>
      </c>
      <c r="M214">
        <f t="shared" si="63"/>
        <v>0.28661596603965839</v>
      </c>
      <c r="N214">
        <f t="shared" si="56"/>
        <v>0.28661596603965839</v>
      </c>
      <c r="O214">
        <f t="shared" si="57"/>
        <v>0.57323193207931677</v>
      </c>
      <c r="P214">
        <f t="shared" si="58"/>
        <v>0.2120958148693472</v>
      </c>
      <c r="Q214">
        <f t="shared" si="59"/>
        <v>0.78532774694866392</v>
      </c>
      <c r="R214">
        <f t="shared" si="60"/>
        <v>0.36910404106587202</v>
      </c>
      <c r="S214">
        <f t="shared" si="61"/>
        <v>1.3533814839081975</v>
      </c>
    </row>
    <row r="215" spans="1:19">
      <c r="A215" t="s">
        <v>599</v>
      </c>
      <c r="B215" t="s">
        <v>600</v>
      </c>
      <c r="C215" t="s">
        <v>51</v>
      </c>
      <c r="D215" t="s">
        <v>42</v>
      </c>
      <c r="E215">
        <v>9.9000000000000005E-2</v>
      </c>
      <c r="F215" t="s">
        <v>601</v>
      </c>
      <c r="G215">
        <f t="shared" si="64"/>
        <v>2020</v>
      </c>
      <c r="H215" t="s">
        <v>335</v>
      </c>
      <c r="I215">
        <f t="shared" si="62"/>
        <v>2021</v>
      </c>
      <c r="J215" t="s">
        <v>162</v>
      </c>
      <c r="K215" t="s">
        <v>109</v>
      </c>
      <c r="L215">
        <v>12.696180524398679</v>
      </c>
      <c r="M215">
        <f t="shared" si="63"/>
        <v>6.4835161877929304</v>
      </c>
      <c r="N215">
        <f t="shared" si="56"/>
        <v>6.4835161877929304</v>
      </c>
      <c r="O215">
        <f t="shared" si="57"/>
        <v>12.967032375585861</v>
      </c>
      <c r="P215">
        <f t="shared" si="58"/>
        <v>4.7978019789667687</v>
      </c>
      <c r="Q215">
        <f t="shared" si="59"/>
        <v>17.764834354552629</v>
      </c>
      <c r="R215">
        <f t="shared" si="60"/>
        <v>8.3494721466397355</v>
      </c>
      <c r="S215">
        <f t="shared" si="61"/>
        <v>30.614731204345695</v>
      </c>
    </row>
    <row r="216" spans="1:19">
      <c r="A216" t="s">
        <v>602</v>
      </c>
      <c r="B216" t="s">
        <v>603</v>
      </c>
      <c r="C216" t="s">
        <v>51</v>
      </c>
      <c r="D216" t="s">
        <v>42</v>
      </c>
      <c r="E216">
        <v>9.9000000000000005E-2</v>
      </c>
      <c r="F216" t="s">
        <v>604</v>
      </c>
      <c r="G216">
        <f t="shared" si="64"/>
        <v>2020</v>
      </c>
      <c r="H216" t="s">
        <v>82</v>
      </c>
      <c r="I216">
        <f t="shared" si="62"/>
        <v>2021</v>
      </c>
      <c r="J216" t="s">
        <v>162</v>
      </c>
      <c r="K216" t="s">
        <v>109</v>
      </c>
      <c r="L216">
        <v>8.7589485584234268</v>
      </c>
      <c r="M216">
        <f t="shared" si="63"/>
        <v>4.4729030638348997</v>
      </c>
      <c r="N216">
        <f t="shared" si="56"/>
        <v>4.4729030638348997</v>
      </c>
      <c r="O216">
        <f t="shared" si="57"/>
        <v>8.9458061276697993</v>
      </c>
      <c r="P216">
        <f t="shared" si="58"/>
        <v>3.3099482672378255</v>
      </c>
      <c r="Q216">
        <f t="shared" si="59"/>
        <v>12.255754394907624</v>
      </c>
      <c r="R216">
        <f t="shared" si="60"/>
        <v>5.7602045656065828</v>
      </c>
      <c r="S216">
        <f t="shared" si="61"/>
        <v>21.120750073890804</v>
      </c>
    </row>
    <row r="217" spans="1:19">
      <c r="A217" t="s">
        <v>143</v>
      </c>
      <c r="B217" t="s">
        <v>605</v>
      </c>
      <c r="C217" t="s">
        <v>51</v>
      </c>
      <c r="D217" t="s">
        <v>42</v>
      </c>
      <c r="E217">
        <v>1.7696739177482431E-2</v>
      </c>
      <c r="F217" t="s">
        <v>127</v>
      </c>
      <c r="G217">
        <f t="shared" ref="G217:G272" si="65">YEAR(F217)</f>
        <v>2016</v>
      </c>
      <c r="H217" t="s">
        <v>606</v>
      </c>
      <c r="I217">
        <f t="shared" ref="I217:I272" si="66">YEAR(H217)</f>
        <v>2022</v>
      </c>
      <c r="J217" t="s">
        <v>108</v>
      </c>
      <c r="K217" t="s">
        <v>109</v>
      </c>
      <c r="L217">
        <v>112.63916253453429</v>
      </c>
      <c r="M217">
        <f t="shared" ref="M217:M240" si="67">IF(D217="euc",$L$2,$L$3)*L217</f>
        <v>57.521065667635554</v>
      </c>
      <c r="N217">
        <f t="shared" ref="N217:N240" si="68">L217*$L$2</f>
        <v>57.521065667635554</v>
      </c>
      <c r="O217">
        <f t="shared" si="57"/>
        <v>115.04213133527111</v>
      </c>
      <c r="P217">
        <f t="shared" si="58"/>
        <v>42.565588594050311</v>
      </c>
      <c r="Q217">
        <f t="shared" si="59"/>
        <v>157.60771992932143</v>
      </c>
      <c r="R217">
        <f t="shared" si="60"/>
        <v>74.075628366781075</v>
      </c>
      <c r="S217">
        <f t="shared" si="61"/>
        <v>271.6106373448639</v>
      </c>
    </row>
    <row r="218" spans="1:19">
      <c r="A218" t="s">
        <v>143</v>
      </c>
      <c r="B218" t="s">
        <v>607</v>
      </c>
      <c r="C218" t="s">
        <v>51</v>
      </c>
      <c r="D218" t="s">
        <v>42</v>
      </c>
      <c r="E218">
        <v>1.9638225014703879E-2</v>
      </c>
      <c r="F218" t="s">
        <v>127</v>
      </c>
      <c r="G218">
        <f t="shared" si="65"/>
        <v>2016</v>
      </c>
      <c r="H218" t="s">
        <v>608</v>
      </c>
      <c r="I218">
        <f t="shared" si="66"/>
        <v>2022</v>
      </c>
      <c r="J218" t="s">
        <v>108</v>
      </c>
      <c r="K218" t="s">
        <v>109</v>
      </c>
      <c r="L218">
        <v>141.42114137590809</v>
      </c>
      <c r="M218">
        <f t="shared" si="67"/>
        <v>72.219062862630452</v>
      </c>
      <c r="N218">
        <f t="shared" si="68"/>
        <v>72.219062862630452</v>
      </c>
      <c r="O218">
        <f t="shared" si="57"/>
        <v>144.4381257252609</v>
      </c>
      <c r="P218">
        <f t="shared" si="58"/>
        <v>53.442106518346534</v>
      </c>
      <c r="Q218">
        <f t="shared" si="59"/>
        <v>197.88023224360745</v>
      </c>
      <c r="R218">
        <f t="shared" si="60"/>
        <v>93.003709154495496</v>
      </c>
      <c r="S218">
        <f t="shared" si="61"/>
        <v>341.01360023315016</v>
      </c>
    </row>
    <row r="219" spans="1:19">
      <c r="A219" t="s">
        <v>149</v>
      </c>
      <c r="B219" t="s">
        <v>609</v>
      </c>
      <c r="C219" t="s">
        <v>51</v>
      </c>
      <c r="D219" t="s">
        <v>42</v>
      </c>
      <c r="E219">
        <v>1.7996361933258279E-2</v>
      </c>
      <c r="F219" t="s">
        <v>148</v>
      </c>
      <c r="G219">
        <f t="shared" si="65"/>
        <v>2016</v>
      </c>
      <c r="H219" t="s">
        <v>610</v>
      </c>
      <c r="I219">
        <f t="shared" si="66"/>
        <v>2022</v>
      </c>
      <c r="J219" t="s">
        <v>108</v>
      </c>
      <c r="K219" t="s">
        <v>109</v>
      </c>
      <c r="L219">
        <v>79.219513645391814</v>
      </c>
      <c r="M219">
        <f t="shared" si="67"/>
        <v>40.454764968246785</v>
      </c>
      <c r="N219">
        <f t="shared" si="68"/>
        <v>40.454764968246785</v>
      </c>
      <c r="O219">
        <f t="shared" si="57"/>
        <v>80.90952993649357</v>
      </c>
      <c r="P219">
        <f t="shared" si="58"/>
        <v>29.93652607650262</v>
      </c>
      <c r="Q219">
        <f t="shared" si="59"/>
        <v>110.84605601299619</v>
      </c>
      <c r="R219">
        <f t="shared" si="60"/>
        <v>52.097646326108205</v>
      </c>
      <c r="S219">
        <f t="shared" si="61"/>
        <v>191.02470319573007</v>
      </c>
    </row>
    <row r="220" spans="1:19">
      <c r="A220" t="s">
        <v>129</v>
      </c>
      <c r="B220" t="s">
        <v>611</v>
      </c>
      <c r="C220" t="s">
        <v>51</v>
      </c>
      <c r="D220" t="s">
        <v>42</v>
      </c>
      <c r="E220">
        <v>1.9026634738360821E-2</v>
      </c>
      <c r="F220" t="s">
        <v>127</v>
      </c>
      <c r="G220">
        <f t="shared" si="65"/>
        <v>2016</v>
      </c>
      <c r="H220" t="s">
        <v>610</v>
      </c>
      <c r="I220">
        <f t="shared" si="66"/>
        <v>2022</v>
      </c>
      <c r="J220" t="s">
        <v>108</v>
      </c>
      <c r="K220" t="s">
        <v>109</v>
      </c>
      <c r="L220">
        <v>95.46224496690823</v>
      </c>
      <c r="M220">
        <f t="shared" si="67"/>
        <v>48.749386429767839</v>
      </c>
      <c r="N220">
        <f t="shared" si="68"/>
        <v>48.749386429767839</v>
      </c>
      <c r="O220">
        <f t="shared" si="57"/>
        <v>97.498772859535677</v>
      </c>
      <c r="P220">
        <f t="shared" si="58"/>
        <v>36.074545958028203</v>
      </c>
      <c r="Q220">
        <f t="shared" si="59"/>
        <v>133.57331881756389</v>
      </c>
      <c r="R220">
        <f t="shared" si="60"/>
        <v>62.779459844255022</v>
      </c>
      <c r="S220">
        <f t="shared" si="61"/>
        <v>230.19135276226839</v>
      </c>
    </row>
    <row r="221" spans="1:19">
      <c r="A221" t="s">
        <v>129</v>
      </c>
      <c r="B221" t="s">
        <v>612</v>
      </c>
      <c r="C221" t="s">
        <v>51</v>
      </c>
      <c r="D221" t="s">
        <v>42</v>
      </c>
      <c r="E221">
        <v>1.8388026447948139E-2</v>
      </c>
      <c r="F221" t="s">
        <v>127</v>
      </c>
      <c r="G221">
        <f t="shared" si="65"/>
        <v>2016</v>
      </c>
      <c r="H221" t="s">
        <v>613</v>
      </c>
      <c r="I221">
        <f t="shared" si="66"/>
        <v>2022</v>
      </c>
      <c r="J221" t="s">
        <v>108</v>
      </c>
      <c r="K221" t="s">
        <v>109</v>
      </c>
      <c r="L221">
        <v>149.50887236641029</v>
      </c>
      <c r="M221">
        <f t="shared" si="67"/>
        <v>76.349197488446904</v>
      </c>
      <c r="N221">
        <f t="shared" si="68"/>
        <v>76.349197488446904</v>
      </c>
      <c r="O221">
        <f t="shared" si="57"/>
        <v>152.69839497689381</v>
      </c>
      <c r="P221">
        <f t="shared" si="58"/>
        <v>56.498406141450708</v>
      </c>
      <c r="Q221">
        <f t="shared" si="59"/>
        <v>209.19680111834452</v>
      </c>
      <c r="R221">
        <f t="shared" si="60"/>
        <v>98.322496525621915</v>
      </c>
      <c r="S221">
        <f t="shared" si="61"/>
        <v>360.51582059394701</v>
      </c>
    </row>
    <row r="222" spans="1:19">
      <c r="A222" t="s">
        <v>129</v>
      </c>
      <c r="B222" t="s">
        <v>614</v>
      </c>
      <c r="C222" t="s">
        <v>51</v>
      </c>
      <c r="D222" t="s">
        <v>42</v>
      </c>
      <c r="E222">
        <v>1.860091096817881E-2</v>
      </c>
      <c r="F222" t="s">
        <v>127</v>
      </c>
      <c r="G222">
        <f t="shared" si="65"/>
        <v>2016</v>
      </c>
      <c r="H222" t="s">
        <v>613</v>
      </c>
      <c r="I222">
        <f t="shared" si="66"/>
        <v>2022</v>
      </c>
      <c r="J222" t="s">
        <v>108</v>
      </c>
      <c r="K222" t="s">
        <v>109</v>
      </c>
      <c r="L222">
        <v>99.587183576679067</v>
      </c>
      <c r="M222">
        <f t="shared" si="67"/>
        <v>50.855855079824146</v>
      </c>
      <c r="N222">
        <f t="shared" si="68"/>
        <v>50.855855079824146</v>
      </c>
      <c r="O222">
        <f t="shared" si="57"/>
        <v>101.71171015964829</v>
      </c>
      <c r="P222">
        <f t="shared" si="58"/>
        <v>37.633332759069866</v>
      </c>
      <c r="Q222">
        <f t="shared" si="59"/>
        <v>139.34504291871815</v>
      </c>
      <c r="R222">
        <f t="shared" si="60"/>
        <v>65.492170171797525</v>
      </c>
      <c r="S222">
        <f t="shared" si="61"/>
        <v>240.13795729659091</v>
      </c>
    </row>
    <row r="223" spans="1:19">
      <c r="A223" t="s">
        <v>615</v>
      </c>
      <c r="B223" t="s">
        <v>616</v>
      </c>
      <c r="C223" t="s">
        <v>41</v>
      </c>
      <c r="D223" t="s">
        <v>42</v>
      </c>
      <c r="E223">
        <v>1.877529215414642E-2</v>
      </c>
      <c r="F223" t="s">
        <v>182</v>
      </c>
      <c r="G223">
        <f t="shared" si="65"/>
        <v>2016</v>
      </c>
      <c r="H223" t="s">
        <v>617</v>
      </c>
      <c r="I223">
        <f t="shared" si="66"/>
        <v>2022</v>
      </c>
      <c r="J223" t="s">
        <v>103</v>
      </c>
      <c r="K223" t="s">
        <v>46</v>
      </c>
      <c r="L223">
        <v>78.512933264830565</v>
      </c>
      <c r="M223">
        <f t="shared" si="67"/>
        <v>40.093937920573502</v>
      </c>
      <c r="N223">
        <f t="shared" si="68"/>
        <v>40.093937920573502</v>
      </c>
      <c r="O223">
        <f t="shared" si="57"/>
        <v>80.187875841147005</v>
      </c>
      <c r="P223">
        <f t="shared" si="58"/>
        <v>29.66951406122439</v>
      </c>
      <c r="Q223">
        <f t="shared" si="59"/>
        <v>109.85738990237139</v>
      </c>
      <c r="R223">
        <f t="shared" si="60"/>
        <v>51.632973254114553</v>
      </c>
      <c r="S223">
        <f t="shared" si="61"/>
        <v>189.32090193175335</v>
      </c>
    </row>
    <row r="224" spans="1:19">
      <c r="A224" t="s">
        <v>618</v>
      </c>
      <c r="B224" t="s">
        <v>619</v>
      </c>
      <c r="C224" t="s">
        <v>51</v>
      </c>
      <c r="D224" t="s">
        <v>42</v>
      </c>
      <c r="E224">
        <v>1.8415424658204602E-2</v>
      </c>
      <c r="F224" t="s">
        <v>133</v>
      </c>
      <c r="G224">
        <f t="shared" si="65"/>
        <v>2016</v>
      </c>
      <c r="H224" t="s">
        <v>620</v>
      </c>
      <c r="I224">
        <f t="shared" si="66"/>
        <v>2022</v>
      </c>
      <c r="J224" t="s">
        <v>108</v>
      </c>
      <c r="K224" t="s">
        <v>109</v>
      </c>
      <c r="L224">
        <v>138.8742022752345</v>
      </c>
      <c r="M224">
        <f t="shared" si="67"/>
        <v>70.91842596188647</v>
      </c>
      <c r="N224">
        <f t="shared" si="68"/>
        <v>70.91842596188647</v>
      </c>
      <c r="O224">
        <f t="shared" si="57"/>
        <v>141.83685192377294</v>
      </c>
      <c r="P224">
        <f t="shared" si="58"/>
        <v>52.479635211795987</v>
      </c>
      <c r="Q224">
        <f t="shared" si="59"/>
        <v>194.31648713556893</v>
      </c>
      <c r="R224">
        <f t="shared" si="60"/>
        <v>91.328748953717394</v>
      </c>
      <c r="S224">
        <f t="shared" si="61"/>
        <v>334.87207949696375</v>
      </c>
    </row>
    <row r="225" spans="1:19">
      <c r="A225" t="s">
        <v>621</v>
      </c>
      <c r="B225" t="s">
        <v>622</v>
      </c>
      <c r="C225" t="s">
        <v>41</v>
      </c>
      <c r="D225" t="s">
        <v>42</v>
      </c>
      <c r="E225">
        <v>1.729049818658613E-2</v>
      </c>
      <c r="F225" t="s">
        <v>623</v>
      </c>
      <c r="G225">
        <f t="shared" si="65"/>
        <v>2016</v>
      </c>
      <c r="H225" t="s">
        <v>617</v>
      </c>
      <c r="I225">
        <f t="shared" si="66"/>
        <v>2022</v>
      </c>
      <c r="J225" t="s">
        <v>103</v>
      </c>
      <c r="K225" t="s">
        <v>46</v>
      </c>
      <c r="L225">
        <v>135.13909552806109</v>
      </c>
      <c r="M225">
        <f t="shared" si="67"/>
        <v>69.01103144966325</v>
      </c>
      <c r="N225">
        <f t="shared" si="68"/>
        <v>69.01103144966325</v>
      </c>
      <c r="O225">
        <f t="shared" si="57"/>
        <v>138.0220628993265</v>
      </c>
      <c r="P225">
        <f t="shared" si="58"/>
        <v>51.068163272750802</v>
      </c>
      <c r="Q225">
        <f t="shared" si="59"/>
        <v>189.09022617207731</v>
      </c>
      <c r="R225">
        <f t="shared" si="60"/>
        <v>88.872406300876335</v>
      </c>
      <c r="S225">
        <f t="shared" si="61"/>
        <v>325.8654897698799</v>
      </c>
    </row>
    <row r="226" spans="1:19">
      <c r="A226" t="s">
        <v>624</v>
      </c>
      <c r="B226" t="s">
        <v>625</v>
      </c>
      <c r="C226" t="s">
        <v>51</v>
      </c>
      <c r="D226" t="s">
        <v>42</v>
      </c>
      <c r="E226">
        <v>1.9748438532021621E-2</v>
      </c>
      <c r="F226" t="s">
        <v>626</v>
      </c>
      <c r="G226">
        <f t="shared" si="65"/>
        <v>2016</v>
      </c>
      <c r="H226" t="s">
        <v>627</v>
      </c>
      <c r="I226">
        <f t="shared" si="66"/>
        <v>2022</v>
      </c>
      <c r="J226" t="s">
        <v>162</v>
      </c>
      <c r="K226" t="s">
        <v>109</v>
      </c>
      <c r="L226">
        <v>83.714852309693597</v>
      </c>
      <c r="M226">
        <f t="shared" si="67"/>
        <v>42.750384579483566</v>
      </c>
      <c r="N226">
        <f t="shared" si="68"/>
        <v>42.750384579483566</v>
      </c>
      <c r="O226">
        <f t="shared" si="57"/>
        <v>85.500769158967131</v>
      </c>
      <c r="P226">
        <f t="shared" si="58"/>
        <v>31.635284588817839</v>
      </c>
      <c r="Q226">
        <f t="shared" si="59"/>
        <v>117.13605374778497</v>
      </c>
      <c r="R226">
        <f t="shared" si="60"/>
        <v>55.053945261458935</v>
      </c>
      <c r="S226">
        <f t="shared" si="61"/>
        <v>201.86446595868276</v>
      </c>
    </row>
    <row r="227" spans="1:19">
      <c r="A227" t="s">
        <v>628</v>
      </c>
      <c r="B227" t="s">
        <v>629</v>
      </c>
      <c r="C227" t="s">
        <v>41</v>
      </c>
      <c r="D227" t="s">
        <v>42</v>
      </c>
      <c r="E227">
        <v>1.954656631756093E-2</v>
      </c>
      <c r="F227" t="s">
        <v>171</v>
      </c>
      <c r="G227">
        <f t="shared" si="65"/>
        <v>2016</v>
      </c>
      <c r="H227" t="s">
        <v>617</v>
      </c>
      <c r="I227">
        <f t="shared" si="66"/>
        <v>2022</v>
      </c>
      <c r="J227" t="s">
        <v>103</v>
      </c>
      <c r="K227" t="s">
        <v>46</v>
      </c>
      <c r="L227">
        <v>46.002552990386889</v>
      </c>
      <c r="M227">
        <f t="shared" si="67"/>
        <v>23.49197039375759</v>
      </c>
      <c r="N227">
        <f t="shared" si="68"/>
        <v>23.49197039375759</v>
      </c>
      <c r="O227">
        <f t="shared" si="57"/>
        <v>46.983940787515181</v>
      </c>
      <c r="P227">
        <f t="shared" si="58"/>
        <v>17.384058091380616</v>
      </c>
      <c r="Q227">
        <f t="shared" si="59"/>
        <v>64.367998878895804</v>
      </c>
      <c r="R227">
        <f t="shared" si="60"/>
        <v>30.252959473081027</v>
      </c>
      <c r="S227">
        <f t="shared" si="61"/>
        <v>110.92751806796376</v>
      </c>
    </row>
    <row r="228" spans="1:19">
      <c r="A228" t="s">
        <v>630</v>
      </c>
      <c r="B228" t="s">
        <v>631</v>
      </c>
      <c r="C228" t="s">
        <v>41</v>
      </c>
      <c r="D228" t="s">
        <v>42</v>
      </c>
      <c r="E228">
        <v>1.7429318530692649E-2</v>
      </c>
      <c r="F228" t="s">
        <v>171</v>
      </c>
      <c r="G228">
        <f t="shared" si="65"/>
        <v>2016</v>
      </c>
      <c r="H228" t="s">
        <v>617</v>
      </c>
      <c r="I228">
        <f t="shared" si="66"/>
        <v>2022</v>
      </c>
      <c r="J228" t="s">
        <v>103</v>
      </c>
      <c r="K228" t="s">
        <v>46</v>
      </c>
      <c r="L228">
        <v>144.35730781769769</v>
      </c>
      <c r="M228">
        <f t="shared" si="67"/>
        <v>73.718465192237673</v>
      </c>
      <c r="N228">
        <f t="shared" si="68"/>
        <v>73.718465192237673</v>
      </c>
      <c r="O228">
        <f t="shared" si="57"/>
        <v>147.43693038447535</v>
      </c>
      <c r="P228">
        <f t="shared" si="58"/>
        <v>54.551664242255875</v>
      </c>
      <c r="Q228">
        <f t="shared" si="59"/>
        <v>201.98859462673121</v>
      </c>
      <c r="R228">
        <f t="shared" si="60"/>
        <v>94.934639474563667</v>
      </c>
      <c r="S228">
        <f t="shared" si="61"/>
        <v>348.0936780734001</v>
      </c>
    </row>
    <row r="229" spans="1:19">
      <c r="A229" t="s">
        <v>257</v>
      </c>
      <c r="B229" t="s">
        <v>632</v>
      </c>
      <c r="C229" t="s">
        <v>41</v>
      </c>
      <c r="D229" t="s">
        <v>42</v>
      </c>
      <c r="E229">
        <v>1.9324106997073438E-2</v>
      </c>
      <c r="F229" t="s">
        <v>196</v>
      </c>
      <c r="G229">
        <f t="shared" si="65"/>
        <v>2016</v>
      </c>
      <c r="H229" t="s">
        <v>617</v>
      </c>
      <c r="I229">
        <f t="shared" si="66"/>
        <v>2022</v>
      </c>
      <c r="J229" t="s">
        <v>103</v>
      </c>
      <c r="K229" t="s">
        <v>46</v>
      </c>
      <c r="L229">
        <v>93.949347456945588</v>
      </c>
      <c r="M229">
        <f t="shared" si="67"/>
        <v>47.976800101346917</v>
      </c>
      <c r="N229">
        <f t="shared" si="68"/>
        <v>47.976800101346917</v>
      </c>
      <c r="O229">
        <f t="shared" si="57"/>
        <v>95.953600202693835</v>
      </c>
      <c r="P229">
        <f t="shared" si="58"/>
        <v>35.502832074996718</v>
      </c>
      <c r="Q229">
        <f t="shared" si="59"/>
        <v>131.45643227769057</v>
      </c>
      <c r="R229">
        <f t="shared" si="60"/>
        <v>61.784523170514561</v>
      </c>
      <c r="S229">
        <f t="shared" si="61"/>
        <v>226.54325162522005</v>
      </c>
    </row>
    <row r="230" spans="1:19">
      <c r="A230" t="s">
        <v>633</v>
      </c>
      <c r="B230" t="s">
        <v>634</v>
      </c>
      <c r="C230" t="s">
        <v>51</v>
      </c>
      <c r="D230" t="s">
        <v>42</v>
      </c>
      <c r="E230">
        <v>1.9701854814119232E-2</v>
      </c>
      <c r="F230" t="s">
        <v>635</v>
      </c>
      <c r="G230">
        <f t="shared" si="65"/>
        <v>2014</v>
      </c>
      <c r="H230" t="s">
        <v>636</v>
      </c>
      <c r="I230">
        <f t="shared" si="66"/>
        <v>2022</v>
      </c>
      <c r="J230" t="s">
        <v>45</v>
      </c>
      <c r="K230" t="s">
        <v>46</v>
      </c>
      <c r="L230">
        <v>65.60474397043879</v>
      </c>
      <c r="M230">
        <f t="shared" si="67"/>
        <v>33.502155920904102</v>
      </c>
      <c r="N230">
        <f t="shared" si="68"/>
        <v>33.502155920904102</v>
      </c>
      <c r="O230">
        <f t="shared" si="57"/>
        <v>67.004311841808203</v>
      </c>
      <c r="P230">
        <f t="shared" si="58"/>
        <v>24.791595381469033</v>
      </c>
      <c r="Q230">
        <f t="shared" si="59"/>
        <v>91.79590722327724</v>
      </c>
      <c r="R230">
        <f t="shared" si="60"/>
        <v>43.144076394940299</v>
      </c>
      <c r="S230">
        <f t="shared" si="61"/>
        <v>158.19494678144775</v>
      </c>
    </row>
    <row r="231" spans="1:19">
      <c r="A231" t="s">
        <v>637</v>
      </c>
      <c r="B231" t="s">
        <v>638</v>
      </c>
      <c r="C231" t="s">
        <v>51</v>
      </c>
      <c r="D231" t="s">
        <v>42</v>
      </c>
      <c r="E231">
        <v>1.9978370445040711E-2</v>
      </c>
      <c r="F231" t="s">
        <v>102</v>
      </c>
      <c r="G231">
        <f t="shared" si="65"/>
        <v>2015</v>
      </c>
      <c r="H231" t="s">
        <v>639</v>
      </c>
      <c r="I231">
        <f t="shared" si="66"/>
        <v>2022</v>
      </c>
      <c r="J231" t="s">
        <v>103</v>
      </c>
      <c r="K231" t="s">
        <v>46</v>
      </c>
      <c r="L231">
        <v>391.06912777782122</v>
      </c>
      <c r="M231">
        <f t="shared" si="67"/>
        <v>199.70596791854086</v>
      </c>
      <c r="N231">
        <f t="shared" si="68"/>
        <v>199.70596791854086</v>
      </c>
      <c r="O231">
        <f t="shared" si="57"/>
        <v>399.41193583708173</v>
      </c>
      <c r="P231">
        <f t="shared" si="58"/>
        <v>147.78241625972024</v>
      </c>
      <c r="Q231">
        <f t="shared" si="59"/>
        <v>547.19435209680194</v>
      </c>
      <c r="R231">
        <f t="shared" si="60"/>
        <v>257.18134548549688</v>
      </c>
      <c r="S231">
        <f t="shared" si="61"/>
        <v>942.99826678015518</v>
      </c>
    </row>
    <row r="232" spans="1:19">
      <c r="A232" t="s">
        <v>69</v>
      </c>
      <c r="B232" t="s">
        <v>640</v>
      </c>
      <c r="C232" t="s">
        <v>51</v>
      </c>
      <c r="D232" t="s">
        <v>42</v>
      </c>
      <c r="E232">
        <v>4.6284853125795923E-2</v>
      </c>
      <c r="F232" t="s">
        <v>71</v>
      </c>
      <c r="G232">
        <f t="shared" si="65"/>
        <v>2014</v>
      </c>
      <c r="H232" t="s">
        <v>641</v>
      </c>
      <c r="I232">
        <f t="shared" si="66"/>
        <v>2022</v>
      </c>
      <c r="J232" t="s">
        <v>45</v>
      </c>
      <c r="K232" t="s">
        <v>46</v>
      </c>
      <c r="L232">
        <v>143.9569359141783</v>
      </c>
      <c r="M232">
        <f t="shared" si="67"/>
        <v>73.514008606840434</v>
      </c>
      <c r="N232">
        <f t="shared" si="68"/>
        <v>73.514008606840434</v>
      </c>
      <c r="O232">
        <f t="shared" si="57"/>
        <v>147.02801721368087</v>
      </c>
      <c r="P232">
        <f t="shared" si="58"/>
        <v>54.400366369061921</v>
      </c>
      <c r="Q232">
        <f t="shared" si="59"/>
        <v>201.42838358274278</v>
      </c>
      <c r="R232">
        <f t="shared" si="60"/>
        <v>94.671340283889108</v>
      </c>
      <c r="S232">
        <f t="shared" si="61"/>
        <v>347.1282477075934</v>
      </c>
    </row>
    <row r="233" spans="1:19">
      <c r="A233" t="s">
        <v>642</v>
      </c>
      <c r="B233" t="s">
        <v>643</v>
      </c>
      <c r="C233" t="s">
        <v>51</v>
      </c>
      <c r="D233" t="s">
        <v>42</v>
      </c>
      <c r="E233">
        <v>4.5983934574734063E-2</v>
      </c>
      <c r="F233" t="s">
        <v>75</v>
      </c>
      <c r="G233">
        <f t="shared" si="65"/>
        <v>2014</v>
      </c>
      <c r="H233" t="s">
        <v>644</v>
      </c>
      <c r="I233">
        <f t="shared" si="66"/>
        <v>2022</v>
      </c>
      <c r="J233" t="s">
        <v>45</v>
      </c>
      <c r="K233" t="s">
        <v>46</v>
      </c>
      <c r="L233">
        <v>108.0291670659627</v>
      </c>
      <c r="M233">
        <f t="shared" si="67"/>
        <v>55.166894648351658</v>
      </c>
      <c r="N233">
        <f t="shared" si="68"/>
        <v>55.166894648351658</v>
      </c>
      <c r="O233">
        <f t="shared" si="57"/>
        <v>110.33378929670332</v>
      </c>
      <c r="P233">
        <f t="shared" si="58"/>
        <v>40.823502039780223</v>
      </c>
      <c r="Q233">
        <f t="shared" si="59"/>
        <v>151.15729133648352</v>
      </c>
      <c r="R233">
        <f t="shared" si="60"/>
        <v>71.043926928147258</v>
      </c>
      <c r="S233">
        <f t="shared" si="61"/>
        <v>260.49439873653995</v>
      </c>
    </row>
    <row r="234" spans="1:19">
      <c r="A234" t="s">
        <v>645</v>
      </c>
      <c r="B234" t="s">
        <v>646</v>
      </c>
      <c r="C234" t="s">
        <v>51</v>
      </c>
      <c r="D234" t="s">
        <v>42</v>
      </c>
      <c r="E234">
        <v>4.9196193929187129E-2</v>
      </c>
      <c r="F234" t="s">
        <v>75</v>
      </c>
      <c r="G234">
        <f t="shared" si="65"/>
        <v>2014</v>
      </c>
      <c r="H234" t="s">
        <v>641</v>
      </c>
      <c r="I234">
        <f t="shared" si="66"/>
        <v>2022</v>
      </c>
      <c r="J234" t="s">
        <v>45</v>
      </c>
      <c r="K234" t="s">
        <v>46</v>
      </c>
      <c r="L234">
        <v>106.4682433405904</v>
      </c>
      <c r="M234">
        <f t="shared" si="67"/>
        <v>54.369782932594873</v>
      </c>
      <c r="N234">
        <f t="shared" si="68"/>
        <v>54.369782932594873</v>
      </c>
      <c r="O234">
        <f t="shared" si="57"/>
        <v>108.73956586518975</v>
      </c>
      <c r="P234">
        <f t="shared" si="58"/>
        <v>40.233639370120208</v>
      </c>
      <c r="Q234">
        <f t="shared" si="59"/>
        <v>148.97320523530996</v>
      </c>
      <c r="R234">
        <f t="shared" si="60"/>
        <v>70.01740646059568</v>
      </c>
      <c r="S234">
        <f t="shared" si="61"/>
        <v>256.73049035551747</v>
      </c>
    </row>
    <row r="235" spans="1:19">
      <c r="A235" t="s">
        <v>647</v>
      </c>
      <c r="B235" t="s">
        <v>648</v>
      </c>
      <c r="C235" t="s">
        <v>51</v>
      </c>
      <c r="D235" t="s">
        <v>42</v>
      </c>
      <c r="E235">
        <v>4.8554432811696371E-2</v>
      </c>
      <c r="F235" t="s">
        <v>75</v>
      </c>
      <c r="G235">
        <f t="shared" si="65"/>
        <v>2014</v>
      </c>
      <c r="H235" t="s">
        <v>641</v>
      </c>
      <c r="I235">
        <f t="shared" si="66"/>
        <v>2022</v>
      </c>
      <c r="J235" t="s">
        <v>45</v>
      </c>
      <c r="K235" t="s">
        <v>46</v>
      </c>
      <c r="L235">
        <v>164.07490569235</v>
      </c>
      <c r="M235">
        <f t="shared" si="67"/>
        <v>83.787585173560132</v>
      </c>
      <c r="N235">
        <f t="shared" si="68"/>
        <v>83.787585173560132</v>
      </c>
      <c r="O235">
        <f t="shared" ref="O235:O261" si="69">N235*$L$4</f>
        <v>167.57517034712026</v>
      </c>
      <c r="P235">
        <f t="shared" ref="P235:P261" si="70">O235*$L$5</f>
        <v>62.002813028434495</v>
      </c>
      <c r="Q235">
        <f t="shared" ref="Q235:Q261" si="71">SUM(O235:P235)</f>
        <v>229.57798337555477</v>
      </c>
      <c r="R235">
        <f t="shared" ref="R235:R261" si="72">Q235*$L$7</f>
        <v>107.90165218651073</v>
      </c>
      <c r="S235">
        <f t="shared" ref="S235:S261" si="73">R235*$L$8</f>
        <v>395.63939135053931</v>
      </c>
    </row>
    <row r="236" spans="1:19">
      <c r="A236" t="s">
        <v>649</v>
      </c>
      <c r="B236" t="s">
        <v>650</v>
      </c>
      <c r="C236" t="s">
        <v>51</v>
      </c>
      <c r="D236" t="s">
        <v>42</v>
      </c>
      <c r="E236">
        <v>4.7772323162425662E-2</v>
      </c>
      <c r="F236" t="s">
        <v>75</v>
      </c>
      <c r="G236">
        <f t="shared" si="65"/>
        <v>2014</v>
      </c>
      <c r="H236" t="s">
        <v>644</v>
      </c>
      <c r="I236">
        <f t="shared" si="66"/>
        <v>2022</v>
      </c>
      <c r="J236" t="s">
        <v>45</v>
      </c>
      <c r="K236" t="s">
        <v>46</v>
      </c>
      <c r="L236">
        <v>144.1360510180113</v>
      </c>
      <c r="M236">
        <f t="shared" si="67"/>
        <v>73.605476719864498</v>
      </c>
      <c r="N236">
        <f t="shared" si="68"/>
        <v>73.605476719864498</v>
      </c>
      <c r="O236">
        <f t="shared" si="69"/>
        <v>147.210953439729</v>
      </c>
      <c r="P236">
        <f t="shared" si="70"/>
        <v>54.468052772699728</v>
      </c>
      <c r="Q236">
        <f t="shared" si="71"/>
        <v>201.67900621242873</v>
      </c>
      <c r="R236">
        <f t="shared" si="72"/>
        <v>94.789132919841492</v>
      </c>
      <c r="S236">
        <f t="shared" si="73"/>
        <v>347.56015403941882</v>
      </c>
    </row>
    <row r="237" spans="1:19">
      <c r="A237" t="s">
        <v>73</v>
      </c>
      <c r="B237" t="s">
        <v>651</v>
      </c>
      <c r="C237" t="s">
        <v>51</v>
      </c>
      <c r="D237" t="s">
        <v>42</v>
      </c>
      <c r="E237">
        <v>4.9102657761078063E-2</v>
      </c>
      <c r="F237" t="s">
        <v>75</v>
      </c>
      <c r="G237">
        <f t="shared" si="65"/>
        <v>2014</v>
      </c>
      <c r="H237" t="s">
        <v>644</v>
      </c>
      <c r="I237">
        <f t="shared" si="66"/>
        <v>2022</v>
      </c>
      <c r="J237" t="s">
        <v>45</v>
      </c>
      <c r="K237" t="s">
        <v>46</v>
      </c>
      <c r="L237">
        <v>96.413330464775058</v>
      </c>
      <c r="M237">
        <f t="shared" si="67"/>
        <v>49.235074090678502</v>
      </c>
      <c r="N237">
        <f t="shared" si="68"/>
        <v>49.235074090678502</v>
      </c>
      <c r="O237">
        <f t="shared" si="69"/>
        <v>98.470148181357004</v>
      </c>
      <c r="P237">
        <f t="shared" si="70"/>
        <v>36.433954827102092</v>
      </c>
      <c r="Q237">
        <f t="shared" si="71"/>
        <v>134.90410300845909</v>
      </c>
      <c r="R237">
        <f t="shared" si="72"/>
        <v>63.404928413975767</v>
      </c>
      <c r="S237">
        <f t="shared" si="73"/>
        <v>232.48473751791113</v>
      </c>
    </row>
    <row r="238" spans="1:19">
      <c r="A238" t="s">
        <v>76</v>
      </c>
      <c r="B238" t="s">
        <v>652</v>
      </c>
      <c r="C238" t="s">
        <v>51</v>
      </c>
      <c r="D238" t="s">
        <v>42</v>
      </c>
      <c r="E238">
        <v>4.6699333068097558E-2</v>
      </c>
      <c r="F238" t="s">
        <v>75</v>
      </c>
      <c r="G238">
        <f t="shared" si="65"/>
        <v>2014</v>
      </c>
      <c r="H238" t="s">
        <v>644</v>
      </c>
      <c r="I238">
        <f t="shared" si="66"/>
        <v>2022</v>
      </c>
      <c r="J238" t="s">
        <v>45</v>
      </c>
      <c r="K238" t="s">
        <v>46</v>
      </c>
      <c r="L238">
        <v>205.4826311754868</v>
      </c>
      <c r="M238">
        <f t="shared" si="67"/>
        <v>104.933130320282</v>
      </c>
      <c r="N238">
        <f t="shared" si="68"/>
        <v>104.933130320282</v>
      </c>
      <c r="O238">
        <f t="shared" si="69"/>
        <v>209.86626064056401</v>
      </c>
      <c r="P238">
        <f t="shared" si="70"/>
        <v>77.650516437008676</v>
      </c>
      <c r="Q238">
        <f t="shared" si="71"/>
        <v>287.51677707757267</v>
      </c>
      <c r="R238">
        <f t="shared" si="72"/>
        <v>135.13288522645914</v>
      </c>
      <c r="S238">
        <f t="shared" si="73"/>
        <v>495.48724583035016</v>
      </c>
    </row>
    <row r="239" spans="1:19">
      <c r="A239" t="s">
        <v>653</v>
      </c>
      <c r="B239" t="s">
        <v>654</v>
      </c>
      <c r="C239" t="s">
        <v>51</v>
      </c>
      <c r="D239" t="s">
        <v>42</v>
      </c>
      <c r="E239">
        <v>4.7289981665077328E-2</v>
      </c>
      <c r="F239" t="s">
        <v>75</v>
      </c>
      <c r="G239">
        <f t="shared" si="65"/>
        <v>2014</v>
      </c>
      <c r="H239" t="s">
        <v>644</v>
      </c>
      <c r="I239">
        <f t="shared" si="66"/>
        <v>2022</v>
      </c>
      <c r="J239" t="s">
        <v>45</v>
      </c>
      <c r="K239" t="s">
        <v>46</v>
      </c>
      <c r="L239">
        <v>285.10433223789948</v>
      </c>
      <c r="M239">
        <f t="shared" si="67"/>
        <v>145.59327899615411</v>
      </c>
      <c r="N239">
        <f t="shared" si="68"/>
        <v>145.59327899615411</v>
      </c>
      <c r="O239">
        <f t="shared" si="69"/>
        <v>291.18655799230822</v>
      </c>
      <c r="P239">
        <f t="shared" si="70"/>
        <v>107.73902645715404</v>
      </c>
      <c r="Q239">
        <f t="shared" si="71"/>
        <v>398.92558444946224</v>
      </c>
      <c r="R239">
        <f t="shared" si="72"/>
        <v>187.49502469124724</v>
      </c>
      <c r="S239">
        <f t="shared" si="73"/>
        <v>687.48175720123982</v>
      </c>
    </row>
    <row r="240" spans="1:19">
      <c r="A240" t="s">
        <v>655</v>
      </c>
      <c r="B240" t="s">
        <v>656</v>
      </c>
      <c r="C240" t="s">
        <v>51</v>
      </c>
      <c r="D240" t="s">
        <v>42</v>
      </c>
      <c r="E240">
        <v>4.9340094040580811E-2</v>
      </c>
      <c r="F240" t="s">
        <v>75</v>
      </c>
      <c r="G240">
        <f t="shared" si="65"/>
        <v>2014</v>
      </c>
      <c r="H240" t="s">
        <v>641</v>
      </c>
      <c r="I240">
        <f t="shared" si="66"/>
        <v>2022</v>
      </c>
      <c r="J240" t="s">
        <v>45</v>
      </c>
      <c r="K240" t="s">
        <v>46</v>
      </c>
      <c r="L240">
        <v>71.893219041943254</v>
      </c>
      <c r="M240">
        <f t="shared" si="67"/>
        <v>36.713470524085714</v>
      </c>
      <c r="N240">
        <f t="shared" si="68"/>
        <v>36.713470524085714</v>
      </c>
      <c r="O240">
        <f t="shared" si="69"/>
        <v>73.426941048171429</v>
      </c>
      <c r="P240">
        <f t="shared" si="70"/>
        <v>27.16796818782343</v>
      </c>
      <c r="Q240">
        <f t="shared" si="71"/>
        <v>100.59490923599486</v>
      </c>
      <c r="R240">
        <f t="shared" si="72"/>
        <v>47.279607340917586</v>
      </c>
      <c r="S240">
        <f t="shared" si="73"/>
        <v>173.35856025003113</v>
      </c>
    </row>
    <row r="241" spans="1:19">
      <c r="A241" t="s">
        <v>657</v>
      </c>
      <c r="B241" t="s">
        <v>658</v>
      </c>
      <c r="C241" t="s">
        <v>51</v>
      </c>
      <c r="D241" t="s">
        <v>42</v>
      </c>
      <c r="E241">
        <v>4.9284335180241161E-2</v>
      </c>
      <c r="F241" t="s">
        <v>75</v>
      </c>
      <c r="G241">
        <f t="shared" si="65"/>
        <v>2014</v>
      </c>
      <c r="H241" t="s">
        <v>644</v>
      </c>
      <c r="I241">
        <f t="shared" si="66"/>
        <v>2022</v>
      </c>
      <c r="J241" t="s">
        <v>45</v>
      </c>
      <c r="K241" t="s">
        <v>46</v>
      </c>
      <c r="L241">
        <v>135.47535791840309</v>
      </c>
      <c r="M241">
        <f t="shared" ref="M241:M261" si="74">IF(D241="euc",$L$2,$L$3)*L241</f>
        <v>69.182749443664562</v>
      </c>
      <c r="N241">
        <f t="shared" ref="N241:N261" si="75">L241*$L$2</f>
        <v>69.182749443664562</v>
      </c>
      <c r="O241">
        <f t="shared" si="69"/>
        <v>138.36549888732912</v>
      </c>
      <c r="P241">
        <f t="shared" si="70"/>
        <v>51.195234588311777</v>
      </c>
      <c r="Q241">
        <f t="shared" si="71"/>
        <v>189.56073347564092</v>
      </c>
      <c r="R241">
        <f t="shared" si="72"/>
        <v>89.093544733551226</v>
      </c>
      <c r="S241">
        <f t="shared" si="73"/>
        <v>326.6763306896878</v>
      </c>
    </row>
    <row r="242" spans="1:19">
      <c r="A242" t="s">
        <v>76</v>
      </c>
      <c r="B242" t="s">
        <v>659</v>
      </c>
      <c r="C242" t="s">
        <v>51</v>
      </c>
      <c r="D242" t="s">
        <v>42</v>
      </c>
      <c r="E242">
        <v>4.8635255322283702E-2</v>
      </c>
      <c r="F242" t="s">
        <v>75</v>
      </c>
      <c r="G242">
        <f t="shared" si="65"/>
        <v>2014</v>
      </c>
      <c r="H242" t="s">
        <v>644</v>
      </c>
      <c r="I242">
        <f t="shared" si="66"/>
        <v>2022</v>
      </c>
      <c r="J242" t="s">
        <v>45</v>
      </c>
      <c r="K242" t="s">
        <v>46</v>
      </c>
      <c r="L242">
        <v>113.9715106355482</v>
      </c>
      <c r="M242">
        <f t="shared" si="74"/>
        <v>58.201451431219994</v>
      </c>
      <c r="N242">
        <f t="shared" si="75"/>
        <v>58.201451431219994</v>
      </c>
      <c r="O242">
        <f t="shared" si="69"/>
        <v>116.40290286243999</v>
      </c>
      <c r="P242">
        <f t="shared" si="70"/>
        <v>43.069074059102796</v>
      </c>
      <c r="Q242">
        <f t="shared" si="71"/>
        <v>159.47197692154279</v>
      </c>
      <c r="R242">
        <f t="shared" si="72"/>
        <v>74.951829153125104</v>
      </c>
      <c r="S242">
        <f t="shared" si="73"/>
        <v>274.82337356145871</v>
      </c>
    </row>
    <row r="243" spans="1:19">
      <c r="A243" t="s">
        <v>76</v>
      </c>
      <c r="B243" t="s">
        <v>660</v>
      </c>
      <c r="C243" t="s">
        <v>51</v>
      </c>
      <c r="D243" t="s">
        <v>42</v>
      </c>
      <c r="E243">
        <v>4.7118805327092401E-2</v>
      </c>
      <c r="F243" t="s">
        <v>75</v>
      </c>
      <c r="G243">
        <f t="shared" si="65"/>
        <v>2014</v>
      </c>
      <c r="H243" t="s">
        <v>644</v>
      </c>
      <c r="I243">
        <f t="shared" si="66"/>
        <v>2022</v>
      </c>
      <c r="J243" t="s">
        <v>45</v>
      </c>
      <c r="K243" t="s">
        <v>46</v>
      </c>
      <c r="L243">
        <v>130.5257710394819</v>
      </c>
      <c r="M243">
        <f t="shared" si="74"/>
        <v>66.655160410828799</v>
      </c>
      <c r="N243">
        <f t="shared" si="75"/>
        <v>66.655160410828799</v>
      </c>
      <c r="O243">
        <f t="shared" si="69"/>
        <v>133.3103208216576</v>
      </c>
      <c r="P243">
        <f t="shared" si="70"/>
        <v>49.32481870401331</v>
      </c>
      <c r="Q243">
        <f t="shared" si="71"/>
        <v>182.63513952567092</v>
      </c>
      <c r="R243">
        <f t="shared" si="72"/>
        <v>85.838515577065323</v>
      </c>
      <c r="S243">
        <f t="shared" si="73"/>
        <v>314.74122378257283</v>
      </c>
    </row>
    <row r="244" spans="1:19">
      <c r="A244" t="s">
        <v>661</v>
      </c>
      <c r="B244" t="s">
        <v>662</v>
      </c>
      <c r="C244" t="s">
        <v>51</v>
      </c>
      <c r="D244" t="s">
        <v>42</v>
      </c>
      <c r="E244">
        <v>4.9886662757204069E-2</v>
      </c>
      <c r="F244" t="s">
        <v>71</v>
      </c>
      <c r="G244">
        <f t="shared" si="65"/>
        <v>2014</v>
      </c>
      <c r="H244" t="s">
        <v>641</v>
      </c>
      <c r="I244">
        <f t="shared" si="66"/>
        <v>2022</v>
      </c>
      <c r="J244" t="s">
        <v>45</v>
      </c>
      <c r="K244" t="s">
        <v>46</v>
      </c>
      <c r="L244">
        <v>71.024188204250891</v>
      </c>
      <c r="M244">
        <f t="shared" si="74"/>
        <v>36.269685442970818</v>
      </c>
      <c r="N244">
        <f t="shared" si="75"/>
        <v>36.269685442970818</v>
      </c>
      <c r="O244">
        <f t="shared" si="69"/>
        <v>72.539370885941636</v>
      </c>
      <c r="P244">
        <f t="shared" si="70"/>
        <v>26.839567227798405</v>
      </c>
      <c r="Q244">
        <f t="shared" si="71"/>
        <v>99.378938113740048</v>
      </c>
      <c r="R244">
        <f t="shared" si="72"/>
        <v>46.70810091345782</v>
      </c>
      <c r="S244">
        <f t="shared" si="73"/>
        <v>171.26303668267866</v>
      </c>
    </row>
    <row r="245" spans="1:19">
      <c r="A245" t="s">
        <v>663</v>
      </c>
      <c r="B245" t="s">
        <v>664</v>
      </c>
      <c r="C245" t="s">
        <v>51</v>
      </c>
      <c r="D245" t="s">
        <v>42</v>
      </c>
      <c r="E245">
        <v>4.9340094040580811E-2</v>
      </c>
      <c r="F245" t="s">
        <v>71</v>
      </c>
      <c r="G245">
        <f t="shared" si="65"/>
        <v>2014</v>
      </c>
      <c r="H245" t="s">
        <v>644</v>
      </c>
      <c r="I245">
        <f t="shared" si="66"/>
        <v>2022</v>
      </c>
      <c r="J245" t="s">
        <v>45</v>
      </c>
      <c r="K245" t="s">
        <v>46</v>
      </c>
      <c r="L245">
        <v>20.970699791224771</v>
      </c>
      <c r="M245">
        <f t="shared" si="74"/>
        <v>10.709037360052124</v>
      </c>
      <c r="N245">
        <f t="shared" si="75"/>
        <v>10.709037360052124</v>
      </c>
      <c r="O245">
        <f t="shared" si="69"/>
        <v>21.418074720104247</v>
      </c>
      <c r="P245">
        <f t="shared" si="70"/>
        <v>7.9246876464385716</v>
      </c>
      <c r="Q245">
        <f t="shared" si="71"/>
        <v>29.342762366542818</v>
      </c>
      <c r="R245">
        <f t="shared" si="72"/>
        <v>13.791098312275123</v>
      </c>
      <c r="S245">
        <f t="shared" si="73"/>
        <v>50.567360478342117</v>
      </c>
    </row>
    <row r="246" spans="1:19">
      <c r="A246" t="s">
        <v>69</v>
      </c>
      <c r="B246" t="s">
        <v>665</v>
      </c>
      <c r="C246" t="s">
        <v>51</v>
      </c>
      <c r="D246" t="s">
        <v>42</v>
      </c>
      <c r="E246">
        <v>4.944439486113171E-2</v>
      </c>
      <c r="F246" t="s">
        <v>71</v>
      </c>
      <c r="G246">
        <f t="shared" si="65"/>
        <v>2014</v>
      </c>
      <c r="H246" t="s">
        <v>644</v>
      </c>
      <c r="I246">
        <f t="shared" si="66"/>
        <v>2022</v>
      </c>
      <c r="J246" t="s">
        <v>45</v>
      </c>
      <c r="K246" t="s">
        <v>46</v>
      </c>
      <c r="L246">
        <v>71.999428538655394</v>
      </c>
      <c r="M246">
        <f t="shared" si="74"/>
        <v>36.767708173740047</v>
      </c>
      <c r="N246">
        <f t="shared" si="75"/>
        <v>36.767708173740047</v>
      </c>
      <c r="O246">
        <f t="shared" si="69"/>
        <v>73.535416347480094</v>
      </c>
      <c r="P246">
        <f t="shared" si="70"/>
        <v>27.208104048567634</v>
      </c>
      <c r="Q246">
        <f t="shared" si="71"/>
        <v>100.74352039604773</v>
      </c>
      <c r="R246">
        <f t="shared" si="72"/>
        <v>47.349454586142429</v>
      </c>
      <c r="S246">
        <f t="shared" si="73"/>
        <v>173.61466681585557</v>
      </c>
    </row>
    <row r="247" spans="1:19">
      <c r="A247" t="s">
        <v>666</v>
      </c>
      <c r="B247" t="s">
        <v>667</v>
      </c>
      <c r="C247" t="s">
        <v>51</v>
      </c>
      <c r="D247" t="s">
        <v>42</v>
      </c>
      <c r="E247">
        <v>4.9801129541975853E-2</v>
      </c>
      <c r="F247" t="s">
        <v>71</v>
      </c>
      <c r="G247">
        <f t="shared" si="65"/>
        <v>2014</v>
      </c>
      <c r="H247" t="s">
        <v>641</v>
      </c>
      <c r="I247">
        <f t="shared" si="66"/>
        <v>2022</v>
      </c>
      <c r="J247" t="s">
        <v>45</v>
      </c>
      <c r="K247" t="s">
        <v>46</v>
      </c>
      <c r="L247">
        <v>84.61364376497626</v>
      </c>
      <c r="M247">
        <f t="shared" si="74"/>
        <v>43.209367415981241</v>
      </c>
      <c r="N247">
        <f t="shared" si="75"/>
        <v>43.209367415981241</v>
      </c>
      <c r="O247">
        <f t="shared" si="69"/>
        <v>86.418734831962482</v>
      </c>
      <c r="P247">
        <f t="shared" si="70"/>
        <v>31.974931887826116</v>
      </c>
      <c r="Q247">
        <f t="shared" si="71"/>
        <v>118.3936667197886</v>
      </c>
      <c r="R247">
        <f t="shared" si="72"/>
        <v>55.645023358300641</v>
      </c>
      <c r="S247">
        <f t="shared" si="73"/>
        <v>204.031752313769</v>
      </c>
    </row>
    <row r="248" spans="1:19">
      <c r="A248" t="s">
        <v>668</v>
      </c>
      <c r="B248" t="s">
        <v>669</v>
      </c>
      <c r="C248" t="s">
        <v>41</v>
      </c>
      <c r="D248" t="s">
        <v>42</v>
      </c>
      <c r="E248">
        <v>1.8247681384410189E-2</v>
      </c>
      <c r="F248" t="s">
        <v>156</v>
      </c>
      <c r="G248">
        <f t="shared" si="65"/>
        <v>2016</v>
      </c>
      <c r="H248" t="s">
        <v>617</v>
      </c>
      <c r="I248">
        <f t="shared" si="66"/>
        <v>2022</v>
      </c>
      <c r="J248" t="s">
        <v>103</v>
      </c>
      <c r="K248" t="s">
        <v>46</v>
      </c>
      <c r="L248">
        <v>72.925243127047395</v>
      </c>
      <c r="M248">
        <f t="shared" si="74"/>
        <v>37.240490823545564</v>
      </c>
      <c r="N248">
        <f t="shared" si="75"/>
        <v>37.240490823545564</v>
      </c>
      <c r="O248">
        <f t="shared" si="69"/>
        <v>74.480981647091127</v>
      </c>
      <c r="P248">
        <f t="shared" si="70"/>
        <v>27.557963209423718</v>
      </c>
      <c r="Q248">
        <f t="shared" si="71"/>
        <v>102.03894485651485</v>
      </c>
      <c r="R248">
        <f t="shared" si="72"/>
        <v>47.958304082561973</v>
      </c>
      <c r="S248">
        <f t="shared" si="73"/>
        <v>175.84711496939389</v>
      </c>
    </row>
    <row r="249" spans="1:19">
      <c r="A249" t="s">
        <v>670</v>
      </c>
      <c r="B249" t="s">
        <v>671</v>
      </c>
      <c r="C249" t="s">
        <v>41</v>
      </c>
      <c r="D249" t="s">
        <v>42</v>
      </c>
      <c r="E249">
        <v>1.8360404185392309E-2</v>
      </c>
      <c r="F249" t="s">
        <v>259</v>
      </c>
      <c r="G249">
        <f t="shared" si="65"/>
        <v>2016</v>
      </c>
      <c r="H249" t="s">
        <v>672</v>
      </c>
      <c r="I249">
        <f t="shared" si="66"/>
        <v>2022</v>
      </c>
      <c r="J249" t="s">
        <v>103</v>
      </c>
      <c r="K249" t="s">
        <v>46</v>
      </c>
      <c r="L249">
        <v>126.6531188717249</v>
      </c>
      <c r="M249">
        <f t="shared" si="74"/>
        <v>64.677526037160902</v>
      </c>
      <c r="N249">
        <f t="shared" si="75"/>
        <v>64.677526037160902</v>
      </c>
      <c r="O249">
        <f t="shared" si="69"/>
        <v>129.3550520743218</v>
      </c>
      <c r="P249">
        <f t="shared" si="70"/>
        <v>47.861369267499065</v>
      </c>
      <c r="Q249">
        <f t="shared" si="71"/>
        <v>177.21642134182088</v>
      </c>
      <c r="R249">
        <f t="shared" si="72"/>
        <v>83.291718030655801</v>
      </c>
      <c r="S249">
        <f t="shared" si="73"/>
        <v>305.40296611240461</v>
      </c>
    </row>
    <row r="250" spans="1:19">
      <c r="A250" t="s">
        <v>49</v>
      </c>
      <c r="B250" t="s">
        <v>673</v>
      </c>
      <c r="C250" t="s">
        <v>51</v>
      </c>
      <c r="D250" t="s">
        <v>42</v>
      </c>
      <c r="E250">
        <v>4.9380335201984461E-2</v>
      </c>
      <c r="F250" t="s">
        <v>52</v>
      </c>
      <c r="G250">
        <f t="shared" si="65"/>
        <v>2013</v>
      </c>
      <c r="H250" t="s">
        <v>674</v>
      </c>
      <c r="I250">
        <f t="shared" si="66"/>
        <v>2022</v>
      </c>
      <c r="J250" t="s">
        <v>45</v>
      </c>
      <c r="K250" t="s">
        <v>46</v>
      </c>
      <c r="L250">
        <v>150.9641888797058</v>
      </c>
      <c r="M250">
        <f t="shared" si="74"/>
        <v>77.09237912123649</v>
      </c>
      <c r="N250">
        <f t="shared" si="75"/>
        <v>77.09237912123649</v>
      </c>
      <c r="O250">
        <f t="shared" si="69"/>
        <v>154.18475824247298</v>
      </c>
      <c r="P250">
        <f t="shared" si="70"/>
        <v>57.048360549714999</v>
      </c>
      <c r="Q250">
        <f t="shared" si="71"/>
        <v>211.23311879218798</v>
      </c>
      <c r="R250">
        <f t="shared" si="72"/>
        <v>99.279565832328345</v>
      </c>
      <c r="S250">
        <f t="shared" si="73"/>
        <v>364.02507471853727</v>
      </c>
    </row>
    <row r="251" spans="1:19">
      <c r="A251" t="s">
        <v>675</v>
      </c>
      <c r="B251" t="s">
        <v>676</v>
      </c>
      <c r="C251" t="s">
        <v>51</v>
      </c>
      <c r="D251" t="s">
        <v>42</v>
      </c>
      <c r="E251">
        <v>4.9211259053075662E-2</v>
      </c>
      <c r="F251" t="s">
        <v>52</v>
      </c>
      <c r="G251">
        <f t="shared" si="65"/>
        <v>2013</v>
      </c>
      <c r="H251" t="s">
        <v>677</v>
      </c>
      <c r="I251">
        <f t="shared" si="66"/>
        <v>2022</v>
      </c>
      <c r="J251" t="s">
        <v>45</v>
      </c>
      <c r="K251" t="s">
        <v>46</v>
      </c>
      <c r="L251">
        <v>74.730196724072869</v>
      </c>
      <c r="M251">
        <f t="shared" si="74"/>
        <v>38.162220460426575</v>
      </c>
      <c r="N251">
        <f t="shared" si="75"/>
        <v>38.162220460426575</v>
      </c>
      <c r="O251">
        <f t="shared" si="69"/>
        <v>76.324440920853149</v>
      </c>
      <c r="P251">
        <f t="shared" si="70"/>
        <v>28.240043140715667</v>
      </c>
      <c r="Q251">
        <f t="shared" si="71"/>
        <v>104.56448406156882</v>
      </c>
      <c r="R251">
        <f t="shared" si="72"/>
        <v>49.145307508937343</v>
      </c>
      <c r="S251">
        <f t="shared" si="73"/>
        <v>180.19946086610358</v>
      </c>
    </row>
    <row r="252" spans="1:19">
      <c r="A252" t="s">
        <v>678</v>
      </c>
      <c r="B252" t="s">
        <v>679</v>
      </c>
      <c r="C252" t="s">
        <v>41</v>
      </c>
      <c r="D252" t="s">
        <v>42</v>
      </c>
      <c r="E252">
        <v>1.7497456163319061E-2</v>
      </c>
      <c r="F252" t="s">
        <v>185</v>
      </c>
      <c r="G252">
        <f t="shared" si="65"/>
        <v>2016</v>
      </c>
      <c r="H252" t="s">
        <v>672</v>
      </c>
      <c r="I252">
        <f t="shared" si="66"/>
        <v>2022</v>
      </c>
      <c r="J252" t="s">
        <v>108</v>
      </c>
      <c r="K252" t="s">
        <v>109</v>
      </c>
      <c r="L252">
        <v>130.9568773863941</v>
      </c>
      <c r="M252">
        <f t="shared" si="74"/>
        <v>66.875312051985304</v>
      </c>
      <c r="N252">
        <f t="shared" si="75"/>
        <v>66.875312051985304</v>
      </c>
      <c r="O252">
        <f t="shared" si="69"/>
        <v>133.75062410397061</v>
      </c>
      <c r="P252">
        <f t="shared" si="70"/>
        <v>49.487730918469126</v>
      </c>
      <c r="Q252">
        <f t="shared" si="71"/>
        <v>183.23835502243975</v>
      </c>
      <c r="R252">
        <f t="shared" si="72"/>
        <v>86.122026860546683</v>
      </c>
      <c r="S252">
        <f t="shared" si="73"/>
        <v>315.7807651553378</v>
      </c>
    </row>
    <row r="253" spans="1:19">
      <c r="A253" t="s">
        <v>680</v>
      </c>
      <c r="B253" t="s">
        <v>681</v>
      </c>
      <c r="C253" t="s">
        <v>41</v>
      </c>
      <c r="D253" t="s">
        <v>42</v>
      </c>
      <c r="E253">
        <v>4.8655090724122149E-2</v>
      </c>
      <c r="F253" t="s">
        <v>43</v>
      </c>
      <c r="G253">
        <f t="shared" si="65"/>
        <v>2012</v>
      </c>
      <c r="H253" t="s">
        <v>682</v>
      </c>
      <c r="I253">
        <f t="shared" si="66"/>
        <v>2022</v>
      </c>
      <c r="J253" t="s">
        <v>45</v>
      </c>
      <c r="K253" t="s">
        <v>46</v>
      </c>
      <c r="L253">
        <v>189.47145177341989</v>
      </c>
      <c r="M253">
        <f t="shared" si="74"/>
        <v>96.756754705626491</v>
      </c>
      <c r="N253">
        <f t="shared" si="75"/>
        <v>96.756754705626491</v>
      </c>
      <c r="O253">
        <f t="shared" si="69"/>
        <v>193.51350941125298</v>
      </c>
      <c r="P253">
        <f t="shared" si="70"/>
        <v>71.599998482163599</v>
      </c>
      <c r="Q253">
        <f t="shared" si="71"/>
        <v>265.11350789341657</v>
      </c>
      <c r="R253">
        <f t="shared" si="72"/>
        <v>124.60334870990577</v>
      </c>
      <c r="S253">
        <f t="shared" si="73"/>
        <v>456.87894526965448</v>
      </c>
    </row>
    <row r="254" spans="1:19">
      <c r="A254" t="s">
        <v>683</v>
      </c>
      <c r="B254" t="s">
        <v>684</v>
      </c>
      <c r="C254" t="s">
        <v>41</v>
      </c>
      <c r="D254" t="s">
        <v>42</v>
      </c>
      <c r="E254">
        <v>4.7922649051146238E-2</v>
      </c>
      <c r="F254" t="s">
        <v>43</v>
      </c>
      <c r="G254">
        <f t="shared" si="65"/>
        <v>2012</v>
      </c>
      <c r="H254" t="s">
        <v>682</v>
      </c>
      <c r="I254">
        <f t="shared" si="66"/>
        <v>2022</v>
      </c>
      <c r="J254" t="s">
        <v>45</v>
      </c>
      <c r="K254" t="s">
        <v>46</v>
      </c>
      <c r="L254">
        <v>171.3099408527402</v>
      </c>
      <c r="M254">
        <f t="shared" si="74"/>
        <v>87.482276462132731</v>
      </c>
      <c r="N254">
        <f t="shared" si="75"/>
        <v>87.482276462132731</v>
      </c>
      <c r="O254">
        <f t="shared" si="69"/>
        <v>174.96455292426546</v>
      </c>
      <c r="P254">
        <f t="shared" si="70"/>
        <v>64.736884581978217</v>
      </c>
      <c r="Q254">
        <f t="shared" si="71"/>
        <v>239.70143750624368</v>
      </c>
      <c r="R254">
        <f t="shared" si="72"/>
        <v>112.65967562793452</v>
      </c>
      <c r="S254">
        <f t="shared" si="73"/>
        <v>413.08547730242657</v>
      </c>
    </row>
    <row r="255" spans="1:19">
      <c r="A255" t="s">
        <v>680</v>
      </c>
      <c r="B255" t="s">
        <v>685</v>
      </c>
      <c r="C255" t="s">
        <v>41</v>
      </c>
      <c r="D255" t="s">
        <v>42</v>
      </c>
      <c r="E255">
        <v>4.5126227037563853E-2</v>
      </c>
      <c r="F255" t="s">
        <v>43</v>
      </c>
      <c r="G255">
        <f t="shared" si="65"/>
        <v>2012</v>
      </c>
      <c r="H255" t="s">
        <v>682</v>
      </c>
      <c r="I255">
        <f t="shared" si="66"/>
        <v>2022</v>
      </c>
      <c r="J255" t="s">
        <v>45</v>
      </c>
      <c r="K255" t="s">
        <v>46</v>
      </c>
      <c r="L255">
        <v>85.274071787684079</v>
      </c>
      <c r="M255">
        <f t="shared" si="74"/>
        <v>43.546625992910705</v>
      </c>
      <c r="N255">
        <f t="shared" si="75"/>
        <v>43.546625992910705</v>
      </c>
      <c r="O255">
        <f t="shared" si="69"/>
        <v>87.093251985821411</v>
      </c>
      <c r="P255">
        <f t="shared" si="70"/>
        <v>32.224503234753925</v>
      </c>
      <c r="Q255">
        <f t="shared" si="71"/>
        <v>119.31775522057534</v>
      </c>
      <c r="R255">
        <f t="shared" si="72"/>
        <v>56.079344953670407</v>
      </c>
      <c r="S255">
        <f t="shared" si="73"/>
        <v>205.62426483012482</v>
      </c>
    </row>
    <row r="256" spans="1:19">
      <c r="A256" t="s">
        <v>680</v>
      </c>
      <c r="B256" t="s">
        <v>686</v>
      </c>
      <c r="C256" t="s">
        <v>41</v>
      </c>
      <c r="D256" t="s">
        <v>42</v>
      </c>
      <c r="E256">
        <v>4.8138279280518857E-2</v>
      </c>
      <c r="F256" t="s">
        <v>43</v>
      </c>
      <c r="G256">
        <f t="shared" si="65"/>
        <v>2012</v>
      </c>
      <c r="H256" t="s">
        <v>682</v>
      </c>
      <c r="I256">
        <f t="shared" si="66"/>
        <v>2022</v>
      </c>
      <c r="J256" t="s">
        <v>45</v>
      </c>
      <c r="K256" t="s">
        <v>46</v>
      </c>
      <c r="L256">
        <v>167.21425457613049</v>
      </c>
      <c r="M256">
        <f t="shared" si="74"/>
        <v>85.390746003544038</v>
      </c>
      <c r="N256">
        <f t="shared" si="75"/>
        <v>85.390746003544038</v>
      </c>
      <c r="O256">
        <f t="shared" si="69"/>
        <v>170.78149200708808</v>
      </c>
      <c r="P256">
        <f t="shared" si="70"/>
        <v>63.189152042622588</v>
      </c>
      <c r="Q256">
        <f t="shared" si="71"/>
        <v>233.97064404971067</v>
      </c>
      <c r="R256">
        <f t="shared" si="72"/>
        <v>109.966202703364</v>
      </c>
      <c r="S256">
        <f t="shared" si="73"/>
        <v>403.20940991233465</v>
      </c>
    </row>
    <row r="257" spans="1:19">
      <c r="A257" t="s">
        <v>680</v>
      </c>
      <c r="B257" t="s">
        <v>687</v>
      </c>
      <c r="C257" t="s">
        <v>41</v>
      </c>
      <c r="D257" t="s">
        <v>42</v>
      </c>
      <c r="E257">
        <v>4.6350175596937992E-2</v>
      </c>
      <c r="F257" t="s">
        <v>43</v>
      </c>
      <c r="G257">
        <f t="shared" si="65"/>
        <v>2012</v>
      </c>
      <c r="H257" t="s">
        <v>682</v>
      </c>
      <c r="I257">
        <f t="shared" si="66"/>
        <v>2022</v>
      </c>
      <c r="J257" t="s">
        <v>45</v>
      </c>
      <c r="K257" t="s">
        <v>46</v>
      </c>
      <c r="L257">
        <v>183.79015569480069</v>
      </c>
      <c r="M257">
        <f t="shared" si="74"/>
        <v>93.855506174811623</v>
      </c>
      <c r="N257">
        <f t="shared" si="75"/>
        <v>93.855506174811623</v>
      </c>
      <c r="O257">
        <f t="shared" si="69"/>
        <v>187.71101234962325</v>
      </c>
      <c r="P257">
        <f t="shared" si="70"/>
        <v>69.453074569360595</v>
      </c>
      <c r="Q257">
        <f t="shared" si="71"/>
        <v>257.16408691898386</v>
      </c>
      <c r="R257">
        <f t="shared" si="72"/>
        <v>120.86712085192241</v>
      </c>
      <c r="S257">
        <f t="shared" si="73"/>
        <v>443.17944312371549</v>
      </c>
    </row>
    <row r="258" spans="1:19">
      <c r="A258" t="s">
        <v>680</v>
      </c>
      <c r="B258" t="s">
        <v>688</v>
      </c>
      <c r="C258" t="s">
        <v>41</v>
      </c>
      <c r="D258" t="s">
        <v>42</v>
      </c>
      <c r="E258">
        <v>4.9603715600721382E-2</v>
      </c>
      <c r="F258" t="s">
        <v>43</v>
      </c>
      <c r="G258">
        <f t="shared" si="65"/>
        <v>2012</v>
      </c>
      <c r="H258" t="s">
        <v>682</v>
      </c>
      <c r="I258">
        <f t="shared" si="66"/>
        <v>2022</v>
      </c>
      <c r="J258" t="s">
        <v>45</v>
      </c>
      <c r="K258" t="s">
        <v>46</v>
      </c>
      <c r="L258">
        <v>115.124252489908</v>
      </c>
      <c r="M258">
        <f t="shared" si="74"/>
        <v>58.790118271513066</v>
      </c>
      <c r="N258">
        <f t="shared" si="75"/>
        <v>58.790118271513066</v>
      </c>
      <c r="O258">
        <f t="shared" si="69"/>
        <v>117.58023654302613</v>
      </c>
      <c r="P258">
        <f t="shared" si="70"/>
        <v>43.504687520919667</v>
      </c>
      <c r="Q258">
        <f t="shared" si="71"/>
        <v>161.08492406394581</v>
      </c>
      <c r="R258">
        <f t="shared" si="72"/>
        <v>75.709914310054529</v>
      </c>
      <c r="S258">
        <f t="shared" si="73"/>
        <v>277.60301913686658</v>
      </c>
    </row>
    <row r="259" spans="1:19">
      <c r="A259" t="s">
        <v>680</v>
      </c>
      <c r="B259" t="s">
        <v>689</v>
      </c>
      <c r="C259" t="s">
        <v>41</v>
      </c>
      <c r="D259" t="s">
        <v>42</v>
      </c>
      <c r="E259">
        <v>4.7373626280317709E-2</v>
      </c>
      <c r="F259" t="s">
        <v>43</v>
      </c>
      <c r="G259">
        <f t="shared" si="65"/>
        <v>2012</v>
      </c>
      <c r="H259" t="s">
        <v>682</v>
      </c>
      <c r="I259">
        <f t="shared" si="66"/>
        <v>2022</v>
      </c>
      <c r="J259" t="s">
        <v>45</v>
      </c>
      <c r="K259" t="s">
        <v>46</v>
      </c>
      <c r="L259">
        <v>152.4420099790288</v>
      </c>
      <c r="M259">
        <f t="shared" si="74"/>
        <v>77.847053095957435</v>
      </c>
      <c r="N259">
        <f t="shared" si="75"/>
        <v>77.847053095957435</v>
      </c>
      <c r="O259">
        <f t="shared" si="69"/>
        <v>155.69410619191487</v>
      </c>
      <c r="P259">
        <f t="shared" si="70"/>
        <v>57.606819291008499</v>
      </c>
      <c r="Q259">
        <f t="shared" si="71"/>
        <v>213.30092548292336</v>
      </c>
      <c r="R259">
        <f t="shared" si="72"/>
        <v>100.25143497697397</v>
      </c>
      <c r="S259">
        <f t="shared" si="73"/>
        <v>367.58859491557121</v>
      </c>
    </row>
    <row r="260" spans="1:19">
      <c r="A260" t="s">
        <v>680</v>
      </c>
      <c r="B260" t="s">
        <v>690</v>
      </c>
      <c r="C260" t="s">
        <v>41</v>
      </c>
      <c r="D260" t="s">
        <v>42</v>
      </c>
      <c r="E260">
        <v>4.7643049030688493E-2</v>
      </c>
      <c r="F260" t="s">
        <v>43</v>
      </c>
      <c r="G260">
        <f t="shared" si="65"/>
        <v>2012</v>
      </c>
      <c r="H260" t="s">
        <v>682</v>
      </c>
      <c r="I260">
        <f t="shared" si="66"/>
        <v>2022</v>
      </c>
      <c r="J260" t="s">
        <v>45</v>
      </c>
      <c r="K260" t="s">
        <v>46</v>
      </c>
      <c r="L260">
        <v>168.548921076136</v>
      </c>
      <c r="M260">
        <f t="shared" si="74"/>
        <v>86.072315696213508</v>
      </c>
      <c r="N260">
        <f t="shared" si="75"/>
        <v>86.072315696213508</v>
      </c>
      <c r="O260">
        <f t="shared" si="69"/>
        <v>172.14463139242702</v>
      </c>
      <c r="P260">
        <f t="shared" si="70"/>
        <v>63.693513615197993</v>
      </c>
      <c r="Q260">
        <f t="shared" si="71"/>
        <v>235.838145007625</v>
      </c>
      <c r="R260">
        <f t="shared" si="72"/>
        <v>110.84392815358375</v>
      </c>
      <c r="S260">
        <f t="shared" si="73"/>
        <v>406.4277365631404</v>
      </c>
    </row>
    <row r="261" spans="1:19">
      <c r="A261" t="s">
        <v>680</v>
      </c>
      <c r="B261" t="s">
        <v>691</v>
      </c>
      <c r="C261" t="s">
        <v>41</v>
      </c>
      <c r="D261" t="s">
        <v>42</v>
      </c>
      <c r="E261">
        <v>4.7772323162425662E-2</v>
      </c>
      <c r="F261" t="s">
        <v>43</v>
      </c>
      <c r="G261">
        <f t="shared" si="65"/>
        <v>2012</v>
      </c>
      <c r="H261" t="s">
        <v>682</v>
      </c>
      <c r="I261">
        <f t="shared" si="66"/>
        <v>2022</v>
      </c>
      <c r="J261" t="s">
        <v>45</v>
      </c>
      <c r="K261" t="s">
        <v>46</v>
      </c>
      <c r="L261">
        <v>244.80345096047199</v>
      </c>
      <c r="M261">
        <f t="shared" si="74"/>
        <v>125.01296229048113</v>
      </c>
      <c r="N261">
        <f t="shared" si="75"/>
        <v>125.01296229048113</v>
      </c>
      <c r="O261">
        <f t="shared" si="69"/>
        <v>250.02592458096225</v>
      </c>
      <c r="P261">
        <f t="shared" si="70"/>
        <v>92.509592094956034</v>
      </c>
      <c r="Q261">
        <f t="shared" si="71"/>
        <v>342.5355166759183</v>
      </c>
      <c r="R261">
        <f t="shared" si="72"/>
        <v>160.9916928376816</v>
      </c>
      <c r="S261">
        <f t="shared" si="73"/>
        <v>590.30287373816589</v>
      </c>
    </row>
    <row r="262" spans="1:19">
      <c r="A262" t="s">
        <v>692</v>
      </c>
      <c r="B262" t="s">
        <v>693</v>
      </c>
      <c r="E262">
        <v>4.8655090724122149E-2</v>
      </c>
      <c r="F262" t="s">
        <v>43</v>
      </c>
      <c r="G262">
        <f t="shared" si="65"/>
        <v>2012</v>
      </c>
      <c r="H262" t="s">
        <v>682</v>
      </c>
      <c r="I262">
        <f t="shared" si="66"/>
        <v>2022</v>
      </c>
      <c r="J262" t="s">
        <v>45</v>
      </c>
      <c r="K262" t="s">
        <v>46</v>
      </c>
      <c r="L262">
        <v>143.68532662874199</v>
      </c>
      <c r="M262">
        <f>IF(D262="euc",L262*L253,L262*L254)</f>
        <v>24614.724806176448</v>
      </c>
    </row>
    <row r="263" spans="1:19">
      <c r="A263" t="s">
        <v>39</v>
      </c>
      <c r="B263" t="s">
        <v>694</v>
      </c>
      <c r="C263" t="s">
        <v>41</v>
      </c>
      <c r="D263" t="s">
        <v>42</v>
      </c>
      <c r="E263">
        <v>4.9070281923763032E-2</v>
      </c>
      <c r="F263" t="s">
        <v>43</v>
      </c>
      <c r="G263">
        <f t="shared" si="65"/>
        <v>2012</v>
      </c>
      <c r="H263" t="s">
        <v>695</v>
      </c>
      <c r="I263">
        <f t="shared" si="66"/>
        <v>2022</v>
      </c>
      <c r="J263" t="s">
        <v>45</v>
      </c>
      <c r="K263" t="s">
        <v>46</v>
      </c>
      <c r="L263">
        <v>207.86725374792579</v>
      </c>
      <c r="M263">
        <f t="shared" ref="M263:M270" si="76">IF(D263="euc",$L$2,$L$3)*L263</f>
        <v>106.15087758060751</v>
      </c>
      <c r="N263">
        <f>L263*$L$2</f>
        <v>106.15087758060751</v>
      </c>
      <c r="O263">
        <f t="shared" ref="O263:O270" si="77">N263*$L$4</f>
        <v>212.30175516121503</v>
      </c>
      <c r="P263">
        <f>O263*$L$5</f>
        <v>78.551649409649556</v>
      </c>
      <c r="Q263">
        <f t="shared" ref="Q263:Q270" si="78">SUM(O263:P263)</f>
        <v>290.8534045708646</v>
      </c>
      <c r="R263">
        <f t="shared" ref="R263:R270" si="79">Q263*$L$7</f>
        <v>136.70110014830635</v>
      </c>
      <c r="S263">
        <f t="shared" ref="S263:S270" si="80">R263*$L$8</f>
        <v>501.23736721045663</v>
      </c>
    </row>
    <row r="264" spans="1:19">
      <c r="A264" t="s">
        <v>39</v>
      </c>
      <c r="B264" t="s">
        <v>696</v>
      </c>
      <c r="C264" t="s">
        <v>41</v>
      </c>
      <c r="D264" t="s">
        <v>42</v>
      </c>
      <c r="E264">
        <v>4.7345888937382202E-2</v>
      </c>
      <c r="F264" t="s">
        <v>43</v>
      </c>
      <c r="G264">
        <f t="shared" si="65"/>
        <v>2012</v>
      </c>
      <c r="H264" t="s">
        <v>695</v>
      </c>
      <c r="I264">
        <f t="shared" si="66"/>
        <v>2022</v>
      </c>
      <c r="J264" t="s">
        <v>45</v>
      </c>
      <c r="K264" t="s">
        <v>46</v>
      </c>
      <c r="L264">
        <v>108.0467416992627</v>
      </c>
      <c r="M264">
        <f t="shared" si="76"/>
        <v>55.175869427756858</v>
      </c>
      <c r="N264">
        <f>L264*$L$2</f>
        <v>55.175869427756858</v>
      </c>
      <c r="O264">
        <f t="shared" si="77"/>
        <v>110.35173885551372</v>
      </c>
      <c r="P264">
        <f>O264*$L$5</f>
        <v>40.830143376540072</v>
      </c>
      <c r="Q264">
        <f t="shared" si="78"/>
        <v>151.18188223205379</v>
      </c>
      <c r="R264">
        <f t="shared" si="79"/>
        <v>71.055484649065278</v>
      </c>
      <c r="S264">
        <f t="shared" si="80"/>
        <v>260.53677704657269</v>
      </c>
    </row>
    <row r="265" spans="1:19">
      <c r="A265" t="s">
        <v>697</v>
      </c>
      <c r="B265" t="s">
        <v>698</v>
      </c>
      <c r="C265" t="s">
        <v>41</v>
      </c>
      <c r="D265" t="s">
        <v>42</v>
      </c>
      <c r="E265">
        <v>4.6882535812343272E-2</v>
      </c>
      <c r="F265" t="s">
        <v>43</v>
      </c>
      <c r="G265">
        <f t="shared" si="65"/>
        <v>2012</v>
      </c>
      <c r="H265" t="s">
        <v>695</v>
      </c>
      <c r="I265">
        <f t="shared" si="66"/>
        <v>2022</v>
      </c>
      <c r="J265" t="s">
        <v>45</v>
      </c>
      <c r="K265" t="s">
        <v>46</v>
      </c>
      <c r="L265">
        <v>57.032287881497822</v>
      </c>
      <c r="M265">
        <f t="shared" si="76"/>
        <v>29.124488344818243</v>
      </c>
      <c r="N265">
        <f>L265*$L$2</f>
        <v>29.124488344818243</v>
      </c>
      <c r="O265">
        <f t="shared" si="77"/>
        <v>58.248976689636486</v>
      </c>
      <c r="P265">
        <f>O265*$L$5</f>
        <v>21.552121375165498</v>
      </c>
      <c r="Q265">
        <f t="shared" si="78"/>
        <v>79.801098064801977</v>
      </c>
      <c r="R265">
        <f t="shared" si="79"/>
        <v>37.506516090456927</v>
      </c>
      <c r="S265">
        <f t="shared" si="80"/>
        <v>137.5238923316754</v>
      </c>
    </row>
    <row r="266" spans="1:19">
      <c r="A266" t="s">
        <v>39</v>
      </c>
      <c r="B266" t="s">
        <v>699</v>
      </c>
      <c r="C266" t="s">
        <v>41</v>
      </c>
      <c r="D266" t="s">
        <v>42</v>
      </c>
      <c r="E266">
        <v>4.8934803569650437E-2</v>
      </c>
      <c r="F266" t="s">
        <v>43</v>
      </c>
      <c r="G266">
        <f t="shared" si="65"/>
        <v>2012</v>
      </c>
      <c r="H266" t="s">
        <v>695</v>
      </c>
      <c r="I266">
        <f t="shared" si="66"/>
        <v>2022</v>
      </c>
      <c r="J266" t="s">
        <v>45</v>
      </c>
      <c r="K266" t="s">
        <v>46</v>
      </c>
      <c r="L266">
        <v>183.7138526493039</v>
      </c>
      <c r="M266">
        <f t="shared" si="76"/>
        <v>93.816540752911266</v>
      </c>
      <c r="N266">
        <f>L266*$L$2</f>
        <v>93.816540752911266</v>
      </c>
      <c r="O266">
        <f t="shared" si="77"/>
        <v>187.63308150582253</v>
      </c>
      <c r="P266">
        <f>O266*$L$5</f>
        <v>69.42424015715433</v>
      </c>
      <c r="Q266">
        <f t="shared" si="78"/>
        <v>257.05732166297685</v>
      </c>
      <c r="R266">
        <f t="shared" si="79"/>
        <v>120.81694118159911</v>
      </c>
      <c r="S266">
        <f t="shared" si="80"/>
        <v>442.99545099919669</v>
      </c>
    </row>
    <row r="267" spans="1:19">
      <c r="A267" t="s">
        <v>700</v>
      </c>
      <c r="B267" t="s">
        <v>701</v>
      </c>
      <c r="C267" t="s">
        <v>41</v>
      </c>
      <c r="D267" t="s">
        <v>42</v>
      </c>
      <c r="E267">
        <v>4.8184585944966357E-2</v>
      </c>
      <c r="F267" t="s">
        <v>62</v>
      </c>
      <c r="G267">
        <f t="shared" si="65"/>
        <v>2013</v>
      </c>
      <c r="H267" t="s">
        <v>695</v>
      </c>
      <c r="I267">
        <f t="shared" si="66"/>
        <v>2022</v>
      </c>
      <c r="J267" t="s">
        <v>45</v>
      </c>
      <c r="K267" t="s">
        <v>46</v>
      </c>
      <c r="L267">
        <v>192.73311353063889</v>
      </c>
      <c r="M267">
        <f t="shared" si="76"/>
        <v>98.422376642979671</v>
      </c>
      <c r="N267">
        <f>L267*$L$2</f>
        <v>98.422376642979671</v>
      </c>
      <c r="O267">
        <f t="shared" si="77"/>
        <v>196.84475328595934</v>
      </c>
      <c r="P267">
        <f>O267*$L$5</f>
        <v>72.83255871580495</v>
      </c>
      <c r="Q267">
        <f t="shared" si="78"/>
        <v>269.67731200176428</v>
      </c>
      <c r="R267">
        <f t="shared" si="79"/>
        <v>126.74833664082921</v>
      </c>
      <c r="S267">
        <f t="shared" si="80"/>
        <v>464.74390101637374</v>
      </c>
    </row>
    <row r="268" spans="1:19">
      <c r="A268" t="s">
        <v>702</v>
      </c>
      <c r="B268" t="s">
        <v>703</v>
      </c>
      <c r="C268" t="s">
        <v>41</v>
      </c>
      <c r="D268" t="s">
        <v>80</v>
      </c>
      <c r="E268">
        <v>4.7001815970818213E-2</v>
      </c>
      <c r="F268" t="s">
        <v>62</v>
      </c>
      <c r="G268">
        <f t="shared" si="65"/>
        <v>2013</v>
      </c>
      <c r="H268" t="s">
        <v>704</v>
      </c>
      <c r="I268">
        <f t="shared" si="66"/>
        <v>2022</v>
      </c>
      <c r="J268" t="s">
        <v>45</v>
      </c>
      <c r="K268" t="s">
        <v>46</v>
      </c>
      <c r="L268">
        <v>120.80690567958371</v>
      </c>
      <c r="M268">
        <f t="shared" si="76"/>
        <v>61.611521896587689</v>
      </c>
      <c r="N268">
        <f>L268*$L$3</f>
        <v>61.611521896587689</v>
      </c>
      <c r="O268">
        <f t="shared" si="77"/>
        <v>123.22304379317538</v>
      </c>
      <c r="P268">
        <f>O268*$L$6</f>
        <v>32.037991386225599</v>
      </c>
      <c r="Q268">
        <f t="shared" si="78"/>
        <v>155.26103517940098</v>
      </c>
      <c r="R268">
        <f t="shared" si="79"/>
        <v>72.972686534318456</v>
      </c>
      <c r="S268">
        <f t="shared" si="80"/>
        <v>267.56651729250098</v>
      </c>
    </row>
    <row r="269" spans="1:19">
      <c r="A269" t="s">
        <v>702</v>
      </c>
      <c r="B269" t="s">
        <v>705</v>
      </c>
      <c r="C269" t="s">
        <v>41</v>
      </c>
      <c r="D269" t="s">
        <v>80</v>
      </c>
      <c r="E269">
        <v>4.7616758500125152E-2</v>
      </c>
      <c r="F269" t="s">
        <v>62</v>
      </c>
      <c r="G269">
        <f t="shared" si="65"/>
        <v>2013</v>
      </c>
      <c r="H269" t="s">
        <v>704</v>
      </c>
      <c r="I269">
        <f t="shared" si="66"/>
        <v>2022</v>
      </c>
      <c r="J269" t="s">
        <v>45</v>
      </c>
      <c r="K269" t="s">
        <v>46</v>
      </c>
      <c r="L269">
        <v>111.1799246948335</v>
      </c>
      <c r="M269">
        <f t="shared" si="76"/>
        <v>56.701761594365088</v>
      </c>
      <c r="N269">
        <f>L269*$L$3</f>
        <v>56.701761594365088</v>
      </c>
      <c r="O269">
        <f t="shared" si="77"/>
        <v>113.40352318873018</v>
      </c>
      <c r="P269">
        <f>O269*$L$6</f>
        <v>29.484916029069847</v>
      </c>
      <c r="Q269">
        <f t="shared" si="78"/>
        <v>142.88843921780003</v>
      </c>
      <c r="R269">
        <f t="shared" si="79"/>
        <v>67.157566432366011</v>
      </c>
      <c r="S269">
        <f t="shared" si="80"/>
        <v>246.24441025200869</v>
      </c>
    </row>
    <row r="270" spans="1:19">
      <c r="A270" t="s">
        <v>706</v>
      </c>
      <c r="B270" t="s">
        <v>707</v>
      </c>
      <c r="C270" t="s">
        <v>41</v>
      </c>
      <c r="D270" t="s">
        <v>42</v>
      </c>
      <c r="E270">
        <v>4.7695194625202268E-2</v>
      </c>
      <c r="F270" t="s">
        <v>708</v>
      </c>
      <c r="G270">
        <f t="shared" si="65"/>
        <v>2017</v>
      </c>
      <c r="H270" t="s">
        <v>704</v>
      </c>
      <c r="I270">
        <f t="shared" si="66"/>
        <v>2022</v>
      </c>
      <c r="J270" t="s">
        <v>45</v>
      </c>
      <c r="K270" t="s">
        <v>46</v>
      </c>
      <c r="L270">
        <v>81.96139049918736</v>
      </c>
      <c r="M270">
        <f t="shared" si="76"/>
        <v>41.854950081585045</v>
      </c>
      <c r="N270">
        <f>L270*$L$2</f>
        <v>41.854950081585045</v>
      </c>
      <c r="O270">
        <f t="shared" si="77"/>
        <v>83.70990016317009</v>
      </c>
      <c r="P270">
        <f>O270*$L$5</f>
        <v>30.972663060372934</v>
      </c>
      <c r="Q270">
        <f t="shared" si="78"/>
        <v>114.68256322354303</v>
      </c>
      <c r="R270">
        <f t="shared" si="79"/>
        <v>53.90080471506522</v>
      </c>
      <c r="S270">
        <f t="shared" si="80"/>
        <v>197.63628395523912</v>
      </c>
    </row>
    <row r="271" spans="1:19">
      <c r="A271" t="s">
        <v>692</v>
      </c>
      <c r="B271" t="s">
        <v>709</v>
      </c>
      <c r="E271">
        <v>4.3817945829441228E-2</v>
      </c>
      <c r="F271" t="s">
        <v>62</v>
      </c>
      <c r="G271">
        <f t="shared" si="65"/>
        <v>2013</v>
      </c>
      <c r="H271" t="s">
        <v>704</v>
      </c>
      <c r="I271">
        <f t="shared" si="66"/>
        <v>2022</v>
      </c>
      <c r="J271" t="s">
        <v>710</v>
      </c>
      <c r="K271" t="s">
        <v>46</v>
      </c>
      <c r="L271">
        <v>158.45119491189331</v>
      </c>
      <c r="M271">
        <f>IF(D271="euc",L271*L262,L271*L263)</f>
        <v>32936.814739412577</v>
      </c>
    </row>
    <row r="272" spans="1:19">
      <c r="A272" t="s">
        <v>711</v>
      </c>
      <c r="B272" t="s">
        <v>712</v>
      </c>
      <c r="C272" t="s">
        <v>41</v>
      </c>
      <c r="D272" t="s">
        <v>80</v>
      </c>
      <c r="E272">
        <v>4.7643049030688493E-2</v>
      </c>
      <c r="F272" t="s">
        <v>713</v>
      </c>
      <c r="G272">
        <f t="shared" si="65"/>
        <v>2012</v>
      </c>
      <c r="H272" t="s">
        <v>704</v>
      </c>
      <c r="I272">
        <f t="shared" si="66"/>
        <v>2022</v>
      </c>
      <c r="J272" t="s">
        <v>710</v>
      </c>
      <c r="K272" t="s">
        <v>46</v>
      </c>
      <c r="L272">
        <v>223.60429928778211</v>
      </c>
      <c r="M272">
        <f>IF(D272="euc",$L$2,$L$3)*L272</f>
        <v>114.03819263676888</v>
      </c>
      <c r="N272">
        <f>L272*$L$3</f>
        <v>114.03819263676888</v>
      </c>
      <c r="O272">
        <f>N272*$L$4</f>
        <v>228.07638527353777</v>
      </c>
      <c r="P272">
        <f>O272*$L$6</f>
        <v>59.299860171119825</v>
      </c>
      <c r="Q272">
        <f>SUM(O272:P272)</f>
        <v>287.37624544465757</v>
      </c>
      <c r="R272">
        <f>Q272*$L$7</f>
        <v>135.06683535898904</v>
      </c>
      <c r="S272">
        <f>R272*$L$8</f>
        <v>495.24506298295978</v>
      </c>
    </row>
    <row r="273" spans="1:19">
      <c r="A273" t="s">
        <v>714</v>
      </c>
      <c r="B273" t="s">
        <v>715</v>
      </c>
      <c r="D273" t="s">
        <v>716</v>
      </c>
      <c r="E273">
        <v>4.6822038494660212E-2</v>
      </c>
      <c r="F273" t="s">
        <v>717</v>
      </c>
      <c r="G273">
        <f t="shared" ref="G273:G336" si="81">YEAR(F273)</f>
        <v>2012</v>
      </c>
      <c r="H273" t="s">
        <v>704</v>
      </c>
      <c r="I273">
        <f t="shared" ref="I273:I336" si="82">YEAR(H273)</f>
        <v>2022</v>
      </c>
      <c r="J273" t="s">
        <v>710</v>
      </c>
      <c r="K273" t="s">
        <v>46</v>
      </c>
      <c r="L273">
        <v>151.32543389661441</v>
      </c>
      <c r="M273">
        <f>IF(D273="euc",L273*L264,L273*L265)</f>
        <v>8630.4357097842822</v>
      </c>
    </row>
    <row r="274" spans="1:19">
      <c r="A274" t="s">
        <v>718</v>
      </c>
      <c r="B274" t="s">
        <v>719</v>
      </c>
      <c r="C274" t="s">
        <v>41</v>
      </c>
      <c r="D274" t="s">
        <v>42</v>
      </c>
      <c r="E274">
        <v>4.9070281923763032E-2</v>
      </c>
      <c r="F274" t="s">
        <v>717</v>
      </c>
      <c r="G274">
        <f t="shared" si="81"/>
        <v>2012</v>
      </c>
      <c r="H274" t="s">
        <v>704</v>
      </c>
      <c r="I274">
        <f t="shared" si="82"/>
        <v>2022</v>
      </c>
      <c r="J274" t="s">
        <v>45</v>
      </c>
      <c r="K274" t="s">
        <v>46</v>
      </c>
      <c r="L274">
        <v>237.74689577760429</v>
      </c>
      <c r="M274">
        <f t="shared" ref="M274:M337" si="83">IF(D274="euc",$L$2,$L$3)*L274</f>
        <v>121.40941477709669</v>
      </c>
      <c r="N274">
        <f>L274*$L$2</f>
        <v>121.40941477709669</v>
      </c>
      <c r="O274">
        <f t="shared" ref="O274:O281" si="84">N274*$L$4</f>
        <v>242.81882955419337</v>
      </c>
      <c r="P274">
        <f>O274*$L$5</f>
        <v>89.84296693505155</v>
      </c>
      <c r="Q274">
        <f t="shared" ref="Q274:Q281" si="85">SUM(O274:P274)</f>
        <v>332.66179648924492</v>
      </c>
      <c r="R274">
        <f t="shared" ref="R274:R281" si="86">Q274*$L$7</f>
        <v>156.35104434994511</v>
      </c>
      <c r="S274">
        <f t="shared" ref="S274:S281" si="87">R274*$L$8</f>
        <v>573.28716261646537</v>
      </c>
    </row>
    <row r="275" spans="1:19">
      <c r="A275" t="s">
        <v>720</v>
      </c>
      <c r="B275" t="s">
        <v>721</v>
      </c>
      <c r="C275" t="s">
        <v>41</v>
      </c>
      <c r="D275" t="s">
        <v>80</v>
      </c>
      <c r="E275">
        <v>4.7455972123663023E-2</v>
      </c>
      <c r="F275" t="s">
        <v>722</v>
      </c>
      <c r="G275">
        <f t="shared" si="81"/>
        <v>2013</v>
      </c>
      <c r="H275" t="s">
        <v>704</v>
      </c>
      <c r="I275">
        <f t="shared" si="82"/>
        <v>2022</v>
      </c>
      <c r="J275" t="s">
        <v>45</v>
      </c>
      <c r="K275" t="s">
        <v>46</v>
      </c>
      <c r="L275">
        <v>146.3612973677364</v>
      </c>
      <c r="M275">
        <f t="shared" si="83"/>
        <v>74.64426165754557</v>
      </c>
      <c r="N275">
        <f>L275*$L$3</f>
        <v>74.64426165754557</v>
      </c>
      <c r="O275">
        <f t="shared" si="84"/>
        <v>149.28852331509114</v>
      </c>
      <c r="P275">
        <f>O275*$L$6</f>
        <v>38.8150160619237</v>
      </c>
      <c r="Q275">
        <f t="shared" si="85"/>
        <v>188.10353937701484</v>
      </c>
      <c r="R275">
        <f t="shared" si="86"/>
        <v>88.408663507196977</v>
      </c>
      <c r="S275">
        <f t="shared" si="87"/>
        <v>324.16509952638893</v>
      </c>
    </row>
    <row r="276" spans="1:19">
      <c r="A276" t="s">
        <v>723</v>
      </c>
      <c r="B276" t="s">
        <v>724</v>
      </c>
      <c r="C276" t="s">
        <v>41</v>
      </c>
      <c r="D276" t="s">
        <v>42</v>
      </c>
      <c r="E276">
        <v>4.5983934574734063E-2</v>
      </c>
      <c r="F276" t="s">
        <v>43</v>
      </c>
      <c r="G276">
        <f t="shared" si="81"/>
        <v>2012</v>
      </c>
      <c r="H276" t="s">
        <v>704</v>
      </c>
      <c r="I276">
        <f t="shared" si="82"/>
        <v>2022</v>
      </c>
      <c r="J276" t="s">
        <v>45</v>
      </c>
      <c r="K276" t="s">
        <v>46</v>
      </c>
      <c r="L276">
        <v>142.83493059975669</v>
      </c>
      <c r="M276">
        <f t="shared" si="83"/>
        <v>72.941037892942475</v>
      </c>
      <c r="N276">
        <f>L276*$L$2</f>
        <v>72.941037892942475</v>
      </c>
      <c r="O276">
        <f t="shared" si="84"/>
        <v>145.88207578588495</v>
      </c>
      <c r="P276">
        <f>O276*$L$5</f>
        <v>53.97636804077743</v>
      </c>
      <c r="Q276">
        <f t="shared" si="85"/>
        <v>199.85844382666238</v>
      </c>
      <c r="R276">
        <f t="shared" si="86"/>
        <v>93.93346859853132</v>
      </c>
      <c r="S276">
        <f t="shared" si="87"/>
        <v>344.42271819461484</v>
      </c>
    </row>
    <row r="277" spans="1:19">
      <c r="A277" t="s">
        <v>725</v>
      </c>
      <c r="B277" t="s">
        <v>726</v>
      </c>
      <c r="C277" t="s">
        <v>41</v>
      </c>
      <c r="D277" t="s">
        <v>42</v>
      </c>
      <c r="E277">
        <v>4.8808433331835703E-2</v>
      </c>
      <c r="F277" t="s">
        <v>717</v>
      </c>
      <c r="G277">
        <f t="shared" si="81"/>
        <v>2012</v>
      </c>
      <c r="H277" t="s">
        <v>704</v>
      </c>
      <c r="I277">
        <f t="shared" si="82"/>
        <v>2022</v>
      </c>
      <c r="J277" t="s">
        <v>45</v>
      </c>
      <c r="K277" t="s">
        <v>46</v>
      </c>
      <c r="L277">
        <v>72.653637671088006</v>
      </c>
      <c r="M277">
        <f t="shared" si="83"/>
        <v>37.101790970702304</v>
      </c>
      <c r="N277">
        <f>L277*$L$2</f>
        <v>37.101790970702304</v>
      </c>
      <c r="O277">
        <f t="shared" si="84"/>
        <v>74.203581941404607</v>
      </c>
      <c r="P277">
        <f>O277*$L$5</f>
        <v>27.455325318319705</v>
      </c>
      <c r="Q277">
        <f t="shared" si="85"/>
        <v>101.65890725972432</v>
      </c>
      <c r="R277">
        <f t="shared" si="86"/>
        <v>47.779686412070426</v>
      </c>
      <c r="S277">
        <f t="shared" si="87"/>
        <v>175.19218351092488</v>
      </c>
    </row>
    <row r="278" spans="1:19">
      <c r="A278" t="s">
        <v>725</v>
      </c>
      <c r="B278" t="s">
        <v>727</v>
      </c>
      <c r="C278" t="s">
        <v>41</v>
      </c>
      <c r="D278" t="s">
        <v>42</v>
      </c>
      <c r="E278">
        <v>4.8471243826553892E-2</v>
      </c>
      <c r="F278" t="s">
        <v>717</v>
      </c>
      <c r="G278">
        <f t="shared" si="81"/>
        <v>2012</v>
      </c>
      <c r="H278" t="s">
        <v>704</v>
      </c>
      <c r="I278">
        <f t="shared" si="82"/>
        <v>2022</v>
      </c>
      <c r="J278" t="s">
        <v>45</v>
      </c>
      <c r="K278" t="s">
        <v>46</v>
      </c>
      <c r="L278">
        <v>90.625037753766577</v>
      </c>
      <c r="M278">
        <f t="shared" si="83"/>
        <v>46.279185946256831</v>
      </c>
      <c r="N278">
        <f>L278*$L$2</f>
        <v>46.279185946256831</v>
      </c>
      <c r="O278">
        <f t="shared" si="84"/>
        <v>92.558371892513662</v>
      </c>
      <c r="P278">
        <f>O278*$L$5</f>
        <v>34.246597600230054</v>
      </c>
      <c r="Q278">
        <f t="shared" si="85"/>
        <v>126.80496949274371</v>
      </c>
      <c r="R278">
        <f t="shared" si="86"/>
        <v>59.598335661589537</v>
      </c>
      <c r="S278">
        <f t="shared" si="87"/>
        <v>218.52723075916163</v>
      </c>
    </row>
    <row r="279" spans="1:19">
      <c r="A279" t="s">
        <v>728</v>
      </c>
      <c r="B279" t="s">
        <v>729</v>
      </c>
      <c r="C279" t="s">
        <v>41</v>
      </c>
      <c r="D279" t="s">
        <v>80</v>
      </c>
      <c r="E279">
        <v>4.7823014703861431E-2</v>
      </c>
      <c r="F279" t="s">
        <v>52</v>
      </c>
      <c r="G279">
        <f t="shared" si="81"/>
        <v>2013</v>
      </c>
      <c r="H279" t="s">
        <v>704</v>
      </c>
      <c r="I279">
        <f t="shared" si="82"/>
        <v>2022</v>
      </c>
      <c r="J279" t="s">
        <v>45</v>
      </c>
      <c r="K279" t="s">
        <v>46</v>
      </c>
      <c r="L279">
        <v>173.43962657144351</v>
      </c>
      <c r="M279">
        <f t="shared" si="83"/>
        <v>88.454209551436193</v>
      </c>
      <c r="N279">
        <f>L279*$L$3</f>
        <v>88.454209551436193</v>
      </c>
      <c r="O279">
        <f t="shared" si="84"/>
        <v>176.90841910287239</v>
      </c>
      <c r="P279">
        <f>O279*$L$6</f>
        <v>45.996188966746821</v>
      </c>
      <c r="Q279">
        <f t="shared" si="85"/>
        <v>222.9046080696192</v>
      </c>
      <c r="R279">
        <f t="shared" si="86"/>
        <v>104.76516579272102</v>
      </c>
      <c r="S279">
        <f t="shared" si="87"/>
        <v>384.13894123997704</v>
      </c>
    </row>
    <row r="280" spans="1:19">
      <c r="A280" t="s">
        <v>730</v>
      </c>
      <c r="B280" t="s">
        <v>731</v>
      </c>
      <c r="C280" t="s">
        <v>41</v>
      </c>
      <c r="D280" t="s">
        <v>42</v>
      </c>
      <c r="E280">
        <v>4.9582766596283641E-2</v>
      </c>
      <c r="F280" t="s">
        <v>52</v>
      </c>
      <c r="G280">
        <f t="shared" si="81"/>
        <v>2013</v>
      </c>
      <c r="H280" t="s">
        <v>704</v>
      </c>
      <c r="I280">
        <f t="shared" si="82"/>
        <v>2022</v>
      </c>
      <c r="J280" t="s">
        <v>45</v>
      </c>
      <c r="K280" t="s">
        <v>46</v>
      </c>
      <c r="L280">
        <v>175.20413600465321</v>
      </c>
      <c r="M280">
        <f t="shared" si="83"/>
        <v>89.470912119709638</v>
      </c>
      <c r="N280">
        <f>L280*$L$2</f>
        <v>89.470912119709638</v>
      </c>
      <c r="O280">
        <f t="shared" si="84"/>
        <v>178.94182423941928</v>
      </c>
      <c r="P280">
        <f>O280*$L$5</f>
        <v>66.208474968585136</v>
      </c>
      <c r="Q280">
        <f t="shared" si="85"/>
        <v>245.15029920800441</v>
      </c>
      <c r="R280">
        <f t="shared" si="86"/>
        <v>115.22064062776207</v>
      </c>
      <c r="S280">
        <f t="shared" si="87"/>
        <v>422.47568230179422</v>
      </c>
    </row>
    <row r="281" spans="1:19">
      <c r="A281" t="s">
        <v>732</v>
      </c>
      <c r="B281" t="s">
        <v>733</v>
      </c>
      <c r="C281" t="s">
        <v>51</v>
      </c>
      <c r="D281" t="s">
        <v>42</v>
      </c>
      <c r="E281">
        <v>1.8189984550190639E-2</v>
      </c>
      <c r="F281" t="s">
        <v>734</v>
      </c>
      <c r="G281">
        <f t="shared" si="81"/>
        <v>2017</v>
      </c>
      <c r="H281" t="s">
        <v>735</v>
      </c>
      <c r="I281">
        <f t="shared" si="82"/>
        <v>2022</v>
      </c>
      <c r="J281" t="s">
        <v>162</v>
      </c>
      <c r="K281" t="s">
        <v>109</v>
      </c>
      <c r="L281">
        <v>58.899455073204543</v>
      </c>
      <c r="M281">
        <f t="shared" si="83"/>
        <v>30.077988390716474</v>
      </c>
      <c r="N281">
        <f>L281*$L$2</f>
        <v>30.077988390716474</v>
      </c>
      <c r="O281">
        <f t="shared" si="84"/>
        <v>60.155976781432948</v>
      </c>
      <c r="P281">
        <f>O281*$L$5</f>
        <v>22.257711409130192</v>
      </c>
      <c r="Q281">
        <f t="shared" si="85"/>
        <v>82.413688190563136</v>
      </c>
      <c r="R281">
        <f t="shared" si="86"/>
        <v>38.734433449564669</v>
      </c>
      <c r="S281">
        <f t="shared" si="87"/>
        <v>142.02625598173711</v>
      </c>
    </row>
    <row r="282" spans="1:19">
      <c r="A282" t="s">
        <v>736</v>
      </c>
      <c r="B282" t="s">
        <v>737</v>
      </c>
      <c r="C282" t="s">
        <v>51</v>
      </c>
      <c r="D282" t="s">
        <v>80</v>
      </c>
      <c r="E282">
        <v>1.9377269073673091E-2</v>
      </c>
      <c r="F282" t="s">
        <v>276</v>
      </c>
      <c r="G282">
        <f t="shared" si="81"/>
        <v>2017</v>
      </c>
      <c r="H282" t="s">
        <v>738</v>
      </c>
      <c r="I282">
        <f t="shared" si="82"/>
        <v>2022</v>
      </c>
      <c r="J282" t="s">
        <v>162</v>
      </c>
      <c r="K282" t="s">
        <v>109</v>
      </c>
      <c r="L282">
        <v>34.817877276303491</v>
      </c>
      <c r="M282">
        <f t="shared" si="83"/>
        <v>17.75711741091478</v>
      </c>
      <c r="N282">
        <f>L282*$L$3</f>
        <v>17.75711741091478</v>
      </c>
      <c r="O282">
        <f t="shared" ref="O282:O287" si="88">N282*$L$4</f>
        <v>35.514234821829561</v>
      </c>
      <c r="P282">
        <f>O282*$L$6</f>
        <v>9.2337010536756861</v>
      </c>
      <c r="Q282">
        <f t="shared" ref="Q282:Q287" si="89">SUM(O282:P282)</f>
        <v>44.747935875505249</v>
      </c>
      <c r="R282">
        <f t="shared" ref="R282:R287" si="90">Q282*$L$7</f>
        <v>21.031529861487467</v>
      </c>
      <c r="S282">
        <f t="shared" ref="S282:S287" si="91">R282*$L$8</f>
        <v>77.115609492120711</v>
      </c>
    </row>
    <row r="283" spans="1:19">
      <c r="A283" t="s">
        <v>739</v>
      </c>
      <c r="B283" t="s">
        <v>740</v>
      </c>
      <c r="C283" t="s">
        <v>41</v>
      </c>
      <c r="D283" t="s">
        <v>80</v>
      </c>
      <c r="E283">
        <v>4.9947516111761188E-2</v>
      </c>
      <c r="F283" t="s">
        <v>741</v>
      </c>
      <c r="G283">
        <f t="shared" si="81"/>
        <v>2013</v>
      </c>
      <c r="H283" t="s">
        <v>738</v>
      </c>
      <c r="I283">
        <f t="shared" si="82"/>
        <v>2022</v>
      </c>
      <c r="J283" t="s">
        <v>45</v>
      </c>
      <c r="K283" t="s">
        <v>46</v>
      </c>
      <c r="L283">
        <v>146.55295263576721</v>
      </c>
      <c r="M283">
        <f t="shared" si="83"/>
        <v>74.742005844241277</v>
      </c>
      <c r="N283">
        <f>L283*$L$3</f>
        <v>74.742005844241277</v>
      </c>
      <c r="O283">
        <f t="shared" si="88"/>
        <v>149.48401168848255</v>
      </c>
      <c r="P283">
        <f>O283*$L$6</f>
        <v>38.865843039005462</v>
      </c>
      <c r="Q283">
        <f t="shared" si="89"/>
        <v>188.34985472748801</v>
      </c>
      <c r="R283">
        <f t="shared" si="90"/>
        <v>88.524431721919356</v>
      </c>
      <c r="S283">
        <f t="shared" si="91"/>
        <v>324.58958298037095</v>
      </c>
    </row>
    <row r="284" spans="1:19">
      <c r="A284" t="s">
        <v>742</v>
      </c>
      <c r="B284" t="s">
        <v>743</v>
      </c>
      <c r="C284" t="s">
        <v>41</v>
      </c>
      <c r="D284" t="s">
        <v>80</v>
      </c>
      <c r="E284">
        <v>4.9947516111761188E-2</v>
      </c>
      <c r="F284" t="s">
        <v>744</v>
      </c>
      <c r="G284">
        <f t="shared" si="81"/>
        <v>2013</v>
      </c>
      <c r="H284" t="s">
        <v>738</v>
      </c>
      <c r="I284">
        <f t="shared" si="82"/>
        <v>2022</v>
      </c>
      <c r="J284" t="s">
        <v>45</v>
      </c>
      <c r="K284" t="s">
        <v>46</v>
      </c>
      <c r="L284">
        <v>191.42826319967469</v>
      </c>
      <c r="M284">
        <f t="shared" si="83"/>
        <v>97.6284142318341</v>
      </c>
      <c r="N284">
        <f>L284*$L$3</f>
        <v>97.6284142318341</v>
      </c>
      <c r="O284">
        <f t="shared" si="88"/>
        <v>195.2568284636682</v>
      </c>
      <c r="P284">
        <f>O284*$L$6</f>
        <v>50.766775400553733</v>
      </c>
      <c r="Q284">
        <f t="shared" si="89"/>
        <v>246.02360386422194</v>
      </c>
      <c r="R284">
        <f t="shared" si="90"/>
        <v>115.6310938161843</v>
      </c>
      <c r="S284">
        <f t="shared" si="91"/>
        <v>423.98067732600907</v>
      </c>
    </row>
    <row r="285" spans="1:19">
      <c r="A285" t="s">
        <v>745</v>
      </c>
      <c r="B285" t="s">
        <v>746</v>
      </c>
      <c r="C285" t="s">
        <v>41</v>
      </c>
      <c r="D285" t="s">
        <v>42</v>
      </c>
      <c r="E285">
        <v>2.0002740703401811E-2</v>
      </c>
      <c r="F285" t="s">
        <v>747</v>
      </c>
      <c r="G285">
        <f t="shared" si="81"/>
        <v>2013</v>
      </c>
      <c r="H285" t="s">
        <v>738</v>
      </c>
      <c r="I285">
        <f t="shared" si="82"/>
        <v>2022</v>
      </c>
      <c r="J285" t="s">
        <v>162</v>
      </c>
      <c r="K285" t="s">
        <v>109</v>
      </c>
      <c r="L285">
        <v>306.7104461422656</v>
      </c>
      <c r="M285">
        <f t="shared" si="83"/>
        <v>156.62680116331708</v>
      </c>
      <c r="N285">
        <f>L285*$L$2</f>
        <v>156.62680116331708</v>
      </c>
      <c r="O285">
        <f t="shared" si="88"/>
        <v>313.25360232663417</v>
      </c>
      <c r="P285">
        <f>O285*$L$5</f>
        <v>115.90383286085464</v>
      </c>
      <c r="Q285">
        <f t="shared" si="89"/>
        <v>429.15743518748877</v>
      </c>
      <c r="R285">
        <f t="shared" si="90"/>
        <v>201.7039945381197</v>
      </c>
      <c r="S285">
        <f t="shared" si="91"/>
        <v>739.58131330643891</v>
      </c>
    </row>
    <row r="286" spans="1:19">
      <c r="A286" t="s">
        <v>748</v>
      </c>
      <c r="B286" t="s">
        <v>749</v>
      </c>
      <c r="C286" t="s">
        <v>41</v>
      </c>
      <c r="D286" t="s">
        <v>42</v>
      </c>
      <c r="E286">
        <v>2.0002740703401811E-2</v>
      </c>
      <c r="F286" t="s">
        <v>750</v>
      </c>
      <c r="G286">
        <f t="shared" si="81"/>
        <v>2012</v>
      </c>
      <c r="H286" t="s">
        <v>738</v>
      </c>
      <c r="I286">
        <f t="shared" si="82"/>
        <v>2022</v>
      </c>
      <c r="J286" t="s">
        <v>45</v>
      </c>
      <c r="K286" t="s">
        <v>46</v>
      </c>
      <c r="L286">
        <v>326.02688983423837</v>
      </c>
      <c r="M286">
        <f t="shared" si="83"/>
        <v>166.49106507535117</v>
      </c>
      <c r="N286">
        <f>L286*$L$2</f>
        <v>166.49106507535117</v>
      </c>
      <c r="O286">
        <f t="shared" si="88"/>
        <v>332.98213015070235</v>
      </c>
      <c r="P286">
        <f>O286*$L$5</f>
        <v>123.20338815575987</v>
      </c>
      <c r="Q286">
        <f t="shared" si="89"/>
        <v>456.1855183064622</v>
      </c>
      <c r="R286">
        <f t="shared" si="90"/>
        <v>214.40719360403722</v>
      </c>
      <c r="S286">
        <f t="shared" si="91"/>
        <v>786.15970988146978</v>
      </c>
    </row>
    <row r="287" spans="1:19">
      <c r="A287" t="s">
        <v>751</v>
      </c>
      <c r="B287" t="s">
        <v>752</v>
      </c>
      <c r="C287" t="s">
        <v>41</v>
      </c>
      <c r="D287" t="s">
        <v>42</v>
      </c>
      <c r="E287">
        <v>4.9947516111761188E-2</v>
      </c>
      <c r="F287" t="s">
        <v>750</v>
      </c>
      <c r="G287">
        <f t="shared" si="81"/>
        <v>2012</v>
      </c>
      <c r="H287" t="s">
        <v>738</v>
      </c>
      <c r="I287">
        <f t="shared" si="82"/>
        <v>2022</v>
      </c>
      <c r="J287" t="s">
        <v>45</v>
      </c>
      <c r="K287" t="s">
        <v>46</v>
      </c>
      <c r="L287">
        <v>196.46438277778961</v>
      </c>
      <c r="M287">
        <f t="shared" si="83"/>
        <v>100.32781147185797</v>
      </c>
      <c r="N287">
        <f>L287*$L$2</f>
        <v>100.32781147185797</v>
      </c>
      <c r="O287">
        <f t="shared" si="88"/>
        <v>200.65562294371594</v>
      </c>
      <c r="P287">
        <f>O287*$L$5</f>
        <v>74.242580489174898</v>
      </c>
      <c r="Q287">
        <f t="shared" si="89"/>
        <v>274.89820343289085</v>
      </c>
      <c r="R287">
        <f t="shared" si="90"/>
        <v>129.2021556134587</v>
      </c>
      <c r="S287">
        <f t="shared" si="91"/>
        <v>473.74123724934856</v>
      </c>
    </row>
    <row r="288" spans="1:19">
      <c r="A288" t="s">
        <v>753</v>
      </c>
      <c r="B288" t="s">
        <v>754</v>
      </c>
      <c r="C288" t="s">
        <v>41</v>
      </c>
      <c r="D288" t="s">
        <v>80</v>
      </c>
      <c r="E288">
        <v>4.9947516111761188E-2</v>
      </c>
      <c r="F288" t="s">
        <v>744</v>
      </c>
      <c r="G288">
        <f t="shared" si="81"/>
        <v>2013</v>
      </c>
      <c r="H288" t="s">
        <v>738</v>
      </c>
      <c r="I288">
        <f t="shared" si="82"/>
        <v>2022</v>
      </c>
      <c r="J288" t="s">
        <v>45</v>
      </c>
      <c r="K288" t="s">
        <v>46</v>
      </c>
      <c r="L288">
        <v>143.25994306325279</v>
      </c>
      <c r="M288">
        <f t="shared" si="83"/>
        <v>73.062570962258931</v>
      </c>
      <c r="N288">
        <f>L288*$L$3</f>
        <v>73.062570962258931</v>
      </c>
      <c r="O288">
        <f>N288*$L$4</f>
        <v>146.12514192451786</v>
      </c>
      <c r="P288">
        <f>O288*$L$6</f>
        <v>37.992536900374645</v>
      </c>
      <c r="Q288">
        <f>SUM(O288:P288)</f>
        <v>184.11767882489249</v>
      </c>
      <c r="R288">
        <f>Q288*$L$7</f>
        <v>86.535309047699471</v>
      </c>
      <c r="S288">
        <f>R288*$L$8</f>
        <v>317.29613317489805</v>
      </c>
    </row>
    <row r="289" spans="1:19">
      <c r="A289" t="s">
        <v>755</v>
      </c>
      <c r="B289" t="s">
        <v>756</v>
      </c>
      <c r="C289" t="s">
        <v>51</v>
      </c>
      <c r="D289" t="s">
        <v>42</v>
      </c>
      <c r="E289">
        <v>4.7643049030688493E-2</v>
      </c>
      <c r="F289" t="s">
        <v>52</v>
      </c>
      <c r="G289">
        <f t="shared" si="81"/>
        <v>2013</v>
      </c>
      <c r="H289" t="s">
        <v>735</v>
      </c>
      <c r="I289">
        <f t="shared" si="82"/>
        <v>2022</v>
      </c>
      <c r="J289" t="s">
        <v>45</v>
      </c>
      <c r="K289" t="s">
        <v>46</v>
      </c>
      <c r="L289">
        <v>45.526439696171927</v>
      </c>
      <c r="M289">
        <f t="shared" si="83"/>
        <v>23.248835204845147</v>
      </c>
      <c r="N289">
        <f t="shared" ref="N289:N320" si="92">L289*$L$2</f>
        <v>23.248835204845147</v>
      </c>
      <c r="O289">
        <f t="shared" ref="O289:O352" si="93">N289*$L$4</f>
        <v>46.497670409690294</v>
      </c>
      <c r="P289">
        <f t="shared" ref="P289:P352" si="94">O289*$L$5</f>
        <v>17.20413805158541</v>
      </c>
      <c r="Q289">
        <f t="shared" ref="Q289:Q352" si="95">SUM(O289:P289)</f>
        <v>63.701808461275704</v>
      </c>
      <c r="R289">
        <f t="shared" ref="R289:R352" si="96">Q289*$L$7</f>
        <v>29.939849976799579</v>
      </c>
      <c r="S289">
        <f t="shared" ref="S289:S352" si="97">R289*$L$8</f>
        <v>109.77944991493179</v>
      </c>
    </row>
    <row r="290" spans="1:19">
      <c r="A290" t="s">
        <v>90</v>
      </c>
      <c r="B290" t="s">
        <v>757</v>
      </c>
      <c r="C290" t="s">
        <v>51</v>
      </c>
      <c r="D290" t="s">
        <v>42</v>
      </c>
      <c r="E290">
        <v>4.8319981033314613E-2</v>
      </c>
      <c r="F290" t="s">
        <v>85</v>
      </c>
      <c r="G290">
        <f t="shared" si="81"/>
        <v>2014</v>
      </c>
      <c r="H290" t="s">
        <v>758</v>
      </c>
      <c r="I290">
        <f t="shared" si="82"/>
        <v>2022</v>
      </c>
      <c r="J290" t="s">
        <v>45</v>
      </c>
      <c r="K290" t="s">
        <v>46</v>
      </c>
      <c r="L290">
        <v>16.820066954986071</v>
      </c>
      <c r="M290">
        <f t="shared" si="83"/>
        <v>8.5894475250128934</v>
      </c>
      <c r="N290">
        <f t="shared" si="92"/>
        <v>8.5894475250128934</v>
      </c>
      <c r="O290">
        <f t="shared" si="93"/>
        <v>17.178895050025787</v>
      </c>
      <c r="P290">
        <f t="shared" si="94"/>
        <v>6.3561911685095414</v>
      </c>
      <c r="Q290">
        <f t="shared" si="95"/>
        <v>23.535086218535326</v>
      </c>
      <c r="R290">
        <f t="shared" si="96"/>
        <v>11.061490522711603</v>
      </c>
      <c r="S290">
        <f t="shared" si="97"/>
        <v>40.558798583275873</v>
      </c>
    </row>
    <row r="291" spans="1:19">
      <c r="A291" t="s">
        <v>90</v>
      </c>
      <c r="B291" t="s">
        <v>759</v>
      </c>
      <c r="C291" t="s">
        <v>51</v>
      </c>
      <c r="D291" t="s">
        <v>42</v>
      </c>
      <c r="E291">
        <v>4.9150099582536619E-2</v>
      </c>
      <c r="F291" t="s">
        <v>85</v>
      </c>
      <c r="G291">
        <f t="shared" si="81"/>
        <v>2014</v>
      </c>
      <c r="H291" t="s">
        <v>760</v>
      </c>
      <c r="I291">
        <f t="shared" si="82"/>
        <v>2022</v>
      </c>
      <c r="J291" t="s">
        <v>45</v>
      </c>
      <c r="K291" t="s">
        <v>46</v>
      </c>
      <c r="L291">
        <v>43.556324059463897</v>
      </c>
      <c r="M291">
        <f t="shared" si="83"/>
        <v>22.242762819699578</v>
      </c>
      <c r="N291">
        <f t="shared" si="92"/>
        <v>22.242762819699578</v>
      </c>
      <c r="O291">
        <f t="shared" si="93"/>
        <v>44.485525639399157</v>
      </c>
      <c r="P291">
        <f t="shared" si="94"/>
        <v>16.459644486577687</v>
      </c>
      <c r="Q291">
        <f t="shared" si="95"/>
        <v>60.945170125976844</v>
      </c>
      <c r="R291">
        <f t="shared" si="96"/>
        <v>28.644229959209117</v>
      </c>
      <c r="S291">
        <f t="shared" si="97"/>
        <v>105.02884318376675</v>
      </c>
    </row>
    <row r="292" spans="1:19">
      <c r="A292" t="s">
        <v>90</v>
      </c>
      <c r="B292" t="s">
        <v>761</v>
      </c>
      <c r="C292" t="s">
        <v>51</v>
      </c>
      <c r="D292" t="s">
        <v>42</v>
      </c>
      <c r="E292">
        <v>4.5565073979842628E-2</v>
      </c>
      <c r="F292" t="s">
        <v>85</v>
      </c>
      <c r="G292">
        <f t="shared" si="81"/>
        <v>2014</v>
      </c>
      <c r="H292" t="s">
        <v>758</v>
      </c>
      <c r="I292">
        <f t="shared" si="82"/>
        <v>2022</v>
      </c>
      <c r="J292" t="s">
        <v>45</v>
      </c>
      <c r="K292" t="s">
        <v>46</v>
      </c>
      <c r="L292">
        <v>60.384712531391557</v>
      </c>
      <c r="M292">
        <f t="shared" si="83"/>
        <v>30.836459866030644</v>
      </c>
      <c r="N292">
        <f t="shared" si="92"/>
        <v>30.836459866030644</v>
      </c>
      <c r="O292">
        <f t="shared" si="93"/>
        <v>61.672919732061288</v>
      </c>
      <c r="P292">
        <f t="shared" si="94"/>
        <v>22.818980300862677</v>
      </c>
      <c r="Q292">
        <f t="shared" si="95"/>
        <v>84.491900032923965</v>
      </c>
      <c r="R292">
        <f t="shared" si="96"/>
        <v>39.711193015474258</v>
      </c>
      <c r="S292">
        <f t="shared" si="97"/>
        <v>145.60770772340561</v>
      </c>
    </row>
    <row r="293" spans="1:19">
      <c r="A293" t="s">
        <v>90</v>
      </c>
      <c r="B293" t="s">
        <v>762</v>
      </c>
      <c r="C293" t="s">
        <v>51</v>
      </c>
      <c r="D293" t="s">
        <v>42</v>
      </c>
      <c r="E293">
        <v>4.7823014703861431E-2</v>
      </c>
      <c r="F293" t="s">
        <v>85</v>
      </c>
      <c r="G293">
        <f t="shared" si="81"/>
        <v>2014</v>
      </c>
      <c r="H293" t="s">
        <v>758</v>
      </c>
      <c r="I293">
        <f t="shared" si="82"/>
        <v>2022</v>
      </c>
      <c r="J293" t="s">
        <v>45</v>
      </c>
      <c r="K293" t="s">
        <v>46</v>
      </c>
      <c r="L293">
        <v>50.018921048170647</v>
      </c>
      <c r="M293">
        <f t="shared" si="83"/>
        <v>25.542995681932496</v>
      </c>
      <c r="N293">
        <f t="shared" si="92"/>
        <v>25.542995681932496</v>
      </c>
      <c r="O293">
        <f t="shared" si="93"/>
        <v>51.085991363864991</v>
      </c>
      <c r="P293">
        <f t="shared" si="94"/>
        <v>18.901816804630048</v>
      </c>
      <c r="Q293">
        <f t="shared" si="95"/>
        <v>69.987808168495036</v>
      </c>
      <c r="R293">
        <f t="shared" si="96"/>
        <v>32.894269839192667</v>
      </c>
      <c r="S293">
        <f t="shared" si="97"/>
        <v>120.61232274370644</v>
      </c>
    </row>
    <row r="294" spans="1:19">
      <c r="A294" t="s">
        <v>90</v>
      </c>
      <c r="B294" t="s">
        <v>763</v>
      </c>
      <c r="C294" t="s">
        <v>51</v>
      </c>
      <c r="D294" t="s">
        <v>42</v>
      </c>
      <c r="E294">
        <v>4.9226174270934661E-2</v>
      </c>
      <c r="F294" t="s">
        <v>85</v>
      </c>
      <c r="G294">
        <f t="shared" si="81"/>
        <v>2014</v>
      </c>
      <c r="H294" t="s">
        <v>760</v>
      </c>
      <c r="I294">
        <f t="shared" si="82"/>
        <v>2022</v>
      </c>
      <c r="J294" t="s">
        <v>45</v>
      </c>
      <c r="K294" t="s">
        <v>46</v>
      </c>
      <c r="L294">
        <v>216.42283061046859</v>
      </c>
      <c r="M294">
        <f t="shared" si="83"/>
        <v>110.51992549841272</v>
      </c>
      <c r="N294">
        <f t="shared" si="92"/>
        <v>110.51992549841272</v>
      </c>
      <c r="O294">
        <f t="shared" si="93"/>
        <v>221.03985099682544</v>
      </c>
      <c r="P294">
        <f t="shared" si="94"/>
        <v>81.784744868825413</v>
      </c>
      <c r="Q294">
        <f t="shared" si="95"/>
        <v>302.82459586565085</v>
      </c>
      <c r="R294">
        <f t="shared" si="96"/>
        <v>142.3275600568559</v>
      </c>
      <c r="S294">
        <f t="shared" si="97"/>
        <v>521.86772020847161</v>
      </c>
    </row>
    <row r="295" spans="1:19">
      <c r="A295" t="s">
        <v>90</v>
      </c>
      <c r="B295" t="s">
        <v>764</v>
      </c>
      <c r="C295" t="s">
        <v>51</v>
      </c>
      <c r="D295" t="s">
        <v>42</v>
      </c>
      <c r="E295">
        <v>4.9492931737868118E-2</v>
      </c>
      <c r="F295" t="s">
        <v>85</v>
      </c>
      <c r="G295">
        <f t="shared" si="81"/>
        <v>2014</v>
      </c>
      <c r="H295" t="s">
        <v>760</v>
      </c>
      <c r="I295">
        <f t="shared" si="82"/>
        <v>2022</v>
      </c>
      <c r="J295" t="s">
        <v>45</v>
      </c>
      <c r="K295" t="s">
        <v>46</v>
      </c>
      <c r="L295">
        <v>31.61375875574856</v>
      </c>
      <c r="M295">
        <f t="shared" si="83"/>
        <v>16.144092804602277</v>
      </c>
      <c r="N295">
        <f t="shared" si="92"/>
        <v>16.144092804602277</v>
      </c>
      <c r="O295">
        <f t="shared" si="93"/>
        <v>32.288185609204554</v>
      </c>
      <c r="P295">
        <f t="shared" si="94"/>
        <v>11.946628675405686</v>
      </c>
      <c r="Q295">
        <f t="shared" si="95"/>
        <v>44.234814284610238</v>
      </c>
      <c r="R295">
        <f t="shared" si="96"/>
        <v>20.790362713766811</v>
      </c>
      <c r="S295">
        <f t="shared" si="97"/>
        <v>76.231329950478298</v>
      </c>
    </row>
    <row r="296" spans="1:19">
      <c r="A296" t="s">
        <v>90</v>
      </c>
      <c r="B296" t="s">
        <v>765</v>
      </c>
      <c r="C296" t="s">
        <v>51</v>
      </c>
      <c r="D296" t="s">
        <v>42</v>
      </c>
      <c r="E296">
        <v>4.7318007370658048E-2</v>
      </c>
      <c r="F296" t="s">
        <v>85</v>
      </c>
      <c r="G296">
        <f t="shared" si="81"/>
        <v>2014</v>
      </c>
      <c r="H296" t="s">
        <v>760</v>
      </c>
      <c r="I296">
        <f t="shared" si="82"/>
        <v>2022</v>
      </c>
      <c r="J296" t="s">
        <v>45</v>
      </c>
      <c r="K296" t="s">
        <v>46</v>
      </c>
      <c r="L296">
        <v>40.854584827853387</v>
      </c>
      <c r="M296">
        <f t="shared" si="83"/>
        <v>20.863074652090479</v>
      </c>
      <c r="N296">
        <f t="shared" si="92"/>
        <v>20.863074652090479</v>
      </c>
      <c r="O296">
        <f t="shared" si="93"/>
        <v>41.726149304180957</v>
      </c>
      <c r="P296">
        <f t="shared" si="94"/>
        <v>15.438675242546953</v>
      </c>
      <c r="Q296">
        <f t="shared" si="95"/>
        <v>57.164824546727914</v>
      </c>
      <c r="R296">
        <f t="shared" si="96"/>
        <v>26.867467536962117</v>
      </c>
      <c r="S296">
        <f t="shared" si="97"/>
        <v>98.51404763552776</v>
      </c>
    </row>
    <row r="297" spans="1:19">
      <c r="A297" t="s">
        <v>90</v>
      </c>
      <c r="B297" t="s">
        <v>766</v>
      </c>
      <c r="C297" t="s">
        <v>51</v>
      </c>
      <c r="D297" t="s">
        <v>42</v>
      </c>
      <c r="E297">
        <v>4.6699333068097558E-2</v>
      </c>
      <c r="F297" t="s">
        <v>85</v>
      </c>
      <c r="G297">
        <f t="shared" si="81"/>
        <v>2014</v>
      </c>
      <c r="H297" t="s">
        <v>760</v>
      </c>
      <c r="I297">
        <f t="shared" si="82"/>
        <v>2022</v>
      </c>
      <c r="J297" t="s">
        <v>45</v>
      </c>
      <c r="K297" t="s">
        <v>46</v>
      </c>
      <c r="L297">
        <v>63.973027372928122</v>
      </c>
      <c r="M297">
        <f t="shared" si="83"/>
        <v>32.668892645108649</v>
      </c>
      <c r="N297">
        <f t="shared" si="92"/>
        <v>32.668892645108649</v>
      </c>
      <c r="O297">
        <f t="shared" si="93"/>
        <v>65.337785290217298</v>
      </c>
      <c r="P297">
        <f t="shared" si="94"/>
        <v>24.174980557380401</v>
      </c>
      <c r="Q297">
        <f t="shared" si="95"/>
        <v>89.512765847597706</v>
      </c>
      <c r="R297">
        <f t="shared" si="96"/>
        <v>42.070999948370918</v>
      </c>
      <c r="S297">
        <f t="shared" si="97"/>
        <v>154.2603331440267</v>
      </c>
    </row>
    <row r="298" spans="1:19">
      <c r="A298" t="s">
        <v>98</v>
      </c>
      <c r="B298" t="s">
        <v>767</v>
      </c>
      <c r="C298" t="s">
        <v>51</v>
      </c>
      <c r="D298" t="s">
        <v>42</v>
      </c>
      <c r="E298">
        <v>4.6699333068097558E-2</v>
      </c>
      <c r="F298" t="s">
        <v>85</v>
      </c>
      <c r="G298">
        <f t="shared" si="81"/>
        <v>2014</v>
      </c>
      <c r="H298" t="s">
        <v>768</v>
      </c>
      <c r="I298">
        <f t="shared" si="82"/>
        <v>2022</v>
      </c>
      <c r="J298" t="s">
        <v>45</v>
      </c>
      <c r="K298" t="s">
        <v>46</v>
      </c>
      <c r="L298">
        <v>126.5453078354636</v>
      </c>
      <c r="M298">
        <f t="shared" si="83"/>
        <v>64.622470534643455</v>
      </c>
      <c r="N298">
        <f t="shared" si="92"/>
        <v>64.622470534643455</v>
      </c>
      <c r="O298">
        <f t="shared" si="93"/>
        <v>129.24494106928691</v>
      </c>
      <c r="P298">
        <f t="shared" si="94"/>
        <v>47.820628195636154</v>
      </c>
      <c r="Q298">
        <f t="shared" si="95"/>
        <v>177.06556926492306</v>
      </c>
      <c r="R298">
        <f t="shared" si="96"/>
        <v>83.220817554513829</v>
      </c>
      <c r="S298">
        <f t="shared" si="97"/>
        <v>305.14299769988401</v>
      </c>
    </row>
    <row r="299" spans="1:19">
      <c r="A299" t="s">
        <v>98</v>
      </c>
      <c r="B299" t="s">
        <v>769</v>
      </c>
      <c r="C299" t="s">
        <v>51</v>
      </c>
      <c r="D299" t="s">
        <v>42</v>
      </c>
      <c r="E299">
        <v>4.5421003044788813E-2</v>
      </c>
      <c r="F299" t="s">
        <v>85</v>
      </c>
      <c r="G299">
        <f t="shared" si="81"/>
        <v>2014</v>
      </c>
      <c r="H299" t="s">
        <v>760</v>
      </c>
      <c r="I299">
        <f t="shared" si="82"/>
        <v>2022</v>
      </c>
      <c r="J299" t="s">
        <v>45</v>
      </c>
      <c r="K299" t="s">
        <v>46</v>
      </c>
      <c r="L299">
        <v>86.45325340998599</v>
      </c>
      <c r="M299">
        <f t="shared" si="83"/>
        <v>44.14879474136621</v>
      </c>
      <c r="N299">
        <f t="shared" si="92"/>
        <v>44.14879474136621</v>
      </c>
      <c r="O299">
        <f t="shared" si="93"/>
        <v>88.29758948273242</v>
      </c>
      <c r="P299">
        <f t="shared" si="94"/>
        <v>32.670108108610997</v>
      </c>
      <c r="Q299">
        <f t="shared" si="95"/>
        <v>120.96769759134341</v>
      </c>
      <c r="R299">
        <f t="shared" si="96"/>
        <v>56.854817867931402</v>
      </c>
      <c r="S299">
        <f t="shared" si="97"/>
        <v>208.46766551574848</v>
      </c>
    </row>
    <row r="300" spans="1:19">
      <c r="A300" t="s">
        <v>98</v>
      </c>
      <c r="B300" t="s">
        <v>770</v>
      </c>
      <c r="C300" t="s">
        <v>51</v>
      </c>
      <c r="D300" t="s">
        <v>42</v>
      </c>
      <c r="E300">
        <v>4.3349331276494922E-2</v>
      </c>
      <c r="F300" t="s">
        <v>85</v>
      </c>
      <c r="G300">
        <f t="shared" si="81"/>
        <v>2014</v>
      </c>
      <c r="H300" t="s">
        <v>760</v>
      </c>
      <c r="I300">
        <f t="shared" si="82"/>
        <v>2022</v>
      </c>
      <c r="J300" t="s">
        <v>45</v>
      </c>
      <c r="K300" t="s">
        <v>46</v>
      </c>
      <c r="L300">
        <v>114.6074297334672</v>
      </c>
      <c r="M300">
        <f t="shared" si="83"/>
        <v>58.526194117223959</v>
      </c>
      <c r="N300">
        <f t="shared" si="92"/>
        <v>58.526194117223959</v>
      </c>
      <c r="O300">
        <f t="shared" si="93"/>
        <v>117.05238823444792</v>
      </c>
      <c r="P300">
        <f t="shared" si="94"/>
        <v>43.309383646745729</v>
      </c>
      <c r="Q300">
        <f t="shared" si="95"/>
        <v>160.36177188119365</v>
      </c>
      <c r="R300">
        <f t="shared" si="96"/>
        <v>75.370032784161012</v>
      </c>
      <c r="S300">
        <f t="shared" si="97"/>
        <v>276.35678687525706</v>
      </c>
    </row>
    <row r="301" spans="1:19">
      <c r="A301" t="s">
        <v>90</v>
      </c>
      <c r="B301" t="s">
        <v>771</v>
      </c>
      <c r="C301" t="s">
        <v>51</v>
      </c>
      <c r="D301" t="s">
        <v>42</v>
      </c>
      <c r="E301">
        <v>4.7428667957291372E-2</v>
      </c>
      <c r="F301" t="s">
        <v>85</v>
      </c>
      <c r="G301">
        <f t="shared" si="81"/>
        <v>2014</v>
      </c>
      <c r="H301" t="s">
        <v>760</v>
      </c>
      <c r="I301">
        <f t="shared" si="82"/>
        <v>2022</v>
      </c>
      <c r="J301" t="s">
        <v>45</v>
      </c>
      <c r="K301" t="s">
        <v>46</v>
      </c>
      <c r="L301">
        <v>35.870036420955927</v>
      </c>
      <c r="M301">
        <f t="shared" si="83"/>
        <v>18.317631932301506</v>
      </c>
      <c r="N301">
        <f t="shared" si="92"/>
        <v>18.317631932301506</v>
      </c>
      <c r="O301">
        <f t="shared" si="93"/>
        <v>36.635263864603012</v>
      </c>
      <c r="P301">
        <f t="shared" si="94"/>
        <v>13.555047629903115</v>
      </c>
      <c r="Q301">
        <f t="shared" si="95"/>
        <v>50.190311494506126</v>
      </c>
      <c r="R301">
        <f t="shared" si="96"/>
        <v>23.589446402417877</v>
      </c>
      <c r="S301">
        <f t="shared" si="97"/>
        <v>86.49463680886555</v>
      </c>
    </row>
    <row r="302" spans="1:19">
      <c r="A302" t="s">
        <v>772</v>
      </c>
      <c r="B302" t="s">
        <v>773</v>
      </c>
      <c r="C302" t="s">
        <v>51</v>
      </c>
      <c r="D302" t="s">
        <v>42</v>
      </c>
      <c r="E302">
        <v>4.8428763168559971E-2</v>
      </c>
      <c r="F302" t="s">
        <v>85</v>
      </c>
      <c r="G302">
        <f t="shared" si="81"/>
        <v>2014</v>
      </c>
      <c r="H302" t="s">
        <v>768</v>
      </c>
      <c r="I302">
        <f t="shared" si="82"/>
        <v>2022</v>
      </c>
      <c r="J302" t="s">
        <v>45</v>
      </c>
      <c r="K302" t="s">
        <v>46</v>
      </c>
      <c r="L302">
        <v>138.8455225848621</v>
      </c>
      <c r="M302">
        <f t="shared" si="83"/>
        <v>70.903780200002956</v>
      </c>
      <c r="N302">
        <f t="shared" si="92"/>
        <v>70.903780200002956</v>
      </c>
      <c r="O302">
        <f t="shared" si="93"/>
        <v>141.80756040000591</v>
      </c>
      <c r="P302">
        <f t="shared" si="94"/>
        <v>52.468797348002184</v>
      </c>
      <c r="Q302">
        <f t="shared" si="95"/>
        <v>194.27635774800808</v>
      </c>
      <c r="R302">
        <f t="shared" si="96"/>
        <v>91.309888141563789</v>
      </c>
      <c r="S302">
        <f t="shared" si="97"/>
        <v>334.8029231857339</v>
      </c>
    </row>
    <row r="303" spans="1:19">
      <c r="A303" t="s">
        <v>772</v>
      </c>
      <c r="B303" t="s">
        <v>774</v>
      </c>
      <c r="C303" t="s">
        <v>51</v>
      </c>
      <c r="D303" t="s">
        <v>42</v>
      </c>
      <c r="E303">
        <v>4.5457228594276783E-2</v>
      </c>
      <c r="F303" t="s">
        <v>85</v>
      </c>
      <c r="G303">
        <f t="shared" si="81"/>
        <v>2014</v>
      </c>
      <c r="H303" t="s">
        <v>768</v>
      </c>
      <c r="I303">
        <f t="shared" si="82"/>
        <v>2022</v>
      </c>
      <c r="J303" t="s">
        <v>45</v>
      </c>
      <c r="K303" t="s">
        <v>46</v>
      </c>
      <c r="L303">
        <v>77.65630485340904</v>
      </c>
      <c r="M303">
        <f t="shared" si="83"/>
        <v>39.656486345140912</v>
      </c>
      <c r="N303">
        <f t="shared" si="92"/>
        <v>39.656486345140912</v>
      </c>
      <c r="O303">
        <f t="shared" si="93"/>
        <v>79.312972690281825</v>
      </c>
      <c r="P303">
        <f t="shared" si="94"/>
        <v>29.345799895404276</v>
      </c>
      <c r="Q303">
        <f t="shared" si="95"/>
        <v>108.65877258568611</v>
      </c>
      <c r="R303">
        <f t="shared" si="96"/>
        <v>51.069623115272471</v>
      </c>
      <c r="S303">
        <f t="shared" si="97"/>
        <v>187.25528475599904</v>
      </c>
    </row>
    <row r="304" spans="1:19">
      <c r="A304" t="s">
        <v>772</v>
      </c>
      <c r="B304" t="s">
        <v>775</v>
      </c>
      <c r="C304" t="s">
        <v>51</v>
      </c>
      <c r="D304" t="s">
        <v>42</v>
      </c>
      <c r="E304">
        <v>4.8713707419140717E-2</v>
      </c>
      <c r="F304" t="s">
        <v>85</v>
      </c>
      <c r="G304">
        <f t="shared" si="81"/>
        <v>2014</v>
      </c>
      <c r="H304" t="s">
        <v>768</v>
      </c>
      <c r="I304">
        <f t="shared" si="82"/>
        <v>2022</v>
      </c>
      <c r="J304" t="s">
        <v>45</v>
      </c>
      <c r="K304" t="s">
        <v>46</v>
      </c>
      <c r="L304">
        <v>73.793194484955649</v>
      </c>
      <c r="M304">
        <f t="shared" si="83"/>
        <v>37.68372465031738</v>
      </c>
      <c r="N304">
        <f t="shared" si="92"/>
        <v>37.68372465031738</v>
      </c>
      <c r="O304">
        <f t="shared" si="93"/>
        <v>75.36744930063476</v>
      </c>
      <c r="P304">
        <f t="shared" si="94"/>
        <v>27.885956241234862</v>
      </c>
      <c r="Q304">
        <f t="shared" si="95"/>
        <v>103.25340554186963</v>
      </c>
      <c r="R304">
        <f t="shared" si="96"/>
        <v>48.529100604678725</v>
      </c>
      <c r="S304">
        <f t="shared" si="97"/>
        <v>177.94003555048866</v>
      </c>
    </row>
    <row r="305" spans="1:19">
      <c r="A305" t="s">
        <v>772</v>
      </c>
      <c r="B305" t="s">
        <v>776</v>
      </c>
      <c r="C305" t="s">
        <v>51</v>
      </c>
      <c r="D305" t="s">
        <v>42</v>
      </c>
      <c r="E305">
        <v>4.5200748074270367E-2</v>
      </c>
      <c r="F305" t="s">
        <v>85</v>
      </c>
      <c r="G305">
        <f t="shared" si="81"/>
        <v>2014</v>
      </c>
      <c r="H305" t="s">
        <v>768</v>
      </c>
      <c r="I305">
        <f t="shared" si="82"/>
        <v>2022</v>
      </c>
      <c r="J305" t="s">
        <v>45</v>
      </c>
      <c r="K305" t="s">
        <v>46</v>
      </c>
      <c r="L305">
        <v>128.00201011477941</v>
      </c>
      <c r="M305">
        <f t="shared" si="83"/>
        <v>65.366359831947406</v>
      </c>
      <c r="N305">
        <f t="shared" si="92"/>
        <v>65.366359831947406</v>
      </c>
      <c r="O305">
        <f t="shared" si="93"/>
        <v>130.73271966389481</v>
      </c>
      <c r="P305">
        <f t="shared" si="94"/>
        <v>48.371106275641083</v>
      </c>
      <c r="Q305">
        <f t="shared" si="95"/>
        <v>179.10382593953591</v>
      </c>
      <c r="R305">
        <f t="shared" si="96"/>
        <v>84.178798191581876</v>
      </c>
      <c r="S305">
        <f t="shared" si="97"/>
        <v>308.65559336913356</v>
      </c>
    </row>
    <row r="306" spans="1:19">
      <c r="A306" t="s">
        <v>772</v>
      </c>
      <c r="B306" t="s">
        <v>777</v>
      </c>
      <c r="C306" t="s">
        <v>51</v>
      </c>
      <c r="D306" t="s">
        <v>42</v>
      </c>
      <c r="E306">
        <v>4.6605810002824419E-2</v>
      </c>
      <c r="F306" t="s">
        <v>85</v>
      </c>
      <c r="G306">
        <f t="shared" si="81"/>
        <v>2014</v>
      </c>
      <c r="H306" t="s">
        <v>768</v>
      </c>
      <c r="I306">
        <f t="shared" si="82"/>
        <v>2022</v>
      </c>
      <c r="J306" t="s">
        <v>45</v>
      </c>
      <c r="K306" t="s">
        <v>46</v>
      </c>
      <c r="L306">
        <v>52.646494941582631</v>
      </c>
      <c r="M306">
        <f t="shared" si="83"/>
        <v>26.884810083501549</v>
      </c>
      <c r="N306">
        <f t="shared" si="92"/>
        <v>26.884810083501549</v>
      </c>
      <c r="O306">
        <f t="shared" si="93"/>
        <v>53.769620167003097</v>
      </c>
      <c r="P306">
        <f t="shared" si="94"/>
        <v>19.894759461791146</v>
      </c>
      <c r="Q306">
        <f t="shared" si="95"/>
        <v>73.664379628794251</v>
      </c>
      <c r="R306">
        <f t="shared" si="96"/>
        <v>34.622258425533296</v>
      </c>
      <c r="S306">
        <f t="shared" si="97"/>
        <v>126.94828089362208</v>
      </c>
    </row>
    <row r="307" spans="1:19">
      <c r="A307" t="s">
        <v>83</v>
      </c>
      <c r="B307" t="s">
        <v>778</v>
      </c>
      <c r="C307" t="s">
        <v>51</v>
      </c>
      <c r="D307" t="s">
        <v>42</v>
      </c>
      <c r="E307">
        <v>4.527471835412606E-2</v>
      </c>
      <c r="F307" t="s">
        <v>85</v>
      </c>
      <c r="G307">
        <f t="shared" si="81"/>
        <v>2014</v>
      </c>
      <c r="H307" t="s">
        <v>768</v>
      </c>
      <c r="I307">
        <f t="shared" si="82"/>
        <v>2022</v>
      </c>
      <c r="J307" t="s">
        <v>45</v>
      </c>
      <c r="K307" t="s">
        <v>46</v>
      </c>
      <c r="L307">
        <v>243.66526515654519</v>
      </c>
      <c r="M307">
        <f t="shared" si="83"/>
        <v>124.4317287399425</v>
      </c>
      <c r="N307">
        <f t="shared" si="92"/>
        <v>124.4317287399425</v>
      </c>
      <c r="O307">
        <f t="shared" si="93"/>
        <v>248.863457479885</v>
      </c>
      <c r="P307">
        <f t="shared" si="94"/>
        <v>92.079479267557446</v>
      </c>
      <c r="Q307">
        <f t="shared" si="95"/>
        <v>340.94293674744245</v>
      </c>
      <c r="R307">
        <f t="shared" si="96"/>
        <v>160.24318027129794</v>
      </c>
      <c r="S307">
        <f t="shared" si="97"/>
        <v>587.55832766142578</v>
      </c>
    </row>
    <row r="308" spans="1:19">
      <c r="A308" t="s">
        <v>83</v>
      </c>
      <c r="B308" t="s">
        <v>779</v>
      </c>
      <c r="C308" t="s">
        <v>51</v>
      </c>
      <c r="D308" t="s">
        <v>42</v>
      </c>
      <c r="E308">
        <v>4.9527751503838327E-2</v>
      </c>
      <c r="F308" t="s">
        <v>85</v>
      </c>
      <c r="G308">
        <f t="shared" si="81"/>
        <v>2014</v>
      </c>
      <c r="H308" t="s">
        <v>758</v>
      </c>
      <c r="I308">
        <f t="shared" si="82"/>
        <v>2022</v>
      </c>
      <c r="J308" t="s">
        <v>45</v>
      </c>
      <c r="K308" t="s">
        <v>46</v>
      </c>
      <c r="L308">
        <v>54.198900470054532</v>
      </c>
      <c r="M308">
        <f t="shared" si="83"/>
        <v>27.677571840041203</v>
      </c>
      <c r="N308">
        <f t="shared" si="92"/>
        <v>27.677571840041203</v>
      </c>
      <c r="O308">
        <f t="shared" si="93"/>
        <v>55.355143680082406</v>
      </c>
      <c r="P308">
        <f t="shared" si="94"/>
        <v>20.481403161630489</v>
      </c>
      <c r="Q308">
        <f t="shared" si="95"/>
        <v>75.836546841712902</v>
      </c>
      <c r="R308">
        <f t="shared" si="96"/>
        <v>35.643177015605062</v>
      </c>
      <c r="S308">
        <f t="shared" si="97"/>
        <v>130.69164905721854</v>
      </c>
    </row>
    <row r="309" spans="1:19">
      <c r="A309" t="s">
        <v>83</v>
      </c>
      <c r="B309" t="s">
        <v>780</v>
      </c>
      <c r="C309" t="s">
        <v>51</v>
      </c>
      <c r="D309" t="s">
        <v>42</v>
      </c>
      <c r="E309">
        <v>4.8789785278622932E-2</v>
      </c>
      <c r="F309" t="s">
        <v>85</v>
      </c>
      <c r="G309">
        <f t="shared" si="81"/>
        <v>2014</v>
      </c>
      <c r="H309" t="s">
        <v>758</v>
      </c>
      <c r="I309">
        <f t="shared" si="82"/>
        <v>2022</v>
      </c>
      <c r="J309" t="s">
        <v>45</v>
      </c>
      <c r="K309" t="s">
        <v>46</v>
      </c>
      <c r="L309">
        <v>24.943612934009451</v>
      </c>
      <c r="M309">
        <f t="shared" si="83"/>
        <v>12.737871671634169</v>
      </c>
      <c r="N309">
        <f t="shared" si="92"/>
        <v>12.737871671634169</v>
      </c>
      <c r="O309">
        <f t="shared" si="93"/>
        <v>25.475743343268338</v>
      </c>
      <c r="P309">
        <f t="shared" si="94"/>
        <v>9.4260250370092855</v>
      </c>
      <c r="Q309">
        <f t="shared" si="95"/>
        <v>34.901768380277623</v>
      </c>
      <c r="R309">
        <f t="shared" si="96"/>
        <v>16.403831138730482</v>
      </c>
      <c r="S309">
        <f t="shared" si="97"/>
        <v>60.147380842011763</v>
      </c>
    </row>
    <row r="310" spans="1:19">
      <c r="A310" t="s">
        <v>781</v>
      </c>
      <c r="B310" t="s">
        <v>782</v>
      </c>
      <c r="C310" t="s">
        <v>51</v>
      </c>
      <c r="D310" t="s">
        <v>42</v>
      </c>
      <c r="E310">
        <v>4.8091386066329837E-2</v>
      </c>
      <c r="F310" t="s">
        <v>85</v>
      </c>
      <c r="G310">
        <f t="shared" si="81"/>
        <v>2014</v>
      </c>
      <c r="H310" t="s">
        <v>768</v>
      </c>
      <c r="I310">
        <f t="shared" si="82"/>
        <v>2022</v>
      </c>
      <c r="J310" t="s">
        <v>45</v>
      </c>
      <c r="K310" t="s">
        <v>46</v>
      </c>
      <c r="L310">
        <v>46.191693536624747</v>
      </c>
      <c r="M310">
        <f t="shared" si="83"/>
        <v>23.588558166036389</v>
      </c>
      <c r="N310">
        <f t="shared" si="92"/>
        <v>23.588558166036389</v>
      </c>
      <c r="O310">
        <f t="shared" si="93"/>
        <v>47.177116332072778</v>
      </c>
      <c r="P310">
        <f t="shared" si="94"/>
        <v>17.455533042866929</v>
      </c>
      <c r="Q310">
        <f t="shared" si="95"/>
        <v>64.632649374939703</v>
      </c>
      <c r="R310">
        <f t="shared" si="96"/>
        <v>30.377345206221658</v>
      </c>
      <c r="S310">
        <f t="shared" si="97"/>
        <v>111.3835990894794</v>
      </c>
    </row>
    <row r="311" spans="1:19">
      <c r="A311" t="s">
        <v>781</v>
      </c>
      <c r="B311" t="s">
        <v>783</v>
      </c>
      <c r="C311" t="s">
        <v>51</v>
      </c>
      <c r="D311" t="s">
        <v>42</v>
      </c>
      <c r="E311">
        <v>4.7510146696310082E-2</v>
      </c>
      <c r="F311" t="s">
        <v>85</v>
      </c>
      <c r="G311">
        <f t="shared" si="81"/>
        <v>2014</v>
      </c>
      <c r="H311" t="s">
        <v>760</v>
      </c>
      <c r="I311">
        <f t="shared" si="82"/>
        <v>2022</v>
      </c>
      <c r="J311" t="s">
        <v>45</v>
      </c>
      <c r="K311" t="s">
        <v>46</v>
      </c>
      <c r="L311">
        <v>56.266052461464753</v>
      </c>
      <c r="M311">
        <f t="shared" si="83"/>
        <v>28.733197456988023</v>
      </c>
      <c r="N311">
        <f t="shared" si="92"/>
        <v>28.733197456988023</v>
      </c>
      <c r="O311">
        <f t="shared" si="93"/>
        <v>57.466394913976046</v>
      </c>
      <c r="P311">
        <f t="shared" si="94"/>
        <v>21.262566118171137</v>
      </c>
      <c r="Q311">
        <f t="shared" si="95"/>
        <v>78.728961032147183</v>
      </c>
      <c r="R311">
        <f t="shared" si="96"/>
        <v>37.002611685109173</v>
      </c>
      <c r="S311">
        <f t="shared" si="97"/>
        <v>135.67624284540028</v>
      </c>
    </row>
    <row r="312" spans="1:19">
      <c r="A312" t="s">
        <v>781</v>
      </c>
      <c r="B312" t="s">
        <v>784</v>
      </c>
      <c r="C312" t="s">
        <v>51</v>
      </c>
      <c r="D312" t="s">
        <v>42</v>
      </c>
      <c r="E312">
        <v>4.7510146696310082E-2</v>
      </c>
      <c r="F312" t="s">
        <v>85</v>
      </c>
      <c r="G312">
        <f t="shared" si="81"/>
        <v>2014</v>
      </c>
      <c r="H312" t="s">
        <v>768</v>
      </c>
      <c r="I312">
        <f t="shared" si="82"/>
        <v>2022</v>
      </c>
      <c r="J312" t="s">
        <v>45</v>
      </c>
      <c r="K312" t="s">
        <v>46</v>
      </c>
      <c r="L312">
        <v>126.37380489825409</v>
      </c>
      <c r="M312">
        <f t="shared" si="83"/>
        <v>64.534889701375135</v>
      </c>
      <c r="N312">
        <f t="shared" si="92"/>
        <v>64.534889701375135</v>
      </c>
      <c r="O312">
        <f t="shared" si="93"/>
        <v>129.06977940275027</v>
      </c>
      <c r="P312">
        <f t="shared" si="94"/>
        <v>47.755818379017597</v>
      </c>
      <c r="Q312">
        <f t="shared" si="95"/>
        <v>176.82559778176787</v>
      </c>
      <c r="R312">
        <f t="shared" si="96"/>
        <v>83.108030957430898</v>
      </c>
      <c r="S312">
        <f t="shared" si="97"/>
        <v>304.72944684391331</v>
      </c>
    </row>
    <row r="313" spans="1:19">
      <c r="A313" t="s">
        <v>785</v>
      </c>
      <c r="B313" t="s">
        <v>786</v>
      </c>
      <c r="C313" t="s">
        <v>51</v>
      </c>
      <c r="D313" t="s">
        <v>42</v>
      </c>
      <c r="E313">
        <v>4.4510341863239308E-2</v>
      </c>
      <c r="F313" t="s">
        <v>85</v>
      </c>
      <c r="G313">
        <f t="shared" si="81"/>
        <v>2014</v>
      </c>
      <c r="H313" t="s">
        <v>768</v>
      </c>
      <c r="I313">
        <f t="shared" si="82"/>
        <v>2022</v>
      </c>
      <c r="J313" t="s">
        <v>45</v>
      </c>
      <c r="K313" t="s">
        <v>46</v>
      </c>
      <c r="L313">
        <v>83.532608827674451</v>
      </c>
      <c r="M313">
        <f t="shared" si="83"/>
        <v>42.65731890799912</v>
      </c>
      <c r="N313">
        <f t="shared" si="92"/>
        <v>42.65731890799912</v>
      </c>
      <c r="O313">
        <f t="shared" si="93"/>
        <v>85.314637815998239</v>
      </c>
      <c r="P313">
        <f t="shared" si="94"/>
        <v>31.566415991919349</v>
      </c>
      <c r="Q313">
        <f t="shared" si="95"/>
        <v>116.8810538079176</v>
      </c>
      <c r="R313">
        <f t="shared" si="96"/>
        <v>54.93409528972127</v>
      </c>
      <c r="S313">
        <f t="shared" si="97"/>
        <v>201.42501606231133</v>
      </c>
    </row>
    <row r="314" spans="1:19">
      <c r="A314" t="s">
        <v>785</v>
      </c>
      <c r="B314" t="s">
        <v>787</v>
      </c>
      <c r="C314" t="s">
        <v>51</v>
      </c>
      <c r="D314" t="s">
        <v>42</v>
      </c>
      <c r="E314">
        <v>4.3901418292622237E-2</v>
      </c>
      <c r="F314" t="s">
        <v>85</v>
      </c>
      <c r="G314">
        <f t="shared" si="81"/>
        <v>2014</v>
      </c>
      <c r="H314" t="s">
        <v>768</v>
      </c>
      <c r="I314">
        <f t="shared" si="82"/>
        <v>2022</v>
      </c>
      <c r="J314" t="s">
        <v>45</v>
      </c>
      <c r="K314" t="s">
        <v>46</v>
      </c>
      <c r="L314">
        <v>80.749256712514352</v>
      </c>
      <c r="M314">
        <f t="shared" si="83"/>
        <v>41.235953761190693</v>
      </c>
      <c r="N314">
        <f t="shared" si="92"/>
        <v>41.235953761190693</v>
      </c>
      <c r="O314">
        <f t="shared" si="93"/>
        <v>82.471907522381386</v>
      </c>
      <c r="P314">
        <f t="shared" si="94"/>
        <v>30.514605783281112</v>
      </c>
      <c r="Q314">
        <f t="shared" si="95"/>
        <v>112.9865133056625</v>
      </c>
      <c r="R314">
        <f t="shared" si="96"/>
        <v>53.103661253661372</v>
      </c>
      <c r="S314">
        <f t="shared" si="97"/>
        <v>194.71342459675836</v>
      </c>
    </row>
    <row r="315" spans="1:19">
      <c r="A315" t="s">
        <v>785</v>
      </c>
      <c r="B315" t="s">
        <v>788</v>
      </c>
      <c r="C315" t="s">
        <v>51</v>
      </c>
      <c r="D315" t="s">
        <v>42</v>
      </c>
      <c r="E315">
        <v>4.7261811906011211E-2</v>
      </c>
      <c r="F315" t="s">
        <v>85</v>
      </c>
      <c r="G315">
        <f t="shared" si="81"/>
        <v>2014</v>
      </c>
      <c r="H315" t="s">
        <v>768</v>
      </c>
      <c r="I315">
        <f t="shared" si="82"/>
        <v>2022</v>
      </c>
      <c r="J315" t="s">
        <v>45</v>
      </c>
      <c r="K315" t="s">
        <v>46</v>
      </c>
      <c r="L315">
        <v>64.710446279526934</v>
      </c>
      <c r="M315">
        <f t="shared" si="83"/>
        <v>33.045467900078442</v>
      </c>
      <c r="N315">
        <f t="shared" si="92"/>
        <v>33.045467900078442</v>
      </c>
      <c r="O315">
        <f t="shared" si="93"/>
        <v>66.090935800156885</v>
      </c>
      <c r="P315">
        <f t="shared" si="94"/>
        <v>24.453646246058046</v>
      </c>
      <c r="Q315">
        <f t="shared" si="95"/>
        <v>90.544582046214927</v>
      </c>
      <c r="R315">
        <f t="shared" si="96"/>
        <v>42.555953561721012</v>
      </c>
      <c r="S315">
        <f t="shared" si="97"/>
        <v>156.03849639297704</v>
      </c>
    </row>
    <row r="316" spans="1:19">
      <c r="A316" t="s">
        <v>93</v>
      </c>
      <c r="B316" t="s">
        <v>789</v>
      </c>
      <c r="C316" t="s">
        <v>51</v>
      </c>
      <c r="D316" t="s">
        <v>42</v>
      </c>
      <c r="E316">
        <v>4.7060597358218999E-2</v>
      </c>
      <c r="F316" t="s">
        <v>85</v>
      </c>
      <c r="G316">
        <f t="shared" si="81"/>
        <v>2014</v>
      </c>
      <c r="H316" t="s">
        <v>768</v>
      </c>
      <c r="I316">
        <f t="shared" si="82"/>
        <v>2022</v>
      </c>
      <c r="J316" t="s">
        <v>45</v>
      </c>
      <c r="K316" t="s">
        <v>46</v>
      </c>
      <c r="L316">
        <v>90.319182719725703</v>
      </c>
      <c r="M316">
        <f t="shared" si="83"/>
        <v>46.122995975539958</v>
      </c>
      <c r="N316">
        <f t="shared" si="92"/>
        <v>46.122995975539958</v>
      </c>
      <c r="O316">
        <f t="shared" si="93"/>
        <v>92.245991951079915</v>
      </c>
      <c r="P316">
        <f t="shared" si="94"/>
        <v>34.131017021899567</v>
      </c>
      <c r="Q316">
        <f t="shared" si="95"/>
        <v>126.37700897297948</v>
      </c>
      <c r="R316">
        <f t="shared" si="96"/>
        <v>59.397194217300353</v>
      </c>
      <c r="S316">
        <f t="shared" si="97"/>
        <v>217.78971213010129</v>
      </c>
    </row>
    <row r="317" spans="1:19">
      <c r="A317" t="s">
        <v>93</v>
      </c>
      <c r="B317" t="s">
        <v>790</v>
      </c>
      <c r="C317" t="s">
        <v>51</v>
      </c>
      <c r="D317" t="s">
        <v>42</v>
      </c>
      <c r="E317">
        <v>4.2909448608160698E-2</v>
      </c>
      <c r="F317" t="s">
        <v>85</v>
      </c>
      <c r="G317">
        <f t="shared" si="81"/>
        <v>2014</v>
      </c>
      <c r="H317" t="s">
        <v>768</v>
      </c>
      <c r="I317">
        <f t="shared" si="82"/>
        <v>2022</v>
      </c>
      <c r="J317" t="s">
        <v>45</v>
      </c>
      <c r="K317" t="s">
        <v>46</v>
      </c>
      <c r="L317">
        <v>74.309200494416473</v>
      </c>
      <c r="M317">
        <f t="shared" si="83"/>
        <v>37.947231719148704</v>
      </c>
      <c r="N317">
        <f t="shared" si="92"/>
        <v>37.947231719148704</v>
      </c>
      <c r="O317">
        <f t="shared" si="93"/>
        <v>75.894463438297407</v>
      </c>
      <c r="P317">
        <f t="shared" si="94"/>
        <v>28.080951472170039</v>
      </c>
      <c r="Q317">
        <f t="shared" si="95"/>
        <v>103.97541491046745</v>
      </c>
      <c r="R317">
        <f t="shared" si="96"/>
        <v>48.868445007919696</v>
      </c>
      <c r="S317">
        <f t="shared" si="97"/>
        <v>179.1842983623722</v>
      </c>
    </row>
    <row r="318" spans="1:19">
      <c r="A318" t="s">
        <v>791</v>
      </c>
      <c r="B318" t="s">
        <v>792</v>
      </c>
      <c r="C318" t="s">
        <v>41</v>
      </c>
      <c r="D318" t="s">
        <v>42</v>
      </c>
      <c r="E318">
        <v>1.8056929563389661E-2</v>
      </c>
      <c r="F318" t="s">
        <v>793</v>
      </c>
      <c r="G318">
        <f t="shared" si="81"/>
        <v>2016</v>
      </c>
      <c r="H318" t="s">
        <v>617</v>
      </c>
      <c r="I318">
        <f t="shared" si="82"/>
        <v>2022</v>
      </c>
      <c r="J318" t="s">
        <v>108</v>
      </c>
      <c r="K318" t="s">
        <v>109</v>
      </c>
      <c r="L318">
        <v>95.505623886138181</v>
      </c>
      <c r="M318">
        <f t="shared" si="83"/>
        <v>48.771538597854601</v>
      </c>
      <c r="N318">
        <f t="shared" si="92"/>
        <v>48.771538597854601</v>
      </c>
      <c r="O318">
        <f t="shared" si="93"/>
        <v>97.543077195709202</v>
      </c>
      <c r="P318">
        <f t="shared" si="94"/>
        <v>36.090938562412404</v>
      </c>
      <c r="Q318">
        <f t="shared" si="95"/>
        <v>133.63401575812162</v>
      </c>
      <c r="R318">
        <f t="shared" si="96"/>
        <v>62.80798740631716</v>
      </c>
      <c r="S318">
        <f t="shared" si="97"/>
        <v>230.2959538231629</v>
      </c>
    </row>
    <row r="319" spans="1:19">
      <c r="A319" t="s">
        <v>87</v>
      </c>
      <c r="B319" t="s">
        <v>794</v>
      </c>
      <c r="C319" t="s">
        <v>51</v>
      </c>
      <c r="D319" t="s">
        <v>42</v>
      </c>
      <c r="E319">
        <v>4.9053869765452937E-2</v>
      </c>
      <c r="F319" t="s">
        <v>85</v>
      </c>
      <c r="G319">
        <f t="shared" si="81"/>
        <v>2014</v>
      </c>
      <c r="H319" t="s">
        <v>760</v>
      </c>
      <c r="I319">
        <f t="shared" si="82"/>
        <v>2022</v>
      </c>
      <c r="J319" t="s">
        <v>45</v>
      </c>
      <c r="K319" t="s">
        <v>46</v>
      </c>
      <c r="L319">
        <v>51.956363960622973</v>
      </c>
      <c r="M319">
        <f t="shared" si="83"/>
        <v>26.532383195891484</v>
      </c>
      <c r="N319">
        <f t="shared" si="92"/>
        <v>26.532383195891484</v>
      </c>
      <c r="O319">
        <f t="shared" si="93"/>
        <v>53.064766391782968</v>
      </c>
      <c r="P319">
        <f t="shared" si="94"/>
        <v>19.633963564959696</v>
      </c>
      <c r="Q319">
        <f t="shared" si="95"/>
        <v>72.698729956742667</v>
      </c>
      <c r="R319">
        <f t="shared" si="96"/>
        <v>34.168403079669055</v>
      </c>
      <c r="S319">
        <f t="shared" si="97"/>
        <v>125.28414462545319</v>
      </c>
    </row>
    <row r="320" spans="1:19">
      <c r="A320" t="s">
        <v>87</v>
      </c>
      <c r="B320" t="s">
        <v>795</v>
      </c>
      <c r="C320" t="s">
        <v>51</v>
      </c>
      <c r="D320" t="s">
        <v>42</v>
      </c>
      <c r="E320">
        <v>4.991488042681743E-2</v>
      </c>
      <c r="F320" t="s">
        <v>85</v>
      </c>
      <c r="G320">
        <f t="shared" si="81"/>
        <v>2014</v>
      </c>
      <c r="H320" t="s">
        <v>760</v>
      </c>
      <c r="I320">
        <f t="shared" si="82"/>
        <v>2022</v>
      </c>
      <c r="J320" t="s">
        <v>45</v>
      </c>
      <c r="K320" t="s">
        <v>46</v>
      </c>
      <c r="L320">
        <v>41.401124508038023</v>
      </c>
      <c r="M320">
        <f t="shared" si="83"/>
        <v>21.142174248771433</v>
      </c>
      <c r="N320">
        <f t="shared" si="92"/>
        <v>21.142174248771433</v>
      </c>
      <c r="O320">
        <f t="shared" si="93"/>
        <v>42.284348497542865</v>
      </c>
      <c r="P320">
        <f t="shared" si="94"/>
        <v>15.645208944090859</v>
      </c>
      <c r="Q320">
        <f t="shared" si="95"/>
        <v>57.929557441633726</v>
      </c>
      <c r="R320">
        <f t="shared" si="96"/>
        <v>27.226891997567851</v>
      </c>
      <c r="S320">
        <f t="shared" si="97"/>
        <v>99.831937324415449</v>
      </c>
    </row>
    <row r="321" spans="1:19">
      <c r="A321" t="s">
        <v>796</v>
      </c>
      <c r="B321" t="s">
        <v>797</v>
      </c>
      <c r="C321" t="s">
        <v>51</v>
      </c>
      <c r="D321" t="s">
        <v>42</v>
      </c>
      <c r="E321">
        <v>4.976503018852859E-2</v>
      </c>
      <c r="F321" t="s">
        <v>62</v>
      </c>
      <c r="G321">
        <f t="shared" si="81"/>
        <v>2013</v>
      </c>
      <c r="H321" t="s">
        <v>768</v>
      </c>
      <c r="I321">
        <f t="shared" si="82"/>
        <v>2022</v>
      </c>
      <c r="J321" t="s">
        <v>45</v>
      </c>
      <c r="K321" t="s">
        <v>46</v>
      </c>
      <c r="L321">
        <v>39.436448985557817</v>
      </c>
      <c r="M321">
        <f t="shared" si="83"/>
        <v>20.138879948624872</v>
      </c>
      <c r="N321">
        <f t="shared" ref="N321:N352" si="98">L321*$L$2</f>
        <v>20.138879948624872</v>
      </c>
      <c r="O321">
        <f t="shared" si="93"/>
        <v>40.277759897249744</v>
      </c>
      <c r="P321">
        <f t="shared" si="94"/>
        <v>14.902771161982406</v>
      </c>
      <c r="Q321">
        <f t="shared" si="95"/>
        <v>55.180531059232152</v>
      </c>
      <c r="R321">
        <f t="shared" si="96"/>
        <v>25.934849597839111</v>
      </c>
      <c r="S321">
        <f t="shared" si="97"/>
        <v>95.094448525410073</v>
      </c>
    </row>
    <row r="322" spans="1:19">
      <c r="A322" t="s">
        <v>60</v>
      </c>
      <c r="B322" t="s">
        <v>798</v>
      </c>
      <c r="C322" t="s">
        <v>51</v>
      </c>
      <c r="D322" t="s">
        <v>42</v>
      </c>
      <c r="E322">
        <v>4.8184585944966357E-2</v>
      </c>
      <c r="F322" t="s">
        <v>62</v>
      </c>
      <c r="G322">
        <f t="shared" si="81"/>
        <v>2013</v>
      </c>
      <c r="H322" t="s">
        <v>760</v>
      </c>
      <c r="I322">
        <f t="shared" si="82"/>
        <v>2022</v>
      </c>
      <c r="J322" t="s">
        <v>45</v>
      </c>
      <c r="K322" t="s">
        <v>46</v>
      </c>
      <c r="L322">
        <v>151.72451031095471</v>
      </c>
      <c r="M322">
        <f t="shared" si="83"/>
        <v>77.480649932127591</v>
      </c>
      <c r="N322">
        <f t="shared" si="98"/>
        <v>77.480649932127591</v>
      </c>
      <c r="O322">
        <f t="shared" si="93"/>
        <v>154.96129986425518</v>
      </c>
      <c r="P322">
        <f t="shared" si="94"/>
        <v>57.335680949774414</v>
      </c>
      <c r="Q322">
        <f t="shared" si="95"/>
        <v>212.29698081402961</v>
      </c>
      <c r="R322">
        <f t="shared" si="96"/>
        <v>99.779580982593913</v>
      </c>
      <c r="S322">
        <f t="shared" si="97"/>
        <v>365.85846360284432</v>
      </c>
    </row>
    <row r="323" spans="1:19">
      <c r="A323" t="s">
        <v>799</v>
      </c>
      <c r="B323" t="s">
        <v>800</v>
      </c>
      <c r="C323" t="s">
        <v>51</v>
      </c>
      <c r="D323" t="s">
        <v>42</v>
      </c>
      <c r="E323">
        <v>4.8655090724122149E-2</v>
      </c>
      <c r="F323" t="s">
        <v>741</v>
      </c>
      <c r="G323">
        <f t="shared" si="81"/>
        <v>2013</v>
      </c>
      <c r="H323" t="s">
        <v>760</v>
      </c>
      <c r="I323">
        <f t="shared" si="82"/>
        <v>2022</v>
      </c>
      <c r="J323" t="s">
        <v>45</v>
      </c>
      <c r="K323" t="s">
        <v>46</v>
      </c>
      <c r="L323">
        <v>15.727752617037121</v>
      </c>
      <c r="M323">
        <f t="shared" si="83"/>
        <v>8.0316390031002953</v>
      </c>
      <c r="N323">
        <f t="shared" si="98"/>
        <v>8.0316390031002953</v>
      </c>
      <c r="O323">
        <f t="shared" si="93"/>
        <v>16.063278006200591</v>
      </c>
      <c r="P323">
        <f t="shared" si="94"/>
        <v>5.9434128622942186</v>
      </c>
      <c r="Q323">
        <f t="shared" si="95"/>
        <v>22.006690868494807</v>
      </c>
      <c r="R323">
        <f t="shared" si="96"/>
        <v>10.343144708192559</v>
      </c>
      <c r="S323">
        <f t="shared" si="97"/>
        <v>37.924863930039386</v>
      </c>
    </row>
    <row r="324" spans="1:19">
      <c r="A324" t="s">
        <v>54</v>
      </c>
      <c r="B324" t="s">
        <v>801</v>
      </c>
      <c r="C324" t="s">
        <v>51</v>
      </c>
      <c r="D324" t="s">
        <v>42</v>
      </c>
      <c r="E324">
        <v>4.9240939537329803E-2</v>
      </c>
      <c r="F324" t="s">
        <v>56</v>
      </c>
      <c r="G324">
        <f t="shared" si="81"/>
        <v>2013</v>
      </c>
      <c r="H324" t="s">
        <v>760</v>
      </c>
      <c r="I324">
        <f t="shared" si="82"/>
        <v>2022</v>
      </c>
      <c r="J324" t="s">
        <v>45</v>
      </c>
      <c r="K324" t="s">
        <v>46</v>
      </c>
      <c r="L324">
        <v>157.46232483958829</v>
      </c>
      <c r="M324">
        <f t="shared" si="83"/>
        <v>80.410760551416487</v>
      </c>
      <c r="N324">
        <f t="shared" si="98"/>
        <v>80.410760551416487</v>
      </c>
      <c r="O324">
        <f t="shared" si="93"/>
        <v>160.82152110283297</v>
      </c>
      <c r="P324">
        <f t="shared" si="94"/>
        <v>59.5039628080482</v>
      </c>
      <c r="Q324">
        <f t="shared" si="95"/>
        <v>220.32548391088119</v>
      </c>
      <c r="R324">
        <f t="shared" si="96"/>
        <v>103.55297743811416</v>
      </c>
      <c r="S324">
        <f t="shared" si="97"/>
        <v>379.69425060641856</v>
      </c>
    </row>
    <row r="325" spans="1:19">
      <c r="A325" t="s">
        <v>54</v>
      </c>
      <c r="B325" t="s">
        <v>802</v>
      </c>
      <c r="C325" t="s">
        <v>51</v>
      </c>
      <c r="D325" t="s">
        <v>42</v>
      </c>
      <c r="E325">
        <v>4.9927659988100372E-2</v>
      </c>
      <c r="F325" t="s">
        <v>56</v>
      </c>
      <c r="G325">
        <f t="shared" si="81"/>
        <v>2013</v>
      </c>
      <c r="H325" t="s">
        <v>760</v>
      </c>
      <c r="I325">
        <f t="shared" si="82"/>
        <v>2022</v>
      </c>
      <c r="J325" t="s">
        <v>45</v>
      </c>
      <c r="K325" t="s">
        <v>46</v>
      </c>
      <c r="L325">
        <v>182.7037470168373</v>
      </c>
      <c r="M325">
        <f t="shared" si="83"/>
        <v>93.300713476598318</v>
      </c>
      <c r="N325">
        <f t="shared" si="98"/>
        <v>93.300713476598318</v>
      </c>
      <c r="O325">
        <f t="shared" si="93"/>
        <v>186.60142695319664</v>
      </c>
      <c r="P325">
        <f t="shared" si="94"/>
        <v>69.042527972682748</v>
      </c>
      <c r="Q325">
        <f t="shared" si="95"/>
        <v>255.64395492587937</v>
      </c>
      <c r="R325">
        <f t="shared" si="96"/>
        <v>120.15265881516329</v>
      </c>
      <c r="S325">
        <f t="shared" si="97"/>
        <v>440.55974898893203</v>
      </c>
    </row>
    <row r="326" spans="1:19">
      <c r="A326" t="s">
        <v>54</v>
      </c>
      <c r="B326" t="s">
        <v>803</v>
      </c>
      <c r="C326" t="s">
        <v>51</v>
      </c>
      <c r="D326" t="s">
        <v>42</v>
      </c>
      <c r="E326">
        <v>4.965344329697513E-2</v>
      </c>
      <c r="F326" t="s">
        <v>56</v>
      </c>
      <c r="G326">
        <f t="shared" si="81"/>
        <v>2013</v>
      </c>
      <c r="H326" t="s">
        <v>760</v>
      </c>
      <c r="I326">
        <f t="shared" si="82"/>
        <v>2022</v>
      </c>
      <c r="J326" t="s">
        <v>45</v>
      </c>
      <c r="K326" t="s">
        <v>46</v>
      </c>
      <c r="L326">
        <v>98.132769392402466</v>
      </c>
      <c r="M326">
        <f t="shared" si="83"/>
        <v>50.113134236386898</v>
      </c>
      <c r="N326">
        <f t="shared" si="98"/>
        <v>50.113134236386898</v>
      </c>
      <c r="O326">
        <f t="shared" si="93"/>
        <v>100.2262684727738</v>
      </c>
      <c r="P326">
        <f t="shared" si="94"/>
        <v>37.083719334926307</v>
      </c>
      <c r="Q326">
        <f t="shared" si="95"/>
        <v>137.30998780770011</v>
      </c>
      <c r="R326">
        <f t="shared" si="96"/>
        <v>64.535694269619043</v>
      </c>
      <c r="S326">
        <f t="shared" si="97"/>
        <v>236.63087898860314</v>
      </c>
    </row>
    <row r="327" spans="1:19">
      <c r="A327" t="s">
        <v>804</v>
      </c>
      <c r="B327" t="s">
        <v>805</v>
      </c>
      <c r="C327" t="s">
        <v>51</v>
      </c>
      <c r="D327" t="s">
        <v>42</v>
      </c>
      <c r="E327">
        <v>4.6284853125795923E-2</v>
      </c>
      <c r="F327" t="s">
        <v>85</v>
      </c>
      <c r="G327">
        <f t="shared" si="81"/>
        <v>2014</v>
      </c>
      <c r="H327" t="s">
        <v>758</v>
      </c>
      <c r="I327">
        <f t="shared" si="82"/>
        <v>2022</v>
      </c>
      <c r="J327" t="s">
        <v>45</v>
      </c>
      <c r="K327" t="s">
        <v>46</v>
      </c>
      <c r="L327">
        <v>87.471923629209812</v>
      </c>
      <c r="M327">
        <f t="shared" si="83"/>
        <v>44.668995666649842</v>
      </c>
      <c r="N327">
        <f t="shared" si="98"/>
        <v>44.668995666649842</v>
      </c>
      <c r="O327">
        <f t="shared" si="93"/>
        <v>89.337991333299684</v>
      </c>
      <c r="P327">
        <f t="shared" si="94"/>
        <v>33.05505679332088</v>
      </c>
      <c r="Q327">
        <f t="shared" si="95"/>
        <v>122.39304812662056</v>
      </c>
      <c r="R327">
        <f t="shared" si="96"/>
        <v>57.52473261951166</v>
      </c>
      <c r="S327">
        <f t="shared" si="97"/>
        <v>210.92401960487607</v>
      </c>
    </row>
    <row r="328" spans="1:19">
      <c r="A328" t="s">
        <v>680</v>
      </c>
      <c r="B328" t="s">
        <v>806</v>
      </c>
      <c r="C328" t="s">
        <v>41</v>
      </c>
      <c r="D328" t="s">
        <v>42</v>
      </c>
      <c r="E328">
        <v>4.9312515039127827E-2</v>
      </c>
      <c r="F328" t="s">
        <v>43</v>
      </c>
      <c r="G328">
        <f t="shared" si="81"/>
        <v>2012</v>
      </c>
      <c r="H328" t="s">
        <v>807</v>
      </c>
      <c r="I328">
        <f t="shared" si="82"/>
        <v>2022</v>
      </c>
      <c r="J328" t="s">
        <v>45</v>
      </c>
      <c r="K328" t="s">
        <v>46</v>
      </c>
      <c r="L328">
        <v>260.72601703361153</v>
      </c>
      <c r="M328">
        <f t="shared" si="83"/>
        <v>133.14408603183105</v>
      </c>
      <c r="N328">
        <f t="shared" si="98"/>
        <v>133.14408603183105</v>
      </c>
      <c r="O328">
        <f t="shared" si="93"/>
        <v>266.2881720636621</v>
      </c>
      <c r="P328">
        <f t="shared" si="94"/>
        <v>98.526623663554972</v>
      </c>
      <c r="Q328">
        <f t="shared" si="95"/>
        <v>364.81479572721707</v>
      </c>
      <c r="R328">
        <f t="shared" si="96"/>
        <v>171.46295399179201</v>
      </c>
      <c r="S328">
        <f t="shared" si="97"/>
        <v>628.69749796990402</v>
      </c>
    </row>
    <row r="329" spans="1:19">
      <c r="A329" t="s">
        <v>680</v>
      </c>
      <c r="B329" t="s">
        <v>808</v>
      </c>
      <c r="C329" t="s">
        <v>41</v>
      </c>
      <c r="D329" t="s">
        <v>42</v>
      </c>
      <c r="E329">
        <v>4.7031278297233643E-2</v>
      </c>
      <c r="F329" t="s">
        <v>43</v>
      </c>
      <c r="G329">
        <f t="shared" si="81"/>
        <v>2012</v>
      </c>
      <c r="H329" t="s">
        <v>807</v>
      </c>
      <c r="I329">
        <f t="shared" si="82"/>
        <v>2022</v>
      </c>
      <c r="J329" t="s">
        <v>45</v>
      </c>
      <c r="K329" t="s">
        <v>46</v>
      </c>
      <c r="L329">
        <v>105.74147664776331</v>
      </c>
      <c r="M329">
        <f t="shared" si="83"/>
        <v>53.998647408124505</v>
      </c>
      <c r="N329">
        <f t="shared" si="98"/>
        <v>53.998647408124505</v>
      </c>
      <c r="O329">
        <f t="shared" si="93"/>
        <v>107.99729481624901</v>
      </c>
      <c r="P329">
        <f t="shared" si="94"/>
        <v>39.958999082012134</v>
      </c>
      <c r="Q329">
        <f t="shared" si="95"/>
        <v>147.95629389826115</v>
      </c>
      <c r="R329">
        <f t="shared" si="96"/>
        <v>69.53945813218273</v>
      </c>
      <c r="S329">
        <f t="shared" si="97"/>
        <v>254.97801315133665</v>
      </c>
    </row>
    <row r="330" spans="1:19">
      <c r="A330" t="s">
        <v>683</v>
      </c>
      <c r="B330" t="s">
        <v>809</v>
      </c>
      <c r="C330" t="s">
        <v>41</v>
      </c>
      <c r="D330" t="s">
        <v>42</v>
      </c>
      <c r="E330">
        <v>4.3817945829441228E-2</v>
      </c>
      <c r="F330" t="s">
        <v>43</v>
      </c>
      <c r="G330">
        <f t="shared" si="81"/>
        <v>2012</v>
      </c>
      <c r="H330" t="s">
        <v>810</v>
      </c>
      <c r="I330">
        <f t="shared" si="82"/>
        <v>2022</v>
      </c>
      <c r="J330" t="s">
        <v>45</v>
      </c>
      <c r="K330" t="s">
        <v>46</v>
      </c>
      <c r="L330">
        <v>65.691466010291492</v>
      </c>
      <c r="M330">
        <f t="shared" si="83"/>
        <v>33.546441975922214</v>
      </c>
      <c r="N330">
        <f t="shared" si="98"/>
        <v>33.546441975922214</v>
      </c>
      <c r="O330">
        <f t="shared" si="93"/>
        <v>67.092883951844428</v>
      </c>
      <c r="P330">
        <f t="shared" si="94"/>
        <v>24.824367062182439</v>
      </c>
      <c r="Q330">
        <f t="shared" si="95"/>
        <v>91.917251014026874</v>
      </c>
      <c r="R330">
        <f t="shared" si="96"/>
        <v>43.201107976592631</v>
      </c>
      <c r="S330">
        <f t="shared" si="97"/>
        <v>158.40406258083965</v>
      </c>
    </row>
    <row r="331" spans="1:19">
      <c r="A331" t="s">
        <v>680</v>
      </c>
      <c r="B331" t="s">
        <v>811</v>
      </c>
      <c r="C331" t="s">
        <v>41</v>
      </c>
      <c r="D331" t="s">
        <v>42</v>
      </c>
      <c r="E331">
        <v>4.6699333068097558E-2</v>
      </c>
      <c r="F331" t="s">
        <v>43</v>
      </c>
      <c r="G331">
        <f t="shared" si="81"/>
        <v>2012</v>
      </c>
      <c r="H331" t="s">
        <v>807</v>
      </c>
      <c r="I331">
        <f t="shared" si="82"/>
        <v>2022</v>
      </c>
      <c r="J331" t="s">
        <v>45</v>
      </c>
      <c r="K331" t="s">
        <v>46</v>
      </c>
      <c r="L331">
        <v>142.73977428125349</v>
      </c>
      <c r="M331">
        <f t="shared" si="83"/>
        <v>72.892444732960172</v>
      </c>
      <c r="N331">
        <f t="shared" si="98"/>
        <v>72.892444732960172</v>
      </c>
      <c r="O331">
        <f t="shared" si="93"/>
        <v>145.78488946592034</v>
      </c>
      <c r="P331">
        <f t="shared" si="94"/>
        <v>53.940409102390525</v>
      </c>
      <c r="Q331">
        <f t="shared" si="95"/>
        <v>199.72529856831088</v>
      </c>
      <c r="R331">
        <f t="shared" si="96"/>
        <v>93.87089032710611</v>
      </c>
      <c r="S331">
        <f t="shared" si="97"/>
        <v>344.19326453272237</v>
      </c>
    </row>
    <row r="332" spans="1:19">
      <c r="A332" t="s">
        <v>680</v>
      </c>
      <c r="B332" t="s">
        <v>812</v>
      </c>
      <c r="C332" t="s">
        <v>41</v>
      </c>
      <c r="D332" t="s">
        <v>42</v>
      </c>
      <c r="E332">
        <v>4.8713707419140717E-2</v>
      </c>
      <c r="F332" t="s">
        <v>43</v>
      </c>
      <c r="G332">
        <f t="shared" si="81"/>
        <v>2012</v>
      </c>
      <c r="H332" t="s">
        <v>807</v>
      </c>
      <c r="I332">
        <f t="shared" si="82"/>
        <v>2022</v>
      </c>
      <c r="J332" t="s">
        <v>45</v>
      </c>
      <c r="K332" t="s">
        <v>46</v>
      </c>
      <c r="L332">
        <v>241.68557914751639</v>
      </c>
      <c r="M332">
        <f t="shared" si="83"/>
        <v>123.42076908466512</v>
      </c>
      <c r="N332">
        <f t="shared" si="98"/>
        <v>123.42076908466512</v>
      </c>
      <c r="O332">
        <f t="shared" si="93"/>
        <v>246.84153816933025</v>
      </c>
      <c r="P332">
        <f t="shared" si="94"/>
        <v>91.331369122652191</v>
      </c>
      <c r="Q332">
        <f t="shared" si="95"/>
        <v>338.17290729198243</v>
      </c>
      <c r="R332">
        <f t="shared" si="96"/>
        <v>158.94126642723174</v>
      </c>
      <c r="S332">
        <f t="shared" si="97"/>
        <v>582.78464356651637</v>
      </c>
    </row>
    <row r="333" spans="1:19">
      <c r="A333" t="s">
        <v>680</v>
      </c>
      <c r="B333" t="s">
        <v>813</v>
      </c>
      <c r="C333" t="s">
        <v>41</v>
      </c>
      <c r="D333" t="s">
        <v>42</v>
      </c>
      <c r="E333">
        <v>4.7261811906011211E-2</v>
      </c>
      <c r="F333" t="s">
        <v>43</v>
      </c>
      <c r="G333">
        <f t="shared" si="81"/>
        <v>2012</v>
      </c>
      <c r="H333" t="s">
        <v>807</v>
      </c>
      <c r="I333">
        <f t="shared" si="82"/>
        <v>2022</v>
      </c>
      <c r="J333" t="s">
        <v>45</v>
      </c>
      <c r="K333" t="s">
        <v>46</v>
      </c>
      <c r="L333">
        <v>134.17908352979859</v>
      </c>
      <c r="M333">
        <f t="shared" si="83"/>
        <v>68.520785322550537</v>
      </c>
      <c r="N333">
        <f t="shared" si="98"/>
        <v>68.520785322550537</v>
      </c>
      <c r="O333">
        <f t="shared" si="93"/>
        <v>137.04157064510107</v>
      </c>
      <c r="P333">
        <f t="shared" si="94"/>
        <v>50.7053811386874</v>
      </c>
      <c r="Q333">
        <f t="shared" si="95"/>
        <v>187.74695178378846</v>
      </c>
      <c r="R333">
        <f t="shared" si="96"/>
        <v>88.241067338380574</v>
      </c>
      <c r="S333">
        <f t="shared" si="97"/>
        <v>323.55058024072878</v>
      </c>
    </row>
    <row r="334" spans="1:19">
      <c r="A334" t="s">
        <v>683</v>
      </c>
      <c r="B334" t="s">
        <v>814</v>
      </c>
      <c r="C334" t="s">
        <v>41</v>
      </c>
      <c r="D334" t="s">
        <v>42</v>
      </c>
      <c r="E334">
        <v>4.37339394584184E-2</v>
      </c>
      <c r="F334" t="s">
        <v>43</v>
      </c>
      <c r="G334">
        <f t="shared" si="81"/>
        <v>2012</v>
      </c>
      <c r="H334" t="s">
        <v>810</v>
      </c>
      <c r="I334">
        <f t="shared" si="82"/>
        <v>2022</v>
      </c>
      <c r="J334" t="s">
        <v>45</v>
      </c>
      <c r="K334" t="s">
        <v>46</v>
      </c>
      <c r="L334">
        <v>172.68811159039629</v>
      </c>
      <c r="M334">
        <f t="shared" si="83"/>
        <v>88.186062318829102</v>
      </c>
      <c r="N334">
        <f t="shared" si="98"/>
        <v>88.186062318829102</v>
      </c>
      <c r="O334">
        <f t="shared" si="93"/>
        <v>176.3721246376582</v>
      </c>
      <c r="P334">
        <f t="shared" si="94"/>
        <v>65.257686115933538</v>
      </c>
      <c r="Q334">
        <f t="shared" si="95"/>
        <v>241.62981075359176</v>
      </c>
      <c r="R334">
        <f t="shared" si="96"/>
        <v>113.56601105418812</v>
      </c>
      <c r="S334">
        <f t="shared" si="97"/>
        <v>416.4087071986898</v>
      </c>
    </row>
    <row r="335" spans="1:19">
      <c r="A335" t="s">
        <v>680</v>
      </c>
      <c r="B335" t="s">
        <v>815</v>
      </c>
      <c r="C335" t="s">
        <v>41</v>
      </c>
      <c r="D335" t="s">
        <v>42</v>
      </c>
      <c r="E335">
        <v>4.6912570298645442E-2</v>
      </c>
      <c r="F335" t="s">
        <v>43</v>
      </c>
      <c r="G335">
        <f t="shared" si="81"/>
        <v>2012</v>
      </c>
      <c r="H335" t="s">
        <v>807</v>
      </c>
      <c r="I335">
        <f t="shared" si="82"/>
        <v>2022</v>
      </c>
      <c r="J335" t="s">
        <v>45</v>
      </c>
      <c r="K335" t="s">
        <v>46</v>
      </c>
      <c r="L335">
        <v>158.85076082638199</v>
      </c>
      <c r="M335">
        <f t="shared" si="83"/>
        <v>81.119788528672458</v>
      </c>
      <c r="N335">
        <f t="shared" si="98"/>
        <v>81.119788528672458</v>
      </c>
      <c r="O335">
        <f t="shared" si="93"/>
        <v>162.23957705734492</v>
      </c>
      <c r="P335">
        <f t="shared" si="94"/>
        <v>60.028643511217616</v>
      </c>
      <c r="Q335">
        <f t="shared" si="95"/>
        <v>222.26822056856253</v>
      </c>
      <c r="R335">
        <f t="shared" si="96"/>
        <v>104.46606366722438</v>
      </c>
      <c r="S335">
        <f t="shared" si="97"/>
        <v>383.04223344648938</v>
      </c>
    </row>
    <row r="336" spans="1:19">
      <c r="A336" t="s">
        <v>680</v>
      </c>
      <c r="B336" t="s">
        <v>816</v>
      </c>
      <c r="C336" t="s">
        <v>41</v>
      </c>
      <c r="D336" t="s">
        <v>42</v>
      </c>
      <c r="E336">
        <v>4.8297782765799588E-2</v>
      </c>
      <c r="F336" t="s">
        <v>43</v>
      </c>
      <c r="G336">
        <f t="shared" si="81"/>
        <v>2012</v>
      </c>
      <c r="H336" t="s">
        <v>810</v>
      </c>
      <c r="I336">
        <f t="shared" si="82"/>
        <v>2022</v>
      </c>
      <c r="J336" t="s">
        <v>45</v>
      </c>
      <c r="K336" t="s">
        <v>46</v>
      </c>
      <c r="L336">
        <v>157.32557600079849</v>
      </c>
      <c r="M336">
        <f t="shared" si="83"/>
        <v>80.340927477741161</v>
      </c>
      <c r="N336">
        <f t="shared" si="98"/>
        <v>80.340927477741161</v>
      </c>
      <c r="O336">
        <f t="shared" si="93"/>
        <v>160.68185495548232</v>
      </c>
      <c r="P336">
        <f t="shared" si="94"/>
        <v>59.452286333528455</v>
      </c>
      <c r="Q336">
        <f t="shared" si="95"/>
        <v>220.13414128901078</v>
      </c>
      <c r="R336">
        <f t="shared" si="96"/>
        <v>103.46304640583506</v>
      </c>
      <c r="S336">
        <f t="shared" si="97"/>
        <v>379.36450348806187</v>
      </c>
    </row>
    <row r="337" spans="1:19">
      <c r="A337" t="s">
        <v>680</v>
      </c>
      <c r="B337" t="s">
        <v>817</v>
      </c>
      <c r="C337" t="s">
        <v>41</v>
      </c>
      <c r="D337" t="s">
        <v>42</v>
      </c>
      <c r="E337">
        <v>4.8789785278622932E-2</v>
      </c>
      <c r="F337" t="s">
        <v>43</v>
      </c>
      <c r="G337">
        <f t="shared" ref="G337:G400" si="99">YEAR(F337)</f>
        <v>2012</v>
      </c>
      <c r="H337" t="s">
        <v>807</v>
      </c>
      <c r="I337">
        <f t="shared" ref="I337:I400" si="100">YEAR(H337)</f>
        <v>2022</v>
      </c>
      <c r="J337" t="s">
        <v>45</v>
      </c>
      <c r="K337" t="s">
        <v>46</v>
      </c>
      <c r="L337">
        <v>203.37525703748091</v>
      </c>
      <c r="M337">
        <f t="shared" si="83"/>
        <v>103.85696459380699</v>
      </c>
      <c r="N337">
        <f t="shared" si="98"/>
        <v>103.85696459380699</v>
      </c>
      <c r="O337">
        <f t="shared" si="93"/>
        <v>207.71392918761399</v>
      </c>
      <c r="P337">
        <f t="shared" si="94"/>
        <v>76.854153799417176</v>
      </c>
      <c r="Q337">
        <f t="shared" si="95"/>
        <v>284.56808298703118</v>
      </c>
      <c r="R337">
        <f t="shared" si="96"/>
        <v>133.74699900390465</v>
      </c>
      <c r="S337">
        <f t="shared" si="97"/>
        <v>490.40566301431704</v>
      </c>
    </row>
    <row r="338" spans="1:19">
      <c r="A338" t="s">
        <v>680</v>
      </c>
      <c r="B338" t="s">
        <v>818</v>
      </c>
      <c r="C338" t="s">
        <v>41</v>
      </c>
      <c r="D338" t="s">
        <v>42</v>
      </c>
      <c r="E338">
        <v>4.5742038867840902E-2</v>
      </c>
      <c r="F338" t="s">
        <v>43</v>
      </c>
      <c r="G338">
        <f t="shared" si="99"/>
        <v>2012</v>
      </c>
      <c r="H338" t="s">
        <v>807</v>
      </c>
      <c r="I338">
        <f t="shared" si="100"/>
        <v>2022</v>
      </c>
      <c r="J338" t="s">
        <v>45</v>
      </c>
      <c r="K338" t="s">
        <v>46</v>
      </c>
      <c r="L338">
        <v>171.70479171320889</v>
      </c>
      <c r="M338">
        <f t="shared" ref="M338:M401" si="101">IF(D338="euc",$L$2,$L$3)*L338</f>
        <v>87.683913634878735</v>
      </c>
      <c r="N338">
        <f t="shared" si="98"/>
        <v>87.683913634878735</v>
      </c>
      <c r="O338">
        <f t="shared" si="93"/>
        <v>175.36782726975747</v>
      </c>
      <c r="P338">
        <f t="shared" si="94"/>
        <v>64.886096089810266</v>
      </c>
      <c r="Q338">
        <f t="shared" si="95"/>
        <v>240.25392335956775</v>
      </c>
      <c r="R338">
        <f t="shared" si="96"/>
        <v>112.91934397899684</v>
      </c>
      <c r="S338">
        <f t="shared" si="97"/>
        <v>414.03759458965504</v>
      </c>
    </row>
    <row r="339" spans="1:19">
      <c r="A339" t="s">
        <v>680</v>
      </c>
      <c r="B339" t="s">
        <v>819</v>
      </c>
      <c r="C339" t="s">
        <v>41</v>
      </c>
      <c r="D339" t="s">
        <v>42</v>
      </c>
      <c r="E339">
        <v>4.7848141997277542E-2</v>
      </c>
      <c r="F339" t="s">
        <v>43</v>
      </c>
      <c r="G339">
        <f t="shared" si="99"/>
        <v>2012</v>
      </c>
      <c r="H339" t="s">
        <v>807</v>
      </c>
      <c r="I339">
        <f t="shared" si="100"/>
        <v>2022</v>
      </c>
      <c r="J339" t="s">
        <v>45</v>
      </c>
      <c r="K339" t="s">
        <v>46</v>
      </c>
      <c r="L339">
        <v>210.61162509202771</v>
      </c>
      <c r="M339">
        <f t="shared" si="101"/>
        <v>107.55233654699556</v>
      </c>
      <c r="N339">
        <f t="shared" si="98"/>
        <v>107.55233654699556</v>
      </c>
      <c r="O339">
        <f t="shared" si="93"/>
        <v>215.10467309399112</v>
      </c>
      <c r="P339">
        <f t="shared" si="94"/>
        <v>79.588729044776713</v>
      </c>
      <c r="Q339">
        <f t="shared" si="95"/>
        <v>294.69340213876785</v>
      </c>
      <c r="R339">
        <f t="shared" si="96"/>
        <v>138.50589900522087</v>
      </c>
      <c r="S339">
        <f t="shared" si="97"/>
        <v>507.85496301914316</v>
      </c>
    </row>
    <row r="340" spans="1:19">
      <c r="A340" t="s">
        <v>683</v>
      </c>
      <c r="B340" t="s">
        <v>820</v>
      </c>
      <c r="C340" t="s">
        <v>41</v>
      </c>
      <c r="D340" t="s">
        <v>42</v>
      </c>
      <c r="E340">
        <v>4.7428667957291372E-2</v>
      </c>
      <c r="F340" t="s">
        <v>43</v>
      </c>
      <c r="G340">
        <f t="shared" si="99"/>
        <v>2012</v>
      </c>
      <c r="H340" t="s">
        <v>807</v>
      </c>
      <c r="I340">
        <f t="shared" si="100"/>
        <v>2022</v>
      </c>
      <c r="J340" t="s">
        <v>45</v>
      </c>
      <c r="K340" t="s">
        <v>46</v>
      </c>
      <c r="L340">
        <v>164.2822978572411</v>
      </c>
      <c r="M340">
        <f t="shared" si="101"/>
        <v>83.893493439097853</v>
      </c>
      <c r="N340">
        <f t="shared" si="98"/>
        <v>83.893493439097853</v>
      </c>
      <c r="O340">
        <f t="shared" si="93"/>
        <v>167.78698687819571</v>
      </c>
      <c r="P340">
        <f t="shared" si="94"/>
        <v>62.081185144932412</v>
      </c>
      <c r="Q340">
        <f t="shared" si="95"/>
        <v>229.86817202312812</v>
      </c>
      <c r="R340">
        <f t="shared" si="96"/>
        <v>108.03804085087022</v>
      </c>
      <c r="S340">
        <f t="shared" si="97"/>
        <v>396.13948311985746</v>
      </c>
    </row>
    <row r="341" spans="1:19">
      <c r="A341" t="s">
        <v>680</v>
      </c>
      <c r="B341" t="s">
        <v>821</v>
      </c>
      <c r="C341" t="s">
        <v>41</v>
      </c>
      <c r="D341" t="s">
        <v>42</v>
      </c>
      <c r="E341">
        <v>4.8428763168559971E-2</v>
      </c>
      <c r="F341" t="s">
        <v>43</v>
      </c>
      <c r="G341">
        <f t="shared" si="99"/>
        <v>2012</v>
      </c>
      <c r="H341" t="s">
        <v>807</v>
      </c>
      <c r="I341">
        <f t="shared" si="100"/>
        <v>2022</v>
      </c>
      <c r="J341" t="s">
        <v>45</v>
      </c>
      <c r="K341" t="s">
        <v>46</v>
      </c>
      <c r="L341">
        <v>105.6817776264859</v>
      </c>
      <c r="M341">
        <f t="shared" si="101"/>
        <v>53.968161107925503</v>
      </c>
      <c r="N341">
        <f t="shared" si="98"/>
        <v>53.968161107925503</v>
      </c>
      <c r="O341">
        <f t="shared" si="93"/>
        <v>107.93632221585101</v>
      </c>
      <c r="P341">
        <f t="shared" si="94"/>
        <v>39.936439219864873</v>
      </c>
      <c r="Q341">
        <f t="shared" si="95"/>
        <v>147.87276143571589</v>
      </c>
      <c r="R341">
        <f t="shared" si="96"/>
        <v>69.500197874786465</v>
      </c>
      <c r="S341">
        <f t="shared" si="97"/>
        <v>254.83405887421702</v>
      </c>
    </row>
    <row r="342" spans="1:19">
      <c r="A342" t="s">
        <v>680</v>
      </c>
      <c r="B342" t="s">
        <v>822</v>
      </c>
      <c r="C342" t="s">
        <v>41</v>
      </c>
      <c r="D342" t="s">
        <v>42</v>
      </c>
      <c r="E342">
        <v>4.8969568590799338E-2</v>
      </c>
      <c r="F342" t="s">
        <v>43</v>
      </c>
      <c r="G342">
        <f t="shared" si="99"/>
        <v>2012</v>
      </c>
      <c r="H342" t="s">
        <v>807</v>
      </c>
      <c r="I342">
        <f t="shared" si="100"/>
        <v>2022</v>
      </c>
      <c r="J342" t="s">
        <v>45</v>
      </c>
      <c r="K342" t="s">
        <v>46</v>
      </c>
      <c r="L342">
        <v>127.1865635244623</v>
      </c>
      <c r="M342">
        <f t="shared" si="101"/>
        <v>64.949938439825459</v>
      </c>
      <c r="N342">
        <f t="shared" si="98"/>
        <v>64.949938439825459</v>
      </c>
      <c r="O342">
        <f t="shared" si="93"/>
        <v>129.89987687965092</v>
      </c>
      <c r="P342">
        <f t="shared" si="94"/>
        <v>48.062954445470837</v>
      </c>
      <c r="Q342">
        <f t="shared" si="95"/>
        <v>177.96283132512175</v>
      </c>
      <c r="R342">
        <f t="shared" si="96"/>
        <v>83.642530722807223</v>
      </c>
      <c r="S342">
        <f t="shared" si="97"/>
        <v>306.68927931695981</v>
      </c>
    </row>
    <row r="343" spans="1:19">
      <c r="A343" t="s">
        <v>680</v>
      </c>
      <c r="B343" t="s">
        <v>823</v>
      </c>
      <c r="C343" t="s">
        <v>41</v>
      </c>
      <c r="D343" t="s">
        <v>42</v>
      </c>
      <c r="E343">
        <v>4.8694316832295421E-2</v>
      </c>
      <c r="F343" t="s">
        <v>43</v>
      </c>
      <c r="G343">
        <f t="shared" si="99"/>
        <v>2012</v>
      </c>
      <c r="H343" t="s">
        <v>807</v>
      </c>
      <c r="I343">
        <f t="shared" si="100"/>
        <v>2022</v>
      </c>
      <c r="J343" t="s">
        <v>45</v>
      </c>
      <c r="K343" t="s">
        <v>46</v>
      </c>
      <c r="L343">
        <v>131.58279139324731</v>
      </c>
      <c r="M343">
        <f t="shared" si="101"/>
        <v>67.194945471485013</v>
      </c>
      <c r="N343">
        <f t="shared" si="98"/>
        <v>67.194945471485013</v>
      </c>
      <c r="O343">
        <f t="shared" si="93"/>
        <v>134.38989094297003</v>
      </c>
      <c r="P343">
        <f t="shared" si="94"/>
        <v>49.724259648898908</v>
      </c>
      <c r="Q343">
        <f t="shared" si="95"/>
        <v>184.11415059186893</v>
      </c>
      <c r="R343">
        <f t="shared" si="96"/>
        <v>86.533650778178398</v>
      </c>
      <c r="S343">
        <f t="shared" si="97"/>
        <v>317.29005285332079</v>
      </c>
    </row>
    <row r="344" spans="1:19">
      <c r="A344" t="s">
        <v>680</v>
      </c>
      <c r="B344" t="s">
        <v>824</v>
      </c>
      <c r="C344" t="s">
        <v>41</v>
      </c>
      <c r="D344" t="s">
        <v>42</v>
      </c>
      <c r="E344">
        <v>4.7746759068821212E-2</v>
      </c>
      <c r="F344" t="s">
        <v>43</v>
      </c>
      <c r="G344">
        <f t="shared" si="99"/>
        <v>2012</v>
      </c>
      <c r="H344" t="s">
        <v>810</v>
      </c>
      <c r="I344">
        <f t="shared" si="100"/>
        <v>2022</v>
      </c>
      <c r="J344" t="s">
        <v>45</v>
      </c>
      <c r="K344" t="s">
        <v>46</v>
      </c>
      <c r="L344">
        <v>234.04361514092841</v>
      </c>
      <c r="M344">
        <f t="shared" si="101"/>
        <v>119.5182727986342</v>
      </c>
      <c r="N344">
        <f t="shared" si="98"/>
        <v>119.5182727986342</v>
      </c>
      <c r="O344">
        <f t="shared" si="93"/>
        <v>239.0365455972684</v>
      </c>
      <c r="P344">
        <f t="shared" si="94"/>
        <v>88.443521870989301</v>
      </c>
      <c r="Q344">
        <f t="shared" si="95"/>
        <v>327.48006746825769</v>
      </c>
      <c r="R344">
        <f t="shared" si="96"/>
        <v>153.9156317100811</v>
      </c>
      <c r="S344">
        <f t="shared" si="97"/>
        <v>564.35731627029736</v>
      </c>
    </row>
    <row r="345" spans="1:19">
      <c r="A345" t="s">
        <v>680</v>
      </c>
      <c r="B345" t="s">
        <v>825</v>
      </c>
      <c r="C345" t="s">
        <v>41</v>
      </c>
      <c r="D345" t="s">
        <v>42</v>
      </c>
      <c r="E345">
        <v>4.8407301523482729E-2</v>
      </c>
      <c r="F345" t="s">
        <v>43</v>
      </c>
      <c r="G345">
        <f t="shared" si="99"/>
        <v>2012</v>
      </c>
      <c r="H345" t="s">
        <v>810</v>
      </c>
      <c r="I345">
        <f t="shared" si="100"/>
        <v>2022</v>
      </c>
      <c r="J345" t="s">
        <v>45</v>
      </c>
      <c r="K345" t="s">
        <v>46</v>
      </c>
      <c r="L345">
        <v>161.12905686167849</v>
      </c>
      <c r="M345">
        <f t="shared" si="101"/>
        <v>82.283238370697205</v>
      </c>
      <c r="N345">
        <f t="shared" si="98"/>
        <v>82.283238370697205</v>
      </c>
      <c r="O345">
        <f t="shared" si="93"/>
        <v>164.56647674139441</v>
      </c>
      <c r="P345">
        <f t="shared" si="94"/>
        <v>60.88959639431593</v>
      </c>
      <c r="Q345">
        <f t="shared" si="95"/>
        <v>225.45607313571034</v>
      </c>
      <c r="R345">
        <f t="shared" si="96"/>
        <v>105.96435437378385</v>
      </c>
      <c r="S345">
        <f t="shared" si="97"/>
        <v>388.5359660372074</v>
      </c>
    </row>
    <row r="346" spans="1:19">
      <c r="A346" t="s">
        <v>680</v>
      </c>
      <c r="B346" t="s">
        <v>826</v>
      </c>
      <c r="C346" t="s">
        <v>41</v>
      </c>
      <c r="D346" t="s">
        <v>42</v>
      </c>
      <c r="E346">
        <v>4.6017931640294808E-2</v>
      </c>
      <c r="F346" t="s">
        <v>43</v>
      </c>
      <c r="G346">
        <f t="shared" si="99"/>
        <v>2012</v>
      </c>
      <c r="H346" t="s">
        <v>810</v>
      </c>
      <c r="I346">
        <f t="shared" si="100"/>
        <v>2022</v>
      </c>
      <c r="J346" t="s">
        <v>45</v>
      </c>
      <c r="K346" t="s">
        <v>46</v>
      </c>
      <c r="L346">
        <v>136.78425622378509</v>
      </c>
      <c r="M346">
        <f t="shared" si="101"/>
        <v>69.851160178279642</v>
      </c>
      <c r="N346">
        <f t="shared" si="98"/>
        <v>69.851160178279642</v>
      </c>
      <c r="O346">
        <f t="shared" si="93"/>
        <v>139.70232035655928</v>
      </c>
      <c r="P346">
        <f t="shared" si="94"/>
        <v>51.689858531926937</v>
      </c>
      <c r="Q346">
        <f t="shared" si="95"/>
        <v>191.39217888848623</v>
      </c>
      <c r="R346">
        <f t="shared" si="96"/>
        <v>89.954324077588524</v>
      </c>
      <c r="S346">
        <f t="shared" si="97"/>
        <v>329.83252161782457</v>
      </c>
    </row>
    <row r="347" spans="1:19">
      <c r="A347" t="s">
        <v>680</v>
      </c>
      <c r="B347" t="s">
        <v>827</v>
      </c>
      <c r="C347" t="s">
        <v>41</v>
      </c>
      <c r="D347" t="s">
        <v>42</v>
      </c>
      <c r="E347">
        <v>4.6017931640294808E-2</v>
      </c>
      <c r="F347" t="s">
        <v>43</v>
      </c>
      <c r="G347">
        <f t="shared" si="99"/>
        <v>2012</v>
      </c>
      <c r="H347" t="s">
        <v>807</v>
      </c>
      <c r="I347">
        <f t="shared" si="100"/>
        <v>2022</v>
      </c>
      <c r="J347" t="s">
        <v>45</v>
      </c>
      <c r="K347" t="s">
        <v>46</v>
      </c>
      <c r="L347">
        <v>193.85303836946389</v>
      </c>
      <c r="M347">
        <f t="shared" si="101"/>
        <v>98.994284927339635</v>
      </c>
      <c r="N347">
        <f t="shared" si="98"/>
        <v>98.994284927339635</v>
      </c>
      <c r="O347">
        <f t="shared" si="93"/>
        <v>197.98856985467927</v>
      </c>
      <c r="P347">
        <f t="shared" si="94"/>
        <v>73.255770846231329</v>
      </c>
      <c r="Q347">
        <f t="shared" si="95"/>
        <v>271.24434070091058</v>
      </c>
      <c r="R347">
        <f t="shared" si="96"/>
        <v>127.48484012942797</v>
      </c>
      <c r="S347">
        <f t="shared" si="97"/>
        <v>467.44441380790255</v>
      </c>
    </row>
    <row r="348" spans="1:19">
      <c r="A348" t="s">
        <v>680</v>
      </c>
      <c r="B348" t="s">
        <v>828</v>
      </c>
      <c r="C348" t="s">
        <v>41</v>
      </c>
      <c r="D348" t="s">
        <v>42</v>
      </c>
      <c r="E348">
        <v>4.8114905956598272E-2</v>
      </c>
      <c r="F348" t="s">
        <v>43</v>
      </c>
      <c r="G348">
        <f t="shared" si="99"/>
        <v>2012</v>
      </c>
      <c r="H348" t="s">
        <v>807</v>
      </c>
      <c r="I348">
        <f t="shared" si="100"/>
        <v>2022</v>
      </c>
      <c r="J348" t="s">
        <v>45</v>
      </c>
      <c r="K348" t="s">
        <v>46</v>
      </c>
      <c r="L348">
        <v>212.99056426357669</v>
      </c>
      <c r="M348">
        <f t="shared" si="101"/>
        <v>108.76718148393324</v>
      </c>
      <c r="N348">
        <f t="shared" si="98"/>
        <v>108.76718148393324</v>
      </c>
      <c r="O348">
        <f t="shared" si="93"/>
        <v>217.53436296786649</v>
      </c>
      <c r="P348">
        <f t="shared" si="94"/>
        <v>80.487714298110603</v>
      </c>
      <c r="Q348">
        <f t="shared" si="95"/>
        <v>298.02207726597709</v>
      </c>
      <c r="R348">
        <f t="shared" si="96"/>
        <v>140.07037631500921</v>
      </c>
      <c r="S348">
        <f t="shared" si="97"/>
        <v>513.59137982170046</v>
      </c>
    </row>
    <row r="349" spans="1:19">
      <c r="A349" t="s">
        <v>680</v>
      </c>
      <c r="B349" t="s">
        <v>829</v>
      </c>
      <c r="C349" t="s">
        <v>41</v>
      </c>
      <c r="D349" t="s">
        <v>42</v>
      </c>
      <c r="E349">
        <v>4.8091386066329837E-2</v>
      </c>
      <c r="F349" t="s">
        <v>43</v>
      </c>
      <c r="G349">
        <f t="shared" si="99"/>
        <v>2012</v>
      </c>
      <c r="H349" t="s">
        <v>807</v>
      </c>
      <c r="I349">
        <f t="shared" si="100"/>
        <v>2022</v>
      </c>
      <c r="J349" t="s">
        <v>45</v>
      </c>
      <c r="K349" t="s">
        <v>46</v>
      </c>
      <c r="L349">
        <v>68.768851002198446</v>
      </c>
      <c r="M349">
        <f t="shared" si="101"/>
        <v>35.117959911789363</v>
      </c>
      <c r="N349">
        <f t="shared" si="98"/>
        <v>35.117959911789363</v>
      </c>
      <c r="O349">
        <f t="shared" si="93"/>
        <v>70.235919823578726</v>
      </c>
      <c r="P349">
        <f t="shared" si="94"/>
        <v>25.987290334724129</v>
      </c>
      <c r="Q349">
        <f t="shared" si="95"/>
        <v>96.223210158302862</v>
      </c>
      <c r="R349">
        <f t="shared" si="96"/>
        <v>45.224908774402344</v>
      </c>
      <c r="S349">
        <f t="shared" si="97"/>
        <v>165.82466550614191</v>
      </c>
    </row>
    <row r="350" spans="1:19">
      <c r="A350" t="s">
        <v>680</v>
      </c>
      <c r="B350" t="s">
        <v>830</v>
      </c>
      <c r="C350" t="s">
        <v>41</v>
      </c>
      <c r="D350" t="s">
        <v>42</v>
      </c>
      <c r="E350">
        <v>4.7147694057668867E-2</v>
      </c>
      <c r="F350" t="s">
        <v>43</v>
      </c>
      <c r="G350">
        <f t="shared" si="99"/>
        <v>2012</v>
      </c>
      <c r="H350" t="s">
        <v>807</v>
      </c>
      <c r="I350">
        <f t="shared" si="100"/>
        <v>2022</v>
      </c>
      <c r="J350" t="s">
        <v>45</v>
      </c>
      <c r="K350" t="s">
        <v>46</v>
      </c>
      <c r="L350">
        <v>167.18423054764</v>
      </c>
      <c r="M350">
        <f t="shared" si="101"/>
        <v>85.375413732994886</v>
      </c>
      <c r="N350">
        <f t="shared" si="98"/>
        <v>85.375413732994886</v>
      </c>
      <c r="O350">
        <f t="shared" si="93"/>
        <v>170.75082746598977</v>
      </c>
      <c r="P350">
        <f t="shared" si="94"/>
        <v>63.177806162416218</v>
      </c>
      <c r="Q350">
        <f t="shared" si="95"/>
        <v>233.92863362840598</v>
      </c>
      <c r="R350">
        <f t="shared" si="96"/>
        <v>109.9464578053508</v>
      </c>
      <c r="S350">
        <f t="shared" si="97"/>
        <v>403.13701195295295</v>
      </c>
    </row>
    <row r="351" spans="1:19">
      <c r="A351" t="s">
        <v>680</v>
      </c>
      <c r="B351" t="s">
        <v>831</v>
      </c>
      <c r="C351" t="s">
        <v>41</v>
      </c>
      <c r="D351" t="s">
        <v>42</v>
      </c>
      <c r="E351">
        <v>4.8674777914116243E-2</v>
      </c>
      <c r="F351" t="s">
        <v>43</v>
      </c>
      <c r="G351">
        <f t="shared" si="99"/>
        <v>2012</v>
      </c>
      <c r="H351" t="s">
        <v>807</v>
      </c>
      <c r="I351">
        <f t="shared" si="100"/>
        <v>2022</v>
      </c>
      <c r="J351" t="s">
        <v>45</v>
      </c>
      <c r="K351" t="s">
        <v>46</v>
      </c>
      <c r="L351">
        <v>176.3157785956077</v>
      </c>
      <c r="M351">
        <f t="shared" si="101"/>
        <v>90.038590936157064</v>
      </c>
      <c r="N351">
        <f t="shared" si="98"/>
        <v>90.038590936157064</v>
      </c>
      <c r="O351">
        <f t="shared" si="93"/>
        <v>180.07718187231413</v>
      </c>
      <c r="P351">
        <f t="shared" si="94"/>
        <v>66.628557292756227</v>
      </c>
      <c r="Q351">
        <f t="shared" si="95"/>
        <v>246.70573916507036</v>
      </c>
      <c r="R351">
        <f t="shared" si="96"/>
        <v>115.95169740758305</v>
      </c>
      <c r="S351">
        <f t="shared" si="97"/>
        <v>425.15622382780452</v>
      </c>
    </row>
    <row r="352" spans="1:19">
      <c r="A352" t="s">
        <v>680</v>
      </c>
      <c r="B352" t="s">
        <v>832</v>
      </c>
      <c r="C352" t="s">
        <v>41</v>
      </c>
      <c r="D352" t="s">
        <v>42</v>
      </c>
      <c r="E352">
        <v>4.7373626280317709E-2</v>
      </c>
      <c r="F352" t="s">
        <v>43</v>
      </c>
      <c r="G352">
        <f t="shared" si="99"/>
        <v>2012</v>
      </c>
      <c r="H352" t="s">
        <v>810</v>
      </c>
      <c r="I352">
        <f t="shared" si="100"/>
        <v>2022</v>
      </c>
      <c r="J352" t="s">
        <v>45</v>
      </c>
      <c r="K352" t="s">
        <v>46</v>
      </c>
      <c r="L352">
        <v>129.89465831663159</v>
      </c>
      <c r="M352">
        <f t="shared" si="101"/>
        <v>66.332872180359914</v>
      </c>
      <c r="N352">
        <f t="shared" si="98"/>
        <v>66.332872180359914</v>
      </c>
      <c r="O352">
        <f t="shared" si="93"/>
        <v>132.66574436071983</v>
      </c>
      <c r="P352">
        <f t="shared" si="94"/>
        <v>49.086325413466334</v>
      </c>
      <c r="Q352">
        <f t="shared" si="95"/>
        <v>181.75206977418617</v>
      </c>
      <c r="R352">
        <f t="shared" si="96"/>
        <v>85.423472793867489</v>
      </c>
      <c r="S352">
        <f t="shared" si="97"/>
        <v>313.2194002441808</v>
      </c>
    </row>
    <row r="353" spans="1:19">
      <c r="A353" t="s">
        <v>680</v>
      </c>
      <c r="B353" t="s">
        <v>833</v>
      </c>
      <c r="C353" t="s">
        <v>41</v>
      </c>
      <c r="D353" t="s">
        <v>42</v>
      </c>
      <c r="E353">
        <v>4.7031278297233643E-2</v>
      </c>
      <c r="F353" t="s">
        <v>43</v>
      </c>
      <c r="G353">
        <f t="shared" si="99"/>
        <v>2012</v>
      </c>
      <c r="H353" t="s">
        <v>834</v>
      </c>
      <c r="I353">
        <f t="shared" si="100"/>
        <v>2022</v>
      </c>
      <c r="J353" t="s">
        <v>45</v>
      </c>
      <c r="K353" t="s">
        <v>46</v>
      </c>
      <c r="L353">
        <v>142.9766043222846</v>
      </c>
      <c r="M353">
        <f t="shared" si="101"/>
        <v>73.013385940580051</v>
      </c>
      <c r="N353">
        <f t="shared" ref="N353:N384" si="102">L353*$L$2</f>
        <v>73.013385940580051</v>
      </c>
      <c r="O353">
        <f t="shared" ref="O353:O398" si="103">N353*$L$4</f>
        <v>146.0267718811601</v>
      </c>
      <c r="P353">
        <f t="shared" ref="P353:P398" si="104">O353*$L$5</f>
        <v>54.029905596029238</v>
      </c>
      <c r="Q353">
        <f t="shared" ref="Q353:Q398" si="105">SUM(O353:P353)</f>
        <v>200.05667747718934</v>
      </c>
      <c r="R353">
        <f t="shared" ref="R353:R398" si="106">Q353*$L$7</f>
        <v>94.026638414278978</v>
      </c>
      <c r="S353">
        <f t="shared" ref="S353:S398" si="107">R353*$L$8</f>
        <v>344.76434085235621</v>
      </c>
    </row>
    <row r="354" spans="1:19">
      <c r="A354" t="s">
        <v>680</v>
      </c>
      <c r="B354" t="s">
        <v>835</v>
      </c>
      <c r="C354" t="s">
        <v>41</v>
      </c>
      <c r="D354" t="s">
        <v>42</v>
      </c>
      <c r="E354">
        <v>4.8789785278622932E-2</v>
      </c>
      <c r="F354" t="s">
        <v>43</v>
      </c>
      <c r="G354">
        <f t="shared" si="99"/>
        <v>2012</v>
      </c>
      <c r="H354" t="s">
        <v>807</v>
      </c>
      <c r="I354">
        <f t="shared" si="100"/>
        <v>2022</v>
      </c>
      <c r="J354" t="s">
        <v>45</v>
      </c>
      <c r="K354" t="s">
        <v>46</v>
      </c>
      <c r="L354">
        <v>169.3826824717992</v>
      </c>
      <c r="M354">
        <f t="shared" si="101"/>
        <v>86.498089848932196</v>
      </c>
      <c r="N354">
        <f t="shared" si="102"/>
        <v>86.498089848932196</v>
      </c>
      <c r="O354">
        <f t="shared" si="103"/>
        <v>172.99617969786439</v>
      </c>
      <c r="P354">
        <f t="shared" si="104"/>
        <v>64.008586488209829</v>
      </c>
      <c r="Q354">
        <f t="shared" si="105"/>
        <v>237.00476618607422</v>
      </c>
      <c r="R354">
        <f t="shared" si="106"/>
        <v>111.39224010745488</v>
      </c>
      <c r="S354">
        <f t="shared" si="107"/>
        <v>408.43821372733453</v>
      </c>
    </row>
    <row r="355" spans="1:19">
      <c r="A355" t="s">
        <v>680</v>
      </c>
      <c r="B355" t="s">
        <v>836</v>
      </c>
      <c r="C355" t="s">
        <v>41</v>
      </c>
      <c r="D355" t="s">
        <v>42</v>
      </c>
      <c r="E355">
        <v>4.5565073979842628E-2</v>
      </c>
      <c r="F355" t="s">
        <v>43</v>
      </c>
      <c r="G355">
        <f t="shared" si="99"/>
        <v>2012</v>
      </c>
      <c r="H355" t="s">
        <v>807</v>
      </c>
      <c r="I355">
        <f t="shared" si="100"/>
        <v>2022</v>
      </c>
      <c r="J355" t="s">
        <v>45</v>
      </c>
      <c r="K355" t="s">
        <v>46</v>
      </c>
      <c r="L355">
        <v>154.09260361225299</v>
      </c>
      <c r="M355">
        <f t="shared" si="101"/>
        <v>78.689956244657253</v>
      </c>
      <c r="N355">
        <f t="shared" si="102"/>
        <v>78.689956244657253</v>
      </c>
      <c r="O355">
        <f t="shared" si="103"/>
        <v>157.37991248931451</v>
      </c>
      <c r="P355">
        <f t="shared" si="104"/>
        <v>58.230567621046369</v>
      </c>
      <c r="Q355">
        <f t="shared" si="105"/>
        <v>215.61048011036087</v>
      </c>
      <c r="R355">
        <f t="shared" si="106"/>
        <v>101.33692565186961</v>
      </c>
      <c r="S355">
        <f t="shared" si="107"/>
        <v>371.56872739018854</v>
      </c>
    </row>
    <row r="356" spans="1:19">
      <c r="A356" t="s">
        <v>680</v>
      </c>
      <c r="B356" t="s">
        <v>837</v>
      </c>
      <c r="C356" t="s">
        <v>41</v>
      </c>
      <c r="D356" t="s">
        <v>42</v>
      </c>
      <c r="E356">
        <v>4.6791575847564652E-2</v>
      </c>
      <c r="F356" t="s">
        <v>43</v>
      </c>
      <c r="G356">
        <f t="shared" si="99"/>
        <v>2012</v>
      </c>
      <c r="H356" t="s">
        <v>807</v>
      </c>
      <c r="I356">
        <f t="shared" si="100"/>
        <v>2022</v>
      </c>
      <c r="J356" t="s">
        <v>45</v>
      </c>
      <c r="K356" t="s">
        <v>46</v>
      </c>
      <c r="L356">
        <v>190.10871016489261</v>
      </c>
      <c r="M356">
        <f t="shared" si="101"/>
        <v>97.082181324205237</v>
      </c>
      <c r="N356">
        <f t="shared" si="102"/>
        <v>97.082181324205237</v>
      </c>
      <c r="O356">
        <f t="shared" si="103"/>
        <v>194.16436264841047</v>
      </c>
      <c r="P356">
        <f t="shared" si="104"/>
        <v>71.840814179911874</v>
      </c>
      <c r="Q356">
        <f t="shared" si="105"/>
        <v>266.00517682832236</v>
      </c>
      <c r="R356">
        <f t="shared" si="106"/>
        <v>125.02243310931151</v>
      </c>
      <c r="S356">
        <f t="shared" si="107"/>
        <v>458.41558806747548</v>
      </c>
    </row>
    <row r="357" spans="1:19">
      <c r="A357" t="s">
        <v>680</v>
      </c>
      <c r="B357" t="s">
        <v>838</v>
      </c>
      <c r="C357" t="s">
        <v>41</v>
      </c>
      <c r="D357" t="s">
        <v>42</v>
      </c>
      <c r="E357">
        <v>4.8986727373037622E-2</v>
      </c>
      <c r="F357" t="s">
        <v>43</v>
      </c>
      <c r="G357">
        <f t="shared" si="99"/>
        <v>2012</v>
      </c>
      <c r="H357" t="s">
        <v>807</v>
      </c>
      <c r="I357">
        <f t="shared" si="100"/>
        <v>2022</v>
      </c>
      <c r="J357" t="s">
        <v>45</v>
      </c>
      <c r="K357" t="s">
        <v>46</v>
      </c>
      <c r="L357">
        <v>165.9303158997642</v>
      </c>
      <c r="M357">
        <f t="shared" si="101"/>
        <v>84.735081319479647</v>
      </c>
      <c r="N357">
        <f t="shared" si="102"/>
        <v>84.735081319479647</v>
      </c>
      <c r="O357">
        <f t="shared" si="103"/>
        <v>169.47016263895929</v>
      </c>
      <c r="P357">
        <f t="shared" si="104"/>
        <v>62.703960176414938</v>
      </c>
      <c r="Q357">
        <f t="shared" si="105"/>
        <v>232.17412281537423</v>
      </c>
      <c r="R357">
        <f t="shared" si="106"/>
        <v>109.12183772322588</v>
      </c>
      <c r="S357">
        <f t="shared" si="107"/>
        <v>400.11340498516154</v>
      </c>
    </row>
    <row r="358" spans="1:19">
      <c r="A358" t="s">
        <v>680</v>
      </c>
      <c r="B358" t="s">
        <v>839</v>
      </c>
      <c r="C358" t="s">
        <v>41</v>
      </c>
      <c r="D358" t="s">
        <v>42</v>
      </c>
      <c r="E358">
        <v>4.5457228594276783E-2</v>
      </c>
      <c r="F358" t="s">
        <v>43</v>
      </c>
      <c r="G358">
        <f t="shared" si="99"/>
        <v>2012</v>
      </c>
      <c r="H358" t="s">
        <v>807</v>
      </c>
      <c r="I358">
        <f t="shared" si="100"/>
        <v>2022</v>
      </c>
      <c r="J358" t="s">
        <v>45</v>
      </c>
      <c r="K358" t="s">
        <v>46</v>
      </c>
      <c r="L358">
        <v>100.01553181022869</v>
      </c>
      <c r="M358">
        <f t="shared" si="101"/>
        <v>51.074598244423491</v>
      </c>
      <c r="N358">
        <f t="shared" si="102"/>
        <v>51.074598244423491</v>
      </c>
      <c r="O358">
        <f t="shared" si="103"/>
        <v>102.14919648884698</v>
      </c>
      <c r="P358">
        <f t="shared" si="104"/>
        <v>37.795202700873382</v>
      </c>
      <c r="Q358">
        <f t="shared" si="105"/>
        <v>139.94439918972037</v>
      </c>
      <c r="R358">
        <f t="shared" si="106"/>
        <v>65.77386761916857</v>
      </c>
      <c r="S358">
        <f t="shared" si="107"/>
        <v>241.17084793695142</v>
      </c>
    </row>
    <row r="359" spans="1:19">
      <c r="A359" t="s">
        <v>680</v>
      </c>
      <c r="B359" t="s">
        <v>840</v>
      </c>
      <c r="C359" t="s">
        <v>41</v>
      </c>
      <c r="D359" t="s">
        <v>42</v>
      </c>
      <c r="E359">
        <v>4.8808433331835703E-2</v>
      </c>
      <c r="F359" t="s">
        <v>43</v>
      </c>
      <c r="G359">
        <f t="shared" si="99"/>
        <v>2012</v>
      </c>
      <c r="H359" t="s">
        <v>807</v>
      </c>
      <c r="I359">
        <f t="shared" si="100"/>
        <v>2022</v>
      </c>
      <c r="J359" t="s">
        <v>45</v>
      </c>
      <c r="K359" t="s">
        <v>46</v>
      </c>
      <c r="L359">
        <v>193.5557097806296</v>
      </c>
      <c r="M359">
        <f t="shared" si="101"/>
        <v>98.842449127974916</v>
      </c>
      <c r="N359">
        <f t="shared" si="102"/>
        <v>98.842449127974916</v>
      </c>
      <c r="O359">
        <f t="shared" si="103"/>
        <v>197.68489825594983</v>
      </c>
      <c r="P359">
        <f t="shared" si="104"/>
        <v>73.143412354701439</v>
      </c>
      <c r="Q359">
        <f t="shared" si="105"/>
        <v>270.82831061065127</v>
      </c>
      <c r="R359">
        <f t="shared" si="106"/>
        <v>127.28930598700609</v>
      </c>
      <c r="S359">
        <f t="shared" si="107"/>
        <v>466.72745528568896</v>
      </c>
    </row>
    <row r="360" spans="1:19">
      <c r="A360" t="s">
        <v>680</v>
      </c>
      <c r="B360" t="s">
        <v>841</v>
      </c>
      <c r="C360" t="s">
        <v>41</v>
      </c>
      <c r="D360" t="s">
        <v>42</v>
      </c>
      <c r="E360">
        <v>4.8297782765799588E-2</v>
      </c>
      <c r="F360" t="s">
        <v>43</v>
      </c>
      <c r="G360">
        <f t="shared" si="99"/>
        <v>2012</v>
      </c>
      <c r="H360" t="s">
        <v>807</v>
      </c>
      <c r="I360">
        <f t="shared" si="100"/>
        <v>2022</v>
      </c>
      <c r="J360" t="s">
        <v>45</v>
      </c>
      <c r="K360" t="s">
        <v>46</v>
      </c>
      <c r="L360">
        <v>207.2472198283848</v>
      </c>
      <c r="M360">
        <f t="shared" si="101"/>
        <v>105.83424692569525</v>
      </c>
      <c r="N360">
        <f t="shared" si="102"/>
        <v>105.83424692569525</v>
      </c>
      <c r="O360">
        <f t="shared" si="103"/>
        <v>211.66849385139051</v>
      </c>
      <c r="P360">
        <f t="shared" si="104"/>
        <v>78.317342725014484</v>
      </c>
      <c r="Q360">
        <f t="shared" si="105"/>
        <v>289.98583657640501</v>
      </c>
      <c r="R360">
        <f t="shared" si="106"/>
        <v>136.29334319091035</v>
      </c>
      <c r="S360">
        <f t="shared" si="107"/>
        <v>499.74225836667125</v>
      </c>
    </row>
    <row r="361" spans="1:19">
      <c r="A361" t="s">
        <v>680</v>
      </c>
      <c r="B361" t="s">
        <v>842</v>
      </c>
      <c r="C361" t="s">
        <v>41</v>
      </c>
      <c r="D361" t="s">
        <v>42</v>
      </c>
      <c r="E361">
        <v>4.2639236361341648E-2</v>
      </c>
      <c r="F361" t="s">
        <v>43</v>
      </c>
      <c r="G361">
        <f t="shared" si="99"/>
        <v>2012</v>
      </c>
      <c r="H361" t="s">
        <v>807</v>
      </c>
      <c r="I361">
        <f t="shared" si="100"/>
        <v>2022</v>
      </c>
      <c r="J361" t="s">
        <v>45</v>
      </c>
      <c r="K361" t="s">
        <v>46</v>
      </c>
      <c r="L361">
        <v>175.32688023378321</v>
      </c>
      <c r="M361">
        <f t="shared" si="101"/>
        <v>89.533593506052028</v>
      </c>
      <c r="N361">
        <f t="shared" si="102"/>
        <v>89.533593506052028</v>
      </c>
      <c r="O361">
        <f t="shared" si="103"/>
        <v>179.06718701210406</v>
      </c>
      <c r="P361">
        <f t="shared" si="104"/>
        <v>66.254859194478499</v>
      </c>
      <c r="Q361">
        <f t="shared" si="105"/>
        <v>245.32204620658257</v>
      </c>
      <c r="R361">
        <f t="shared" si="106"/>
        <v>115.3013617170938</v>
      </c>
      <c r="S361">
        <f t="shared" si="107"/>
        <v>422.7716596293439</v>
      </c>
    </row>
    <row r="362" spans="1:19">
      <c r="A362" t="s">
        <v>680</v>
      </c>
      <c r="B362" t="s">
        <v>843</v>
      </c>
      <c r="C362" t="s">
        <v>41</v>
      </c>
      <c r="D362" t="s">
        <v>42</v>
      </c>
      <c r="E362">
        <v>4.6317584907065078E-2</v>
      </c>
      <c r="F362" t="s">
        <v>43</v>
      </c>
      <c r="G362">
        <f t="shared" si="99"/>
        <v>2012</v>
      </c>
      <c r="H362" t="s">
        <v>807</v>
      </c>
      <c r="I362">
        <f t="shared" si="100"/>
        <v>2022</v>
      </c>
      <c r="J362" t="s">
        <v>45</v>
      </c>
      <c r="K362" t="s">
        <v>46</v>
      </c>
      <c r="L362">
        <v>140.16258883896529</v>
      </c>
      <c r="M362">
        <f t="shared" si="101"/>
        <v>71.576362033764994</v>
      </c>
      <c r="N362">
        <f t="shared" si="102"/>
        <v>71.576362033764994</v>
      </c>
      <c r="O362">
        <f t="shared" si="103"/>
        <v>143.15272406752999</v>
      </c>
      <c r="P362">
        <f t="shared" si="104"/>
        <v>52.966507904986095</v>
      </c>
      <c r="Q362">
        <f t="shared" si="105"/>
        <v>196.11923197251608</v>
      </c>
      <c r="R362">
        <f t="shared" si="106"/>
        <v>92.176039027082552</v>
      </c>
      <c r="S362">
        <f t="shared" si="107"/>
        <v>337.97880976596934</v>
      </c>
    </row>
    <row r="363" spans="1:19">
      <c r="A363" t="s">
        <v>680</v>
      </c>
      <c r="B363" t="s">
        <v>844</v>
      </c>
      <c r="C363" t="s">
        <v>41</v>
      </c>
      <c r="D363" t="s">
        <v>42</v>
      </c>
      <c r="E363">
        <v>4.5200748074270367E-2</v>
      </c>
      <c r="F363" t="s">
        <v>43</v>
      </c>
      <c r="G363">
        <f t="shared" si="99"/>
        <v>2012</v>
      </c>
      <c r="H363" t="s">
        <v>834</v>
      </c>
      <c r="I363">
        <f t="shared" si="100"/>
        <v>2022</v>
      </c>
      <c r="J363" t="s">
        <v>45</v>
      </c>
      <c r="K363" t="s">
        <v>46</v>
      </c>
      <c r="L363">
        <v>101.69495538853511</v>
      </c>
      <c r="M363">
        <f t="shared" si="101"/>
        <v>51.932223885078635</v>
      </c>
      <c r="N363">
        <f t="shared" si="102"/>
        <v>51.932223885078635</v>
      </c>
      <c r="O363">
        <f t="shared" si="103"/>
        <v>103.86444777015727</v>
      </c>
      <c r="P363">
        <f t="shared" si="104"/>
        <v>38.429845674958187</v>
      </c>
      <c r="Q363">
        <f t="shared" si="105"/>
        <v>142.29429344511544</v>
      </c>
      <c r="R363">
        <f t="shared" si="106"/>
        <v>66.87831791920425</v>
      </c>
      <c r="S363">
        <f t="shared" si="107"/>
        <v>245.22049903708225</v>
      </c>
    </row>
    <row r="364" spans="1:19">
      <c r="A364" t="s">
        <v>680</v>
      </c>
      <c r="B364" t="s">
        <v>845</v>
      </c>
      <c r="C364" t="s">
        <v>41</v>
      </c>
      <c r="D364" t="s">
        <v>42</v>
      </c>
      <c r="E364">
        <v>4.7922649051146238E-2</v>
      </c>
      <c r="F364" t="s">
        <v>43</v>
      </c>
      <c r="G364">
        <f t="shared" si="99"/>
        <v>2012</v>
      </c>
      <c r="H364" t="s">
        <v>834</v>
      </c>
      <c r="I364">
        <f t="shared" si="100"/>
        <v>2022</v>
      </c>
      <c r="J364" t="s">
        <v>45</v>
      </c>
      <c r="K364" t="s">
        <v>46</v>
      </c>
      <c r="L364">
        <v>63.246501602730888</v>
      </c>
      <c r="M364">
        <f t="shared" si="101"/>
        <v>32.297880151794594</v>
      </c>
      <c r="N364">
        <f t="shared" si="102"/>
        <v>32.297880151794594</v>
      </c>
      <c r="O364">
        <f t="shared" si="103"/>
        <v>64.595760303589188</v>
      </c>
      <c r="P364">
        <f t="shared" si="104"/>
        <v>23.900431312327999</v>
      </c>
      <c r="Q364">
        <f t="shared" si="105"/>
        <v>88.496191615917184</v>
      </c>
      <c r="R364">
        <f t="shared" si="106"/>
        <v>41.593210059481073</v>
      </c>
      <c r="S364">
        <f t="shared" si="107"/>
        <v>152.50843688476394</v>
      </c>
    </row>
    <row r="365" spans="1:19">
      <c r="A365" t="s">
        <v>680</v>
      </c>
      <c r="B365" t="s">
        <v>846</v>
      </c>
      <c r="C365" t="s">
        <v>41</v>
      </c>
      <c r="D365" t="s">
        <v>42</v>
      </c>
      <c r="E365">
        <v>4.7147694057668867E-2</v>
      </c>
      <c r="F365" t="s">
        <v>43</v>
      </c>
      <c r="G365">
        <f t="shared" si="99"/>
        <v>2012</v>
      </c>
      <c r="H365" t="s">
        <v>834</v>
      </c>
      <c r="I365">
        <f t="shared" si="100"/>
        <v>2022</v>
      </c>
      <c r="J365" t="s">
        <v>45</v>
      </c>
      <c r="K365" t="s">
        <v>46</v>
      </c>
      <c r="L365">
        <v>117.7792736056187</v>
      </c>
      <c r="M365">
        <f t="shared" si="101"/>
        <v>60.14594905460266</v>
      </c>
      <c r="N365">
        <f t="shared" si="102"/>
        <v>60.14594905460266</v>
      </c>
      <c r="O365">
        <f t="shared" si="103"/>
        <v>120.29189810920532</v>
      </c>
      <c r="P365">
        <f t="shared" si="104"/>
        <v>44.50800230040597</v>
      </c>
      <c r="Q365">
        <f t="shared" si="105"/>
        <v>164.7999004096113</v>
      </c>
      <c r="R365">
        <f t="shared" si="106"/>
        <v>77.455953192517299</v>
      </c>
      <c r="S365">
        <f t="shared" si="107"/>
        <v>284.00516170589674</v>
      </c>
    </row>
    <row r="366" spans="1:19">
      <c r="A366" t="s">
        <v>680</v>
      </c>
      <c r="B366" t="s">
        <v>847</v>
      </c>
      <c r="C366" t="s">
        <v>41</v>
      </c>
      <c r="D366" t="s">
        <v>42</v>
      </c>
      <c r="E366">
        <v>4.9270020036275182E-2</v>
      </c>
      <c r="F366" t="s">
        <v>43</v>
      </c>
      <c r="G366">
        <f t="shared" si="99"/>
        <v>2012</v>
      </c>
      <c r="H366" t="s">
        <v>807</v>
      </c>
      <c r="I366">
        <f t="shared" si="100"/>
        <v>2022</v>
      </c>
      <c r="J366" t="s">
        <v>45</v>
      </c>
      <c r="K366" t="s">
        <v>46</v>
      </c>
      <c r="L366">
        <v>203.7349169356491</v>
      </c>
      <c r="M366">
        <f t="shared" si="101"/>
        <v>104.04063091513821</v>
      </c>
      <c r="N366">
        <f t="shared" si="102"/>
        <v>104.04063091513821</v>
      </c>
      <c r="O366">
        <f t="shared" si="103"/>
        <v>208.08126183027642</v>
      </c>
      <c r="P366">
        <f t="shared" si="104"/>
        <v>76.990066877202267</v>
      </c>
      <c r="Q366">
        <f t="shared" si="105"/>
        <v>285.0713287074787</v>
      </c>
      <c r="R366">
        <f t="shared" si="106"/>
        <v>133.98352449251499</v>
      </c>
      <c r="S366">
        <f t="shared" si="107"/>
        <v>491.27292313922158</v>
      </c>
    </row>
    <row r="367" spans="1:19">
      <c r="A367" t="s">
        <v>680</v>
      </c>
      <c r="B367" t="s">
        <v>848</v>
      </c>
      <c r="C367" t="s">
        <v>41</v>
      </c>
      <c r="D367" t="s">
        <v>42</v>
      </c>
      <c r="E367">
        <v>4.9165614147341961E-2</v>
      </c>
      <c r="F367" t="s">
        <v>43</v>
      </c>
      <c r="G367">
        <f t="shared" si="99"/>
        <v>2012</v>
      </c>
      <c r="H367" t="s">
        <v>807</v>
      </c>
      <c r="I367">
        <f t="shared" si="100"/>
        <v>2022</v>
      </c>
      <c r="J367" t="s">
        <v>45</v>
      </c>
      <c r="K367" t="s">
        <v>46</v>
      </c>
      <c r="L367">
        <v>183.06922670125871</v>
      </c>
      <c r="M367">
        <f t="shared" si="101"/>
        <v>93.487351768776179</v>
      </c>
      <c r="N367">
        <f t="shared" si="102"/>
        <v>93.487351768776179</v>
      </c>
      <c r="O367">
        <f t="shared" si="103"/>
        <v>186.97470353755236</v>
      </c>
      <c r="P367">
        <f t="shared" si="104"/>
        <v>69.180640308894368</v>
      </c>
      <c r="Q367">
        <f t="shared" si="105"/>
        <v>256.15534384644673</v>
      </c>
      <c r="R367">
        <f t="shared" si="106"/>
        <v>120.39301160782995</v>
      </c>
      <c r="S367">
        <f t="shared" si="107"/>
        <v>441.44104256204315</v>
      </c>
    </row>
    <row r="368" spans="1:19">
      <c r="A368" t="s">
        <v>680</v>
      </c>
      <c r="B368" t="s">
        <v>849</v>
      </c>
      <c r="C368" t="s">
        <v>41</v>
      </c>
      <c r="D368" t="s">
        <v>42</v>
      </c>
      <c r="E368">
        <v>4.9516295738620507E-2</v>
      </c>
      <c r="F368" t="s">
        <v>43</v>
      </c>
      <c r="G368">
        <f t="shared" si="99"/>
        <v>2012</v>
      </c>
      <c r="H368" t="s">
        <v>807</v>
      </c>
      <c r="I368">
        <f t="shared" si="100"/>
        <v>2022</v>
      </c>
      <c r="J368" t="s">
        <v>45</v>
      </c>
      <c r="K368" t="s">
        <v>46</v>
      </c>
      <c r="L368">
        <v>227.2237040216927</v>
      </c>
      <c r="M368">
        <f t="shared" si="101"/>
        <v>116.03557152041115</v>
      </c>
      <c r="N368">
        <f t="shared" si="102"/>
        <v>116.03557152041115</v>
      </c>
      <c r="O368">
        <f t="shared" si="103"/>
        <v>232.07114304082231</v>
      </c>
      <c r="P368">
        <f t="shared" si="104"/>
        <v>85.866322925104257</v>
      </c>
      <c r="Q368">
        <f t="shared" si="105"/>
        <v>317.93746596592655</v>
      </c>
      <c r="R368">
        <f t="shared" si="106"/>
        <v>149.43060900398547</v>
      </c>
      <c r="S368">
        <f t="shared" si="107"/>
        <v>547.91223301461332</v>
      </c>
    </row>
    <row r="369" spans="1:19">
      <c r="A369" t="s">
        <v>680</v>
      </c>
      <c r="B369" t="s">
        <v>850</v>
      </c>
      <c r="C369" t="s">
        <v>41</v>
      </c>
      <c r="D369" t="s">
        <v>42</v>
      </c>
      <c r="E369">
        <v>4.8789785278622932E-2</v>
      </c>
      <c r="F369" t="s">
        <v>43</v>
      </c>
      <c r="G369">
        <f t="shared" si="99"/>
        <v>2012</v>
      </c>
      <c r="H369" t="s">
        <v>834</v>
      </c>
      <c r="I369">
        <f t="shared" si="100"/>
        <v>2022</v>
      </c>
      <c r="J369" t="s">
        <v>45</v>
      </c>
      <c r="K369" t="s">
        <v>46</v>
      </c>
      <c r="L369">
        <v>165.71562025539859</v>
      </c>
      <c r="M369">
        <f t="shared" si="101"/>
        <v>84.625443410423614</v>
      </c>
      <c r="N369">
        <f t="shared" si="102"/>
        <v>84.625443410423614</v>
      </c>
      <c r="O369">
        <f t="shared" si="103"/>
        <v>169.25088682084723</v>
      </c>
      <c r="P369">
        <f t="shared" si="104"/>
        <v>62.622828123713475</v>
      </c>
      <c r="Q369">
        <f t="shared" si="105"/>
        <v>231.8737149445607</v>
      </c>
      <c r="R369">
        <f t="shared" si="106"/>
        <v>108.98064602394352</v>
      </c>
      <c r="S369">
        <f t="shared" si="107"/>
        <v>399.59570208779292</v>
      </c>
    </row>
    <row r="370" spans="1:19">
      <c r="A370" t="s">
        <v>680</v>
      </c>
      <c r="B370" t="s">
        <v>851</v>
      </c>
      <c r="C370" t="s">
        <v>41</v>
      </c>
      <c r="D370" t="s">
        <v>42</v>
      </c>
      <c r="E370">
        <v>4.6574351581924113E-2</v>
      </c>
      <c r="F370" t="s">
        <v>43</v>
      </c>
      <c r="G370">
        <f t="shared" si="99"/>
        <v>2012</v>
      </c>
      <c r="H370" t="s">
        <v>834</v>
      </c>
      <c r="I370">
        <f t="shared" si="100"/>
        <v>2022</v>
      </c>
      <c r="J370" t="s">
        <v>45</v>
      </c>
      <c r="K370" t="s">
        <v>46</v>
      </c>
      <c r="L370">
        <v>103.78654031655191</v>
      </c>
      <c r="M370">
        <f t="shared" si="101"/>
        <v>53.000326588319211</v>
      </c>
      <c r="N370">
        <f t="shared" si="102"/>
        <v>53.000326588319211</v>
      </c>
      <c r="O370">
        <f t="shared" si="103"/>
        <v>106.00065317663842</v>
      </c>
      <c r="P370">
        <f t="shared" si="104"/>
        <v>39.220241675356213</v>
      </c>
      <c r="Q370">
        <f t="shared" si="105"/>
        <v>145.22089485199464</v>
      </c>
      <c r="R370">
        <f t="shared" si="106"/>
        <v>68.253820580437477</v>
      </c>
      <c r="S370">
        <f t="shared" si="107"/>
        <v>250.26400879493741</v>
      </c>
    </row>
    <row r="371" spans="1:19">
      <c r="A371" t="s">
        <v>680</v>
      </c>
      <c r="B371" t="s">
        <v>852</v>
      </c>
      <c r="C371" t="s">
        <v>41</v>
      </c>
      <c r="D371" t="s">
        <v>42</v>
      </c>
      <c r="E371">
        <v>4.7772323162425662E-2</v>
      </c>
      <c r="F371" t="s">
        <v>43</v>
      </c>
      <c r="G371">
        <f t="shared" si="99"/>
        <v>2012</v>
      </c>
      <c r="H371" t="s">
        <v>807</v>
      </c>
      <c r="I371">
        <f t="shared" si="100"/>
        <v>2022</v>
      </c>
      <c r="J371" t="s">
        <v>45</v>
      </c>
      <c r="K371" t="s">
        <v>46</v>
      </c>
      <c r="L371">
        <v>104.42684952483479</v>
      </c>
      <c r="M371">
        <f t="shared" si="101"/>
        <v>53.327311157349008</v>
      </c>
      <c r="N371">
        <f t="shared" si="102"/>
        <v>53.327311157349008</v>
      </c>
      <c r="O371">
        <f t="shared" si="103"/>
        <v>106.65462231469802</v>
      </c>
      <c r="P371">
        <f t="shared" si="104"/>
        <v>39.462210256438269</v>
      </c>
      <c r="Q371">
        <f t="shared" si="105"/>
        <v>146.11683257113629</v>
      </c>
      <c r="R371">
        <f t="shared" si="106"/>
        <v>68.674911308434048</v>
      </c>
      <c r="S371">
        <f t="shared" si="107"/>
        <v>251.80800813092483</v>
      </c>
    </row>
    <row r="372" spans="1:19">
      <c r="A372" t="s">
        <v>680</v>
      </c>
      <c r="B372" t="s">
        <v>853</v>
      </c>
      <c r="C372" t="s">
        <v>41</v>
      </c>
      <c r="D372" t="s">
        <v>42</v>
      </c>
      <c r="E372">
        <v>4.8297782765799588E-2</v>
      </c>
      <c r="F372" t="s">
        <v>43</v>
      </c>
      <c r="G372">
        <f t="shared" si="99"/>
        <v>2012</v>
      </c>
      <c r="H372" t="s">
        <v>834</v>
      </c>
      <c r="I372">
        <f t="shared" si="100"/>
        <v>2022</v>
      </c>
      <c r="J372" t="s">
        <v>45</v>
      </c>
      <c r="K372" t="s">
        <v>46</v>
      </c>
      <c r="L372">
        <v>167.6519581650945</v>
      </c>
      <c r="M372">
        <f t="shared" si="101"/>
        <v>85.614266636308315</v>
      </c>
      <c r="N372">
        <f t="shared" si="102"/>
        <v>85.614266636308315</v>
      </c>
      <c r="O372">
        <f t="shared" si="103"/>
        <v>171.22853327261663</v>
      </c>
      <c r="P372">
        <f t="shared" si="104"/>
        <v>63.354557310868152</v>
      </c>
      <c r="Q372">
        <f t="shared" si="105"/>
        <v>234.58309058348479</v>
      </c>
      <c r="R372">
        <f t="shared" si="106"/>
        <v>110.25405257423785</v>
      </c>
      <c r="S372">
        <f t="shared" si="107"/>
        <v>404.26485943887207</v>
      </c>
    </row>
    <row r="373" spans="1:19">
      <c r="A373" t="s">
        <v>680</v>
      </c>
      <c r="B373" t="s">
        <v>854</v>
      </c>
      <c r="C373" t="s">
        <v>41</v>
      </c>
      <c r="D373" t="s">
        <v>42</v>
      </c>
      <c r="E373">
        <v>4.570692413747339E-2</v>
      </c>
      <c r="F373" t="s">
        <v>43</v>
      </c>
      <c r="G373">
        <f t="shared" si="99"/>
        <v>2012</v>
      </c>
      <c r="H373" t="s">
        <v>807</v>
      </c>
      <c r="I373">
        <f t="shared" si="100"/>
        <v>2022</v>
      </c>
      <c r="J373" t="s">
        <v>45</v>
      </c>
      <c r="K373" t="s">
        <v>46</v>
      </c>
      <c r="L373">
        <v>194.95131760804969</v>
      </c>
      <c r="M373">
        <f t="shared" si="101"/>
        <v>99.555139525177452</v>
      </c>
      <c r="N373">
        <f t="shared" si="102"/>
        <v>99.555139525177452</v>
      </c>
      <c r="O373">
        <f t="shared" si="103"/>
        <v>199.1102790503549</v>
      </c>
      <c r="P373">
        <f t="shared" si="104"/>
        <v>73.670803248631316</v>
      </c>
      <c r="Q373">
        <f t="shared" si="105"/>
        <v>272.78108229898623</v>
      </c>
      <c r="R373">
        <f t="shared" si="106"/>
        <v>128.20710868052353</v>
      </c>
      <c r="S373">
        <f t="shared" si="107"/>
        <v>470.09273182858624</v>
      </c>
    </row>
    <row r="374" spans="1:19">
      <c r="A374" t="s">
        <v>680</v>
      </c>
      <c r="B374" t="s">
        <v>855</v>
      </c>
      <c r="C374" t="s">
        <v>41</v>
      </c>
      <c r="D374" t="s">
        <v>42</v>
      </c>
      <c r="E374">
        <v>4.6791575847564652E-2</v>
      </c>
      <c r="F374" t="s">
        <v>43</v>
      </c>
      <c r="G374">
        <f t="shared" si="99"/>
        <v>2012</v>
      </c>
      <c r="H374" t="s">
        <v>807</v>
      </c>
      <c r="I374">
        <f t="shared" si="100"/>
        <v>2022</v>
      </c>
      <c r="J374" t="s">
        <v>45</v>
      </c>
      <c r="K374" t="s">
        <v>46</v>
      </c>
      <c r="L374">
        <v>197.22295443481741</v>
      </c>
      <c r="M374">
        <f t="shared" si="101"/>
        <v>100.71518873138017</v>
      </c>
      <c r="N374">
        <f t="shared" si="102"/>
        <v>100.71518873138017</v>
      </c>
      <c r="O374">
        <f t="shared" si="103"/>
        <v>201.43037746276033</v>
      </c>
      <c r="P374">
        <f t="shared" si="104"/>
        <v>74.529239661221325</v>
      </c>
      <c r="Q374">
        <f t="shared" si="105"/>
        <v>275.95961712398167</v>
      </c>
      <c r="R374">
        <f t="shared" si="106"/>
        <v>129.70102004827137</v>
      </c>
      <c r="S374">
        <f t="shared" si="107"/>
        <v>475.57040684366166</v>
      </c>
    </row>
    <row r="375" spans="1:19">
      <c r="A375" t="s">
        <v>680</v>
      </c>
      <c r="B375" t="s">
        <v>856</v>
      </c>
      <c r="C375" t="s">
        <v>41</v>
      </c>
      <c r="D375" t="s">
        <v>42</v>
      </c>
      <c r="E375">
        <v>4.9431884007888678E-2</v>
      </c>
      <c r="F375" t="s">
        <v>43</v>
      </c>
      <c r="G375">
        <f t="shared" si="99"/>
        <v>2012</v>
      </c>
      <c r="H375" t="s">
        <v>807</v>
      </c>
      <c r="I375">
        <f t="shared" si="100"/>
        <v>2022</v>
      </c>
      <c r="J375" t="s">
        <v>45</v>
      </c>
      <c r="K375" t="s">
        <v>46</v>
      </c>
      <c r="L375">
        <v>197.17820898289091</v>
      </c>
      <c r="M375">
        <f t="shared" si="101"/>
        <v>100.69233872059637</v>
      </c>
      <c r="N375">
        <f t="shared" si="102"/>
        <v>100.69233872059637</v>
      </c>
      <c r="O375">
        <f t="shared" si="103"/>
        <v>201.38467744119274</v>
      </c>
      <c r="P375">
        <f t="shared" si="104"/>
        <v>74.512330653241307</v>
      </c>
      <c r="Q375">
        <f t="shared" si="105"/>
        <v>275.89700809443406</v>
      </c>
      <c r="R375">
        <f t="shared" si="106"/>
        <v>129.671593804384</v>
      </c>
      <c r="S375">
        <f t="shared" si="107"/>
        <v>475.46251061607467</v>
      </c>
    </row>
    <row r="376" spans="1:19">
      <c r="A376" t="s">
        <v>680</v>
      </c>
      <c r="B376" t="s">
        <v>857</v>
      </c>
      <c r="C376" t="s">
        <v>41</v>
      </c>
      <c r="D376" t="s">
        <v>42</v>
      </c>
      <c r="E376">
        <v>4.6284853125795923E-2</v>
      </c>
      <c r="F376" t="s">
        <v>43</v>
      </c>
      <c r="G376">
        <f t="shared" si="99"/>
        <v>2012</v>
      </c>
      <c r="H376" t="s">
        <v>807</v>
      </c>
      <c r="I376">
        <f t="shared" si="100"/>
        <v>2022</v>
      </c>
      <c r="J376" t="s">
        <v>45</v>
      </c>
      <c r="K376" t="s">
        <v>46</v>
      </c>
      <c r="L376">
        <v>169.63551070799289</v>
      </c>
      <c r="M376">
        <f t="shared" si="101"/>
        <v>86.62720080154844</v>
      </c>
      <c r="N376">
        <f t="shared" si="102"/>
        <v>86.62720080154844</v>
      </c>
      <c r="O376">
        <f t="shared" si="103"/>
        <v>173.25440160309688</v>
      </c>
      <c r="P376">
        <f t="shared" si="104"/>
        <v>64.104128593145845</v>
      </c>
      <c r="Q376">
        <f t="shared" si="105"/>
        <v>237.35853019624273</v>
      </c>
      <c r="R376">
        <f t="shared" si="106"/>
        <v>111.55850919223407</v>
      </c>
      <c r="S376">
        <f t="shared" si="107"/>
        <v>409.04786703819155</v>
      </c>
    </row>
    <row r="377" spans="1:19">
      <c r="A377" t="s">
        <v>680</v>
      </c>
      <c r="B377" t="s">
        <v>858</v>
      </c>
      <c r="C377" t="s">
        <v>41</v>
      </c>
      <c r="D377" t="s">
        <v>42</v>
      </c>
      <c r="E377">
        <v>4.6152517087331042E-2</v>
      </c>
      <c r="F377" t="s">
        <v>43</v>
      </c>
      <c r="G377">
        <f t="shared" si="99"/>
        <v>2012</v>
      </c>
      <c r="H377" t="s">
        <v>807</v>
      </c>
      <c r="I377">
        <f t="shared" si="100"/>
        <v>2022</v>
      </c>
      <c r="J377" t="s">
        <v>45</v>
      </c>
      <c r="K377" t="s">
        <v>46</v>
      </c>
      <c r="L377">
        <v>194.93354359249929</v>
      </c>
      <c r="M377">
        <f t="shared" si="101"/>
        <v>99.546062927903051</v>
      </c>
      <c r="N377">
        <f t="shared" si="102"/>
        <v>99.546062927903051</v>
      </c>
      <c r="O377">
        <f t="shared" si="103"/>
        <v>199.0921258558061</v>
      </c>
      <c r="P377">
        <f t="shared" si="104"/>
        <v>73.664086566648251</v>
      </c>
      <c r="Q377">
        <f t="shared" si="105"/>
        <v>272.75621242245438</v>
      </c>
      <c r="R377">
        <f t="shared" si="106"/>
        <v>128.19541983855356</v>
      </c>
      <c r="S377">
        <f t="shared" si="107"/>
        <v>470.04987274136306</v>
      </c>
    </row>
    <row r="378" spans="1:19">
      <c r="A378" t="s">
        <v>680</v>
      </c>
      <c r="B378" t="s">
        <v>859</v>
      </c>
      <c r="C378" t="s">
        <v>41</v>
      </c>
      <c r="D378" t="s">
        <v>42</v>
      </c>
      <c r="E378">
        <v>4.9003736933208808E-2</v>
      </c>
      <c r="F378" t="s">
        <v>43</v>
      </c>
      <c r="G378">
        <f t="shared" si="99"/>
        <v>2012</v>
      </c>
      <c r="H378" t="s">
        <v>834</v>
      </c>
      <c r="I378">
        <f t="shared" si="100"/>
        <v>2022</v>
      </c>
      <c r="J378" t="s">
        <v>45</v>
      </c>
      <c r="K378" t="s">
        <v>46</v>
      </c>
      <c r="L378">
        <v>138.9402641920903</v>
      </c>
      <c r="M378">
        <f t="shared" si="101"/>
        <v>70.95216158076083</v>
      </c>
      <c r="N378">
        <f t="shared" si="102"/>
        <v>70.95216158076083</v>
      </c>
      <c r="O378">
        <f t="shared" si="103"/>
        <v>141.90432316152166</v>
      </c>
      <c r="P378">
        <f t="shared" si="104"/>
        <v>52.504599569763016</v>
      </c>
      <c r="Q378">
        <f t="shared" si="105"/>
        <v>194.40892273128469</v>
      </c>
      <c r="R378">
        <f t="shared" si="106"/>
        <v>91.372193683703799</v>
      </c>
      <c r="S378">
        <f t="shared" si="107"/>
        <v>335.03137684024728</v>
      </c>
    </row>
    <row r="379" spans="1:19">
      <c r="A379" t="s">
        <v>680</v>
      </c>
      <c r="B379" t="s">
        <v>860</v>
      </c>
      <c r="C379" t="s">
        <v>41</v>
      </c>
      <c r="D379" t="s">
        <v>42</v>
      </c>
      <c r="E379">
        <v>4.8713707419140717E-2</v>
      </c>
      <c r="F379" t="s">
        <v>43</v>
      </c>
      <c r="G379">
        <f t="shared" si="99"/>
        <v>2012</v>
      </c>
      <c r="H379" t="s">
        <v>834</v>
      </c>
      <c r="I379">
        <f t="shared" si="100"/>
        <v>2022</v>
      </c>
      <c r="J379" t="s">
        <v>45</v>
      </c>
      <c r="K379" t="s">
        <v>46</v>
      </c>
      <c r="L379">
        <v>162.93869765034771</v>
      </c>
      <c r="M379">
        <f t="shared" si="101"/>
        <v>83.207361600110957</v>
      </c>
      <c r="N379">
        <f t="shared" si="102"/>
        <v>83.207361600110957</v>
      </c>
      <c r="O379">
        <f t="shared" si="103"/>
        <v>166.41472320022191</v>
      </c>
      <c r="P379">
        <f t="shared" si="104"/>
        <v>61.57344758408211</v>
      </c>
      <c r="Q379">
        <f t="shared" si="105"/>
        <v>227.98817078430403</v>
      </c>
      <c r="R379">
        <f t="shared" si="106"/>
        <v>107.15444026862289</v>
      </c>
      <c r="S379">
        <f t="shared" si="107"/>
        <v>392.89961431828391</v>
      </c>
    </row>
    <row r="380" spans="1:19">
      <c r="A380" t="s">
        <v>680</v>
      </c>
      <c r="B380" t="s">
        <v>861</v>
      </c>
      <c r="C380" t="s">
        <v>41</v>
      </c>
      <c r="D380" t="s">
        <v>42</v>
      </c>
      <c r="E380">
        <v>4.8713707419140717E-2</v>
      </c>
      <c r="F380" t="s">
        <v>43</v>
      </c>
      <c r="G380">
        <f t="shared" si="99"/>
        <v>2012</v>
      </c>
      <c r="H380" t="s">
        <v>834</v>
      </c>
      <c r="I380">
        <f t="shared" si="100"/>
        <v>2022</v>
      </c>
      <c r="J380" t="s">
        <v>45</v>
      </c>
      <c r="K380" t="s">
        <v>46</v>
      </c>
      <c r="L380">
        <v>206.02415858313691</v>
      </c>
      <c r="M380">
        <f t="shared" si="101"/>
        <v>105.20967031645533</v>
      </c>
      <c r="N380">
        <f t="shared" si="102"/>
        <v>105.20967031645533</v>
      </c>
      <c r="O380">
        <f t="shared" si="103"/>
        <v>210.41934063291066</v>
      </c>
      <c r="P380">
        <f t="shared" si="104"/>
        <v>77.855156034176943</v>
      </c>
      <c r="Q380">
        <f t="shared" si="105"/>
        <v>288.27449666708759</v>
      </c>
      <c r="R380">
        <f t="shared" si="106"/>
        <v>135.48901343353117</v>
      </c>
      <c r="S380">
        <f t="shared" si="107"/>
        <v>496.79304925628094</v>
      </c>
    </row>
    <row r="381" spans="1:19">
      <c r="A381" t="s">
        <v>680</v>
      </c>
      <c r="B381" t="s">
        <v>862</v>
      </c>
      <c r="C381" t="s">
        <v>41</v>
      </c>
      <c r="D381" t="s">
        <v>42</v>
      </c>
      <c r="E381">
        <v>4.7563742372812912E-2</v>
      </c>
      <c r="F381" t="s">
        <v>43</v>
      </c>
      <c r="G381">
        <f t="shared" si="99"/>
        <v>2012</v>
      </c>
      <c r="H381" t="s">
        <v>834</v>
      </c>
      <c r="I381">
        <f t="shared" si="100"/>
        <v>2022</v>
      </c>
      <c r="J381" t="s">
        <v>45</v>
      </c>
      <c r="K381" t="s">
        <v>46</v>
      </c>
      <c r="L381">
        <v>167.47685124212771</v>
      </c>
      <c r="M381">
        <f t="shared" si="101"/>
        <v>85.52484536764662</v>
      </c>
      <c r="N381">
        <f t="shared" si="102"/>
        <v>85.52484536764662</v>
      </c>
      <c r="O381">
        <f t="shared" si="103"/>
        <v>171.04969073529324</v>
      </c>
      <c r="P381">
        <f t="shared" si="104"/>
        <v>63.288385572058495</v>
      </c>
      <c r="Q381">
        <f t="shared" si="105"/>
        <v>234.33807630735174</v>
      </c>
      <c r="R381">
        <f t="shared" si="106"/>
        <v>110.13889586445531</v>
      </c>
      <c r="S381">
        <f t="shared" si="107"/>
        <v>403.84261816966944</v>
      </c>
    </row>
    <row r="382" spans="1:19">
      <c r="A382" t="s">
        <v>680</v>
      </c>
      <c r="B382" t="s">
        <v>863</v>
      </c>
      <c r="C382" t="s">
        <v>41</v>
      </c>
      <c r="D382" t="s">
        <v>42</v>
      </c>
      <c r="E382">
        <v>4.9165614147341961E-2</v>
      </c>
      <c r="F382" t="s">
        <v>43</v>
      </c>
      <c r="G382">
        <f t="shared" si="99"/>
        <v>2012</v>
      </c>
      <c r="H382" t="s">
        <v>834</v>
      </c>
      <c r="I382">
        <f t="shared" si="100"/>
        <v>2022</v>
      </c>
      <c r="J382" t="s">
        <v>45</v>
      </c>
      <c r="K382" t="s">
        <v>46</v>
      </c>
      <c r="L382">
        <v>227.15181650835251</v>
      </c>
      <c r="M382">
        <f t="shared" si="101"/>
        <v>115.99886096359877</v>
      </c>
      <c r="N382">
        <f t="shared" si="102"/>
        <v>115.99886096359877</v>
      </c>
      <c r="O382">
        <f t="shared" si="103"/>
        <v>231.99772192719755</v>
      </c>
      <c r="P382">
        <f t="shared" si="104"/>
        <v>85.839157113063095</v>
      </c>
      <c r="Q382">
        <f t="shared" si="105"/>
        <v>317.83687904026067</v>
      </c>
      <c r="R382">
        <f t="shared" si="106"/>
        <v>149.3833331489225</v>
      </c>
      <c r="S382">
        <f t="shared" si="107"/>
        <v>547.73888821271578</v>
      </c>
    </row>
    <row r="383" spans="1:19">
      <c r="A383" t="s">
        <v>680</v>
      </c>
      <c r="B383" t="s">
        <v>864</v>
      </c>
      <c r="C383" t="s">
        <v>41</v>
      </c>
      <c r="D383" t="s">
        <v>42</v>
      </c>
      <c r="E383">
        <v>4.8554432811696371E-2</v>
      </c>
      <c r="F383" t="s">
        <v>43</v>
      </c>
      <c r="G383">
        <f t="shared" si="99"/>
        <v>2012</v>
      </c>
      <c r="H383" t="s">
        <v>834</v>
      </c>
      <c r="I383">
        <f t="shared" si="100"/>
        <v>2022</v>
      </c>
      <c r="J383" t="s">
        <v>45</v>
      </c>
      <c r="K383" t="s">
        <v>46</v>
      </c>
      <c r="L383">
        <v>165.04962169145981</v>
      </c>
      <c r="M383">
        <f t="shared" si="101"/>
        <v>84.285340143772203</v>
      </c>
      <c r="N383">
        <f t="shared" si="102"/>
        <v>84.285340143772203</v>
      </c>
      <c r="O383">
        <f t="shared" si="103"/>
        <v>168.57068028754441</v>
      </c>
      <c r="P383">
        <f t="shared" si="104"/>
        <v>62.37115170639143</v>
      </c>
      <c r="Q383">
        <f t="shared" si="105"/>
        <v>230.94183199393584</v>
      </c>
      <c r="R383">
        <f t="shared" si="106"/>
        <v>108.54266103714984</v>
      </c>
      <c r="S383">
        <f t="shared" si="107"/>
        <v>397.98975713621604</v>
      </c>
    </row>
    <row r="384" spans="1:19">
      <c r="A384" t="s">
        <v>680</v>
      </c>
      <c r="B384" t="s">
        <v>865</v>
      </c>
      <c r="C384" t="s">
        <v>41</v>
      </c>
      <c r="D384" t="s">
        <v>42</v>
      </c>
      <c r="E384">
        <v>4.8207519144435142E-2</v>
      </c>
      <c r="F384" t="s">
        <v>43</v>
      </c>
      <c r="G384">
        <f t="shared" si="99"/>
        <v>2012</v>
      </c>
      <c r="H384" t="s">
        <v>807</v>
      </c>
      <c r="I384">
        <f t="shared" si="100"/>
        <v>2022</v>
      </c>
      <c r="J384" t="s">
        <v>45</v>
      </c>
      <c r="K384" t="s">
        <v>46</v>
      </c>
      <c r="L384">
        <v>299.5410682018603</v>
      </c>
      <c r="M384">
        <f t="shared" si="101"/>
        <v>152.96563882841679</v>
      </c>
      <c r="N384">
        <f t="shared" si="102"/>
        <v>152.96563882841679</v>
      </c>
      <c r="O384">
        <f t="shared" si="103"/>
        <v>305.93127765683357</v>
      </c>
      <c r="P384">
        <f t="shared" si="104"/>
        <v>113.19457273302842</v>
      </c>
      <c r="Q384">
        <f t="shared" si="105"/>
        <v>419.12585038986197</v>
      </c>
      <c r="R384">
        <f t="shared" si="106"/>
        <v>196.98914968323513</v>
      </c>
      <c r="S384">
        <f t="shared" si="107"/>
        <v>722.29354883852875</v>
      </c>
    </row>
    <row r="385" spans="1:19">
      <c r="A385" t="s">
        <v>680</v>
      </c>
      <c r="B385" t="s">
        <v>866</v>
      </c>
      <c r="C385" t="s">
        <v>41</v>
      </c>
      <c r="D385" t="s">
        <v>42</v>
      </c>
      <c r="E385">
        <v>4.985099897042973E-2</v>
      </c>
      <c r="F385" t="s">
        <v>43</v>
      </c>
      <c r="G385">
        <f t="shared" si="99"/>
        <v>2012</v>
      </c>
      <c r="H385" t="s">
        <v>834</v>
      </c>
      <c r="I385">
        <f t="shared" si="100"/>
        <v>2022</v>
      </c>
      <c r="J385" t="s">
        <v>45</v>
      </c>
      <c r="K385" t="s">
        <v>46</v>
      </c>
      <c r="L385">
        <v>127.5571022646273</v>
      </c>
      <c r="M385">
        <f t="shared" si="101"/>
        <v>65.139160223136386</v>
      </c>
      <c r="N385">
        <f t="shared" ref="N385:N398" si="108">L385*$L$2</f>
        <v>65.139160223136386</v>
      </c>
      <c r="O385">
        <f t="shared" si="103"/>
        <v>130.27832044627277</v>
      </c>
      <c r="P385">
        <f t="shared" si="104"/>
        <v>48.202978565120922</v>
      </c>
      <c r="Q385">
        <f t="shared" si="105"/>
        <v>178.4812990113937</v>
      </c>
      <c r="R385">
        <f t="shared" si="106"/>
        <v>83.886210535355033</v>
      </c>
      <c r="S385">
        <f t="shared" si="107"/>
        <v>307.58277196296842</v>
      </c>
    </row>
    <row r="386" spans="1:19">
      <c r="A386" t="s">
        <v>680</v>
      </c>
      <c r="B386" t="s">
        <v>867</v>
      </c>
      <c r="C386" t="s">
        <v>41</v>
      </c>
      <c r="D386" t="s">
        <v>42</v>
      </c>
      <c r="E386">
        <v>4.6119081353266048E-2</v>
      </c>
      <c r="F386" t="s">
        <v>43</v>
      </c>
      <c r="G386">
        <f t="shared" si="99"/>
        <v>2012</v>
      </c>
      <c r="H386" t="s">
        <v>834</v>
      </c>
      <c r="I386">
        <f t="shared" si="100"/>
        <v>2022</v>
      </c>
      <c r="J386" t="s">
        <v>45</v>
      </c>
      <c r="K386" t="s">
        <v>46</v>
      </c>
      <c r="L386">
        <v>259.03569807003839</v>
      </c>
      <c r="M386">
        <f t="shared" si="101"/>
        <v>132.28089648109972</v>
      </c>
      <c r="N386">
        <f t="shared" si="108"/>
        <v>132.28089648109972</v>
      </c>
      <c r="O386">
        <f t="shared" si="103"/>
        <v>264.56179296219943</v>
      </c>
      <c r="P386">
        <f t="shared" si="104"/>
        <v>97.887863396013785</v>
      </c>
      <c r="Q386">
        <f t="shared" si="105"/>
        <v>362.44965635821325</v>
      </c>
      <c r="R386">
        <f t="shared" si="106"/>
        <v>170.35133848836023</v>
      </c>
      <c r="S386">
        <f t="shared" si="107"/>
        <v>624.62157445732078</v>
      </c>
    </row>
    <row r="387" spans="1:19">
      <c r="A387" t="s">
        <v>680</v>
      </c>
      <c r="B387" t="s">
        <v>868</v>
      </c>
      <c r="C387" t="s">
        <v>41</v>
      </c>
      <c r="D387" t="s">
        <v>42</v>
      </c>
      <c r="E387">
        <v>4.7345888937382202E-2</v>
      </c>
      <c r="F387" t="s">
        <v>43</v>
      </c>
      <c r="G387">
        <f t="shared" si="99"/>
        <v>2012</v>
      </c>
      <c r="H387" t="s">
        <v>834</v>
      </c>
      <c r="I387">
        <f t="shared" si="100"/>
        <v>2022</v>
      </c>
      <c r="J387" t="s">
        <v>45</v>
      </c>
      <c r="K387" t="s">
        <v>46</v>
      </c>
      <c r="L387">
        <v>340.45569038524411</v>
      </c>
      <c r="M387">
        <f t="shared" si="101"/>
        <v>173.85937255673144</v>
      </c>
      <c r="N387">
        <f t="shared" si="108"/>
        <v>173.85937255673144</v>
      </c>
      <c r="O387">
        <f t="shared" si="103"/>
        <v>347.71874511346289</v>
      </c>
      <c r="P387">
        <f t="shared" si="104"/>
        <v>128.65593569198126</v>
      </c>
      <c r="Q387">
        <f t="shared" si="105"/>
        <v>476.37468080544414</v>
      </c>
      <c r="R387">
        <f t="shared" si="106"/>
        <v>223.89609997855874</v>
      </c>
      <c r="S387">
        <f t="shared" si="107"/>
        <v>820.95236658804868</v>
      </c>
    </row>
    <row r="388" spans="1:19">
      <c r="A388" t="s">
        <v>680</v>
      </c>
      <c r="B388" t="s">
        <v>869</v>
      </c>
      <c r="C388" t="s">
        <v>41</v>
      </c>
      <c r="D388" t="s">
        <v>42</v>
      </c>
      <c r="E388">
        <v>4.7848141997277542E-2</v>
      </c>
      <c r="F388" t="s">
        <v>43</v>
      </c>
      <c r="G388">
        <f t="shared" si="99"/>
        <v>2012</v>
      </c>
      <c r="H388" t="s">
        <v>834</v>
      </c>
      <c r="I388">
        <f t="shared" si="100"/>
        <v>2022</v>
      </c>
      <c r="J388" t="s">
        <v>45</v>
      </c>
      <c r="K388" t="s">
        <v>46</v>
      </c>
      <c r="L388">
        <v>171.17130089598771</v>
      </c>
      <c r="M388">
        <f t="shared" si="101"/>
        <v>87.411477657551117</v>
      </c>
      <c r="N388">
        <f t="shared" si="108"/>
        <v>87.411477657551117</v>
      </c>
      <c r="O388">
        <f t="shared" si="103"/>
        <v>174.82295531510223</v>
      </c>
      <c r="P388">
        <f t="shared" si="104"/>
        <v>64.684493466587824</v>
      </c>
      <c r="Q388">
        <f t="shared" si="105"/>
        <v>239.50744878169007</v>
      </c>
      <c r="R388">
        <f t="shared" si="106"/>
        <v>112.56850092739433</v>
      </c>
      <c r="S388">
        <f t="shared" si="107"/>
        <v>412.75117006711253</v>
      </c>
    </row>
    <row r="389" spans="1:19">
      <c r="A389" t="s">
        <v>680</v>
      </c>
      <c r="B389" t="s">
        <v>870</v>
      </c>
      <c r="C389" t="s">
        <v>41</v>
      </c>
      <c r="D389" t="s">
        <v>42</v>
      </c>
      <c r="E389">
        <v>4.694246188112268E-2</v>
      </c>
      <c r="F389" t="s">
        <v>43</v>
      </c>
      <c r="G389">
        <f t="shared" si="99"/>
        <v>2012</v>
      </c>
      <c r="H389" t="s">
        <v>834</v>
      </c>
      <c r="I389">
        <f t="shared" si="100"/>
        <v>2022</v>
      </c>
      <c r="J389" t="s">
        <v>45</v>
      </c>
      <c r="K389" t="s">
        <v>46</v>
      </c>
      <c r="L389">
        <v>156.87497804635751</v>
      </c>
      <c r="M389">
        <f t="shared" si="101"/>
        <v>80.110822122339968</v>
      </c>
      <c r="N389">
        <f t="shared" si="108"/>
        <v>80.110822122339968</v>
      </c>
      <c r="O389">
        <f t="shared" si="103"/>
        <v>160.22164424467994</v>
      </c>
      <c r="P389">
        <f t="shared" si="104"/>
        <v>59.282008370531578</v>
      </c>
      <c r="Q389">
        <f t="shared" si="105"/>
        <v>219.50365261521151</v>
      </c>
      <c r="R389">
        <f t="shared" si="106"/>
        <v>103.1667167291494</v>
      </c>
      <c r="S389">
        <f t="shared" si="107"/>
        <v>378.27796134021446</v>
      </c>
    </row>
    <row r="390" spans="1:19">
      <c r="A390" t="s">
        <v>680</v>
      </c>
      <c r="B390" t="s">
        <v>871</v>
      </c>
      <c r="C390" t="s">
        <v>41</v>
      </c>
      <c r="D390" t="s">
        <v>42</v>
      </c>
      <c r="E390">
        <v>4.772104953030816E-2</v>
      </c>
      <c r="F390" t="s">
        <v>43</v>
      </c>
      <c r="G390">
        <f t="shared" si="99"/>
        <v>2012</v>
      </c>
      <c r="H390" t="s">
        <v>834</v>
      </c>
      <c r="I390">
        <f t="shared" si="100"/>
        <v>2022</v>
      </c>
      <c r="J390" t="s">
        <v>45</v>
      </c>
      <c r="K390" t="s">
        <v>46</v>
      </c>
      <c r="L390">
        <v>120.66114049792201</v>
      </c>
      <c r="M390">
        <f t="shared" si="101"/>
        <v>61.617622414272219</v>
      </c>
      <c r="N390">
        <f t="shared" si="108"/>
        <v>61.617622414272219</v>
      </c>
      <c r="O390">
        <f t="shared" si="103"/>
        <v>123.23524482854444</v>
      </c>
      <c r="P390">
        <f t="shared" si="104"/>
        <v>45.597040586561441</v>
      </c>
      <c r="Q390">
        <f t="shared" si="105"/>
        <v>168.83228541510587</v>
      </c>
      <c r="R390">
        <f t="shared" si="106"/>
        <v>79.351174145099762</v>
      </c>
      <c r="S390">
        <f t="shared" si="107"/>
        <v>290.9543051986991</v>
      </c>
    </row>
    <row r="391" spans="1:19">
      <c r="A391" t="s">
        <v>680</v>
      </c>
      <c r="B391" t="s">
        <v>872</v>
      </c>
      <c r="C391" t="s">
        <v>41</v>
      </c>
      <c r="D391" t="s">
        <v>42</v>
      </c>
      <c r="E391">
        <v>4.8986727373037622E-2</v>
      </c>
      <c r="F391" t="s">
        <v>43</v>
      </c>
      <c r="G391">
        <f t="shared" si="99"/>
        <v>2012</v>
      </c>
      <c r="H391" t="s">
        <v>834</v>
      </c>
      <c r="I391">
        <f t="shared" si="100"/>
        <v>2022</v>
      </c>
      <c r="J391" t="s">
        <v>45</v>
      </c>
      <c r="K391" t="s">
        <v>46</v>
      </c>
      <c r="L391">
        <v>247.46923060812881</v>
      </c>
      <c r="M391">
        <f t="shared" si="101"/>
        <v>126.37428709721787</v>
      </c>
      <c r="N391">
        <f t="shared" si="108"/>
        <v>126.37428709721787</v>
      </c>
      <c r="O391">
        <f t="shared" si="103"/>
        <v>252.74857419443575</v>
      </c>
      <c r="P391">
        <f t="shared" si="104"/>
        <v>93.516972451941228</v>
      </c>
      <c r="Q391">
        <f t="shared" si="105"/>
        <v>346.26554664637695</v>
      </c>
      <c r="R391">
        <f t="shared" si="106"/>
        <v>162.74480692379714</v>
      </c>
      <c r="S391">
        <f t="shared" si="107"/>
        <v>596.73095872058946</v>
      </c>
    </row>
    <row r="392" spans="1:19">
      <c r="A392" t="s">
        <v>680</v>
      </c>
      <c r="B392" t="s">
        <v>873</v>
      </c>
      <c r="C392" t="s">
        <v>41</v>
      </c>
      <c r="D392" t="s">
        <v>42</v>
      </c>
      <c r="E392">
        <v>4.5881103344192049E-2</v>
      </c>
      <c r="F392" t="s">
        <v>43</v>
      </c>
      <c r="G392">
        <f t="shared" si="99"/>
        <v>2012</v>
      </c>
      <c r="H392" t="s">
        <v>834</v>
      </c>
      <c r="I392">
        <f t="shared" si="100"/>
        <v>2022</v>
      </c>
      <c r="J392" t="s">
        <v>45</v>
      </c>
      <c r="K392" t="s">
        <v>46</v>
      </c>
      <c r="L392">
        <v>143.2722349508679</v>
      </c>
      <c r="M392">
        <f t="shared" si="101"/>
        <v>73.164354648243261</v>
      </c>
      <c r="N392">
        <f t="shared" si="108"/>
        <v>73.164354648243261</v>
      </c>
      <c r="O392">
        <f t="shared" si="103"/>
        <v>146.32870929648652</v>
      </c>
      <c r="P392">
        <f t="shared" si="104"/>
        <v>54.141622439700015</v>
      </c>
      <c r="Q392">
        <f t="shared" si="105"/>
        <v>200.47033173618655</v>
      </c>
      <c r="R392">
        <f t="shared" si="106"/>
        <v>94.221055916007671</v>
      </c>
      <c r="S392">
        <f t="shared" si="107"/>
        <v>345.47720502536146</v>
      </c>
    </row>
    <row r="393" spans="1:19">
      <c r="A393" t="s">
        <v>680</v>
      </c>
      <c r="B393" t="s">
        <v>874</v>
      </c>
      <c r="C393" t="s">
        <v>41</v>
      </c>
      <c r="D393" t="s">
        <v>42</v>
      </c>
      <c r="E393">
        <v>4.6284853125795923E-2</v>
      </c>
      <c r="F393" t="s">
        <v>43</v>
      </c>
      <c r="G393">
        <f t="shared" si="99"/>
        <v>2012</v>
      </c>
      <c r="H393" t="s">
        <v>834</v>
      </c>
      <c r="I393">
        <f t="shared" si="100"/>
        <v>2022</v>
      </c>
      <c r="J393" t="s">
        <v>45</v>
      </c>
      <c r="K393" t="s">
        <v>46</v>
      </c>
      <c r="L393">
        <v>134.797109527982</v>
      </c>
      <c r="M393">
        <f t="shared" si="101"/>
        <v>68.8363905989562</v>
      </c>
      <c r="N393">
        <f t="shared" si="108"/>
        <v>68.8363905989562</v>
      </c>
      <c r="O393">
        <f t="shared" si="103"/>
        <v>137.6727811979124</v>
      </c>
      <c r="P393">
        <f t="shared" si="104"/>
        <v>50.938929043227589</v>
      </c>
      <c r="Q393">
        <f t="shared" si="105"/>
        <v>188.61171024113997</v>
      </c>
      <c r="R393">
        <f t="shared" si="106"/>
        <v>88.647503813335788</v>
      </c>
      <c r="S393">
        <f t="shared" si="107"/>
        <v>325.04084731556452</v>
      </c>
    </row>
    <row r="394" spans="1:19">
      <c r="A394" t="s">
        <v>680</v>
      </c>
      <c r="B394" t="s">
        <v>875</v>
      </c>
      <c r="C394" t="s">
        <v>41</v>
      </c>
      <c r="D394" t="s">
        <v>42</v>
      </c>
      <c r="E394">
        <v>4.6382625096137782E-2</v>
      </c>
      <c r="F394" t="s">
        <v>43</v>
      </c>
      <c r="G394">
        <f t="shared" si="99"/>
        <v>2012</v>
      </c>
      <c r="H394" t="s">
        <v>834</v>
      </c>
      <c r="I394">
        <f t="shared" si="100"/>
        <v>2022</v>
      </c>
      <c r="J394" t="s">
        <v>45</v>
      </c>
      <c r="K394" t="s">
        <v>46</v>
      </c>
      <c r="L394">
        <v>110.5591990631231</v>
      </c>
      <c r="M394">
        <f t="shared" si="101"/>
        <v>56.45889765490157</v>
      </c>
      <c r="N394">
        <f t="shared" si="108"/>
        <v>56.45889765490157</v>
      </c>
      <c r="O394">
        <f t="shared" si="103"/>
        <v>112.91779530980314</v>
      </c>
      <c r="P394">
        <f t="shared" si="104"/>
        <v>41.779584264627161</v>
      </c>
      <c r="Q394">
        <f t="shared" si="105"/>
        <v>154.6973795744303</v>
      </c>
      <c r="R394">
        <f t="shared" si="106"/>
        <v>72.707768399982243</v>
      </c>
      <c r="S394">
        <f t="shared" si="107"/>
        <v>266.59515079993486</v>
      </c>
    </row>
    <row r="395" spans="1:19">
      <c r="A395" t="s">
        <v>680</v>
      </c>
      <c r="B395" t="s">
        <v>876</v>
      </c>
      <c r="C395" t="s">
        <v>41</v>
      </c>
      <c r="D395" t="s">
        <v>42</v>
      </c>
      <c r="E395">
        <v>4.7971590642982197E-2</v>
      </c>
      <c r="F395" t="s">
        <v>43</v>
      </c>
      <c r="G395">
        <f t="shared" si="99"/>
        <v>2012</v>
      </c>
      <c r="H395" t="s">
        <v>834</v>
      </c>
      <c r="I395">
        <f t="shared" si="100"/>
        <v>2022</v>
      </c>
      <c r="J395" t="s">
        <v>45</v>
      </c>
      <c r="K395" t="s">
        <v>46</v>
      </c>
      <c r="L395">
        <v>155.30108037311621</v>
      </c>
      <c r="M395">
        <f t="shared" si="101"/>
        <v>79.307085043871396</v>
      </c>
      <c r="N395">
        <f t="shared" si="108"/>
        <v>79.307085043871396</v>
      </c>
      <c r="O395">
        <f t="shared" si="103"/>
        <v>158.61417008774279</v>
      </c>
      <c r="P395">
        <f t="shared" si="104"/>
        <v>58.687242932464834</v>
      </c>
      <c r="Q395">
        <f t="shared" si="105"/>
        <v>217.30141302020763</v>
      </c>
      <c r="R395">
        <f t="shared" si="106"/>
        <v>102.13166411949759</v>
      </c>
      <c r="S395">
        <f t="shared" si="107"/>
        <v>374.48276843815779</v>
      </c>
    </row>
    <row r="396" spans="1:19">
      <c r="A396" t="s">
        <v>680</v>
      </c>
      <c r="B396" t="s">
        <v>877</v>
      </c>
      <c r="C396" t="s">
        <v>41</v>
      </c>
      <c r="D396" t="s">
        <v>42</v>
      </c>
      <c r="E396">
        <v>4.7695194625202268E-2</v>
      </c>
      <c r="F396" t="s">
        <v>43</v>
      </c>
      <c r="G396">
        <f t="shared" si="99"/>
        <v>2012</v>
      </c>
      <c r="H396" t="s">
        <v>834</v>
      </c>
      <c r="I396">
        <f t="shared" si="100"/>
        <v>2022</v>
      </c>
      <c r="J396" t="s">
        <v>45</v>
      </c>
      <c r="K396" t="s">
        <v>46</v>
      </c>
      <c r="L396">
        <v>110.30242793468931</v>
      </c>
      <c r="M396">
        <f t="shared" si="101"/>
        <v>56.327773198648046</v>
      </c>
      <c r="N396">
        <f t="shared" si="108"/>
        <v>56.327773198648046</v>
      </c>
      <c r="O396">
        <f t="shared" si="103"/>
        <v>112.65554639729609</v>
      </c>
      <c r="P396">
        <f t="shared" si="104"/>
        <v>41.682552166999557</v>
      </c>
      <c r="Q396">
        <f t="shared" si="105"/>
        <v>154.33809856429565</v>
      </c>
      <c r="R396">
        <f t="shared" si="106"/>
        <v>72.538906325218946</v>
      </c>
      <c r="S396">
        <f t="shared" si="107"/>
        <v>265.97598985913612</v>
      </c>
    </row>
    <row r="397" spans="1:19">
      <c r="A397" t="s">
        <v>878</v>
      </c>
      <c r="B397" t="s">
        <v>879</v>
      </c>
      <c r="C397" t="s">
        <v>41</v>
      </c>
      <c r="D397" t="s">
        <v>42</v>
      </c>
      <c r="E397">
        <v>1.8701924001441911E-2</v>
      </c>
      <c r="F397" t="s">
        <v>182</v>
      </c>
      <c r="G397">
        <f t="shared" si="99"/>
        <v>2016</v>
      </c>
      <c r="H397" t="s">
        <v>617</v>
      </c>
      <c r="I397">
        <f t="shared" si="100"/>
        <v>2022</v>
      </c>
      <c r="J397" t="s">
        <v>108</v>
      </c>
      <c r="K397" t="s">
        <v>109</v>
      </c>
      <c r="L397">
        <v>60.328132306024351</v>
      </c>
      <c r="M397">
        <f t="shared" si="101"/>
        <v>30.807566230943124</v>
      </c>
      <c r="N397">
        <f t="shared" si="108"/>
        <v>30.807566230943124</v>
      </c>
      <c r="O397">
        <f t="shared" si="103"/>
        <v>61.615132461886247</v>
      </c>
      <c r="P397">
        <f t="shared" si="104"/>
        <v>22.797599010897912</v>
      </c>
      <c r="Q397">
        <f t="shared" si="105"/>
        <v>84.412731472784159</v>
      </c>
      <c r="R397">
        <f t="shared" si="106"/>
        <v>39.673983792208553</v>
      </c>
      <c r="S397">
        <f t="shared" si="107"/>
        <v>145.4712739047647</v>
      </c>
    </row>
    <row r="398" spans="1:19">
      <c r="A398" t="s">
        <v>678</v>
      </c>
      <c r="B398" t="s">
        <v>880</v>
      </c>
      <c r="C398" t="s">
        <v>41</v>
      </c>
      <c r="D398" t="s">
        <v>42</v>
      </c>
      <c r="E398">
        <v>1.8388026447948139E-2</v>
      </c>
      <c r="F398" t="s">
        <v>185</v>
      </c>
      <c r="G398">
        <f t="shared" si="99"/>
        <v>2016</v>
      </c>
      <c r="H398" t="s">
        <v>617</v>
      </c>
      <c r="I398">
        <f t="shared" si="100"/>
        <v>2022</v>
      </c>
      <c r="J398" t="s">
        <v>108</v>
      </c>
      <c r="K398" t="s">
        <v>109</v>
      </c>
      <c r="L398">
        <v>91.078174015326951</v>
      </c>
      <c r="M398">
        <f t="shared" si="101"/>
        <v>46.510587530493666</v>
      </c>
      <c r="N398">
        <f t="shared" si="108"/>
        <v>46.510587530493666</v>
      </c>
      <c r="O398">
        <f t="shared" si="103"/>
        <v>93.021175060987332</v>
      </c>
      <c r="P398">
        <f t="shared" si="104"/>
        <v>34.417834772565314</v>
      </c>
      <c r="Q398">
        <f t="shared" si="105"/>
        <v>127.43900983355265</v>
      </c>
      <c r="R398">
        <f t="shared" si="106"/>
        <v>59.896334621769739</v>
      </c>
      <c r="S398">
        <f t="shared" si="107"/>
        <v>219.61989361315571</v>
      </c>
    </row>
    <row r="399" spans="1:19">
      <c r="A399" t="s">
        <v>881</v>
      </c>
      <c r="B399" t="s">
        <v>882</v>
      </c>
      <c r="C399" t="s">
        <v>41</v>
      </c>
      <c r="D399" t="s">
        <v>80</v>
      </c>
      <c r="E399">
        <v>1.780940836063959E-2</v>
      </c>
      <c r="F399" t="s">
        <v>793</v>
      </c>
      <c r="G399">
        <f t="shared" si="99"/>
        <v>2016</v>
      </c>
      <c r="H399" t="s">
        <v>617</v>
      </c>
      <c r="I399">
        <f t="shared" si="100"/>
        <v>2022</v>
      </c>
      <c r="J399" t="s">
        <v>103</v>
      </c>
      <c r="K399" t="s">
        <v>46</v>
      </c>
      <c r="L399">
        <v>99.945489929292435</v>
      </c>
      <c r="M399">
        <f t="shared" si="101"/>
        <v>50.972199863939146</v>
      </c>
      <c r="N399">
        <f>L399*$L$3</f>
        <v>50.972199863939146</v>
      </c>
      <c r="O399">
        <f>N399*$L$4</f>
        <v>101.94439972787829</v>
      </c>
      <c r="P399">
        <f>O399*$L$6</f>
        <v>26.505543929248358</v>
      </c>
      <c r="Q399">
        <f>SUM(O399:P399)</f>
        <v>128.44994365712665</v>
      </c>
      <c r="R399">
        <f>Q399*$L$7</f>
        <v>60.371473518849527</v>
      </c>
      <c r="S399">
        <f>R399*$L$8</f>
        <v>221.36206956911494</v>
      </c>
    </row>
    <row r="400" spans="1:19">
      <c r="A400" t="s">
        <v>883</v>
      </c>
      <c r="B400" t="s">
        <v>884</v>
      </c>
      <c r="C400" t="s">
        <v>41</v>
      </c>
      <c r="D400" t="s">
        <v>42</v>
      </c>
      <c r="E400">
        <v>1.8763206894923289E-2</v>
      </c>
      <c r="F400" t="s">
        <v>885</v>
      </c>
      <c r="G400">
        <f t="shared" si="99"/>
        <v>2016</v>
      </c>
      <c r="H400" t="s">
        <v>886</v>
      </c>
      <c r="I400">
        <f t="shared" si="100"/>
        <v>2022</v>
      </c>
      <c r="J400" t="s">
        <v>108</v>
      </c>
      <c r="K400" t="s">
        <v>109</v>
      </c>
      <c r="L400">
        <v>70.013585257655762</v>
      </c>
      <c r="M400">
        <f t="shared" si="101"/>
        <v>35.753604204909571</v>
      </c>
      <c r="N400">
        <f t="shared" ref="N400:N463" si="109">L400*$L$2</f>
        <v>35.753604204909571</v>
      </c>
      <c r="O400">
        <f t="shared" ref="O400:O463" si="110">N400*$L$4</f>
        <v>71.507208409819143</v>
      </c>
      <c r="P400">
        <f t="shared" ref="P400:P463" si="111">O400*$L$5</f>
        <v>26.457667111633082</v>
      </c>
      <c r="Q400">
        <f t="shared" ref="Q400:Q463" si="112">SUM(O400:P400)</f>
        <v>97.964875521452228</v>
      </c>
      <c r="R400">
        <f t="shared" ref="R400:R463" si="113">Q400*$L$7</f>
        <v>46.043491495082542</v>
      </c>
      <c r="S400">
        <f t="shared" ref="S400:S463" si="114">R400*$L$8</f>
        <v>168.82613548196932</v>
      </c>
    </row>
    <row r="401" spans="1:19">
      <c r="A401" t="s">
        <v>887</v>
      </c>
      <c r="B401" t="s">
        <v>888</v>
      </c>
      <c r="C401" t="s">
        <v>41</v>
      </c>
      <c r="D401" t="s">
        <v>42</v>
      </c>
      <c r="E401">
        <v>1.791941929941054E-2</v>
      </c>
      <c r="F401" t="s">
        <v>885</v>
      </c>
      <c r="G401">
        <f t="shared" ref="G401:G464" si="115">YEAR(F401)</f>
        <v>2016</v>
      </c>
      <c r="H401" t="s">
        <v>886</v>
      </c>
      <c r="I401">
        <f t="shared" ref="I401:I464" si="116">YEAR(H401)</f>
        <v>2022</v>
      </c>
      <c r="J401" t="s">
        <v>108</v>
      </c>
      <c r="K401" t="s">
        <v>109</v>
      </c>
      <c r="L401">
        <v>42.584732312400391</v>
      </c>
      <c r="M401">
        <f t="shared" si="101"/>
        <v>21.746603300865814</v>
      </c>
      <c r="N401">
        <f t="shared" si="109"/>
        <v>21.746603300865814</v>
      </c>
      <c r="O401">
        <f t="shared" si="110"/>
        <v>43.493206601731629</v>
      </c>
      <c r="P401">
        <f t="shared" si="111"/>
        <v>16.092486442640702</v>
      </c>
      <c r="Q401">
        <f t="shared" si="112"/>
        <v>59.585693044372334</v>
      </c>
      <c r="R401">
        <f t="shared" si="113"/>
        <v>28.005275730854997</v>
      </c>
      <c r="S401">
        <f t="shared" si="114"/>
        <v>102.68601101313499</v>
      </c>
    </row>
    <row r="402" spans="1:19">
      <c r="A402" t="s">
        <v>889</v>
      </c>
      <c r="B402" t="s">
        <v>890</v>
      </c>
      <c r="C402" t="s">
        <v>41</v>
      </c>
      <c r="D402" t="s">
        <v>42</v>
      </c>
      <c r="E402">
        <v>1.9230797395556269E-2</v>
      </c>
      <c r="F402" t="s">
        <v>242</v>
      </c>
      <c r="G402">
        <f t="shared" si="115"/>
        <v>2016</v>
      </c>
      <c r="H402" t="s">
        <v>886</v>
      </c>
      <c r="I402">
        <f t="shared" si="116"/>
        <v>2022</v>
      </c>
      <c r="J402" t="s">
        <v>108</v>
      </c>
      <c r="K402" t="s">
        <v>109</v>
      </c>
      <c r="L402">
        <v>123.5612742114012</v>
      </c>
      <c r="M402">
        <f t="shared" ref="M402:M465" si="117">IF(D402="euc",$L$2,$L$3)*L402</f>
        <v>63.098624030622261</v>
      </c>
      <c r="N402">
        <f t="shared" si="109"/>
        <v>63.098624030622261</v>
      </c>
      <c r="O402">
        <f t="shared" si="110"/>
        <v>126.19724806124452</v>
      </c>
      <c r="P402">
        <f t="shared" si="111"/>
        <v>46.692981782660475</v>
      </c>
      <c r="Q402">
        <f t="shared" si="112"/>
        <v>172.89022984390499</v>
      </c>
      <c r="R402">
        <f t="shared" si="113"/>
        <v>81.258408026635337</v>
      </c>
      <c r="S402">
        <f t="shared" si="114"/>
        <v>297.94749609766291</v>
      </c>
    </row>
    <row r="403" spans="1:19">
      <c r="A403" t="s">
        <v>243</v>
      </c>
      <c r="B403" t="s">
        <v>891</v>
      </c>
      <c r="C403" t="s">
        <v>41</v>
      </c>
      <c r="D403" t="s">
        <v>42</v>
      </c>
      <c r="E403">
        <v>1.867701179635552E-2</v>
      </c>
      <c r="F403" t="s">
        <v>242</v>
      </c>
      <c r="G403">
        <f t="shared" si="115"/>
        <v>2016</v>
      </c>
      <c r="H403" t="s">
        <v>886</v>
      </c>
      <c r="I403">
        <f t="shared" si="116"/>
        <v>2022</v>
      </c>
      <c r="J403" t="s">
        <v>108</v>
      </c>
      <c r="K403" t="s">
        <v>109</v>
      </c>
      <c r="L403">
        <v>85.657355915046082</v>
      </c>
      <c r="M403">
        <f t="shared" si="117"/>
        <v>43.7423564206169</v>
      </c>
      <c r="N403">
        <f t="shared" si="109"/>
        <v>43.7423564206169</v>
      </c>
      <c r="O403">
        <f t="shared" si="110"/>
        <v>87.484712841233801</v>
      </c>
      <c r="P403">
        <f t="shared" si="111"/>
        <v>32.369343751256508</v>
      </c>
      <c r="Q403">
        <f t="shared" si="112"/>
        <v>119.85405659249031</v>
      </c>
      <c r="R403">
        <f t="shared" si="113"/>
        <v>56.331406598470444</v>
      </c>
      <c r="S403">
        <f t="shared" si="114"/>
        <v>206.5484908610583</v>
      </c>
    </row>
    <row r="404" spans="1:19">
      <c r="A404" t="s">
        <v>892</v>
      </c>
      <c r="B404" t="s">
        <v>893</v>
      </c>
      <c r="C404" t="s">
        <v>41</v>
      </c>
      <c r="D404" t="s">
        <v>42</v>
      </c>
      <c r="E404">
        <v>1.9268825814378669E-2</v>
      </c>
      <c r="F404" t="s">
        <v>793</v>
      </c>
      <c r="G404">
        <f t="shared" si="115"/>
        <v>2016</v>
      </c>
      <c r="H404" t="s">
        <v>886</v>
      </c>
      <c r="I404">
        <f t="shared" si="116"/>
        <v>2022</v>
      </c>
      <c r="J404" t="s">
        <v>108</v>
      </c>
      <c r="K404" t="s">
        <v>109</v>
      </c>
      <c r="L404">
        <v>48.373931358575817</v>
      </c>
      <c r="M404">
        <f t="shared" si="117"/>
        <v>24.702954280446068</v>
      </c>
      <c r="N404">
        <f t="shared" si="109"/>
        <v>24.702954280446068</v>
      </c>
      <c r="O404">
        <f t="shared" si="110"/>
        <v>49.405908560892136</v>
      </c>
      <c r="P404">
        <f t="shared" si="111"/>
        <v>18.28018616753009</v>
      </c>
      <c r="Q404">
        <f t="shared" si="112"/>
        <v>67.686094728422233</v>
      </c>
      <c r="R404">
        <f t="shared" si="113"/>
        <v>31.812464522358447</v>
      </c>
      <c r="S404">
        <f t="shared" si="114"/>
        <v>116.64570324864764</v>
      </c>
    </row>
    <row r="405" spans="1:19">
      <c r="A405" s="117" t="s">
        <v>894</v>
      </c>
      <c r="B405" s="117" t="s">
        <v>895</v>
      </c>
      <c r="C405" s="117" t="s">
        <v>51</v>
      </c>
      <c r="D405" s="117" t="s">
        <v>42</v>
      </c>
      <c r="E405" s="119">
        <v>4.8808433331835703E-2</v>
      </c>
      <c r="F405" s="117" t="s">
        <v>747</v>
      </c>
      <c r="G405" s="117">
        <f t="shared" si="115"/>
        <v>2013</v>
      </c>
      <c r="H405" s="117" t="s">
        <v>896</v>
      </c>
      <c r="I405" s="117">
        <f t="shared" si="116"/>
        <v>2023</v>
      </c>
      <c r="J405" s="117" t="s">
        <v>45</v>
      </c>
      <c r="K405" s="117"/>
      <c r="L405" s="120">
        <v>34.690043343086252</v>
      </c>
      <c r="M405" s="117">
        <f t="shared" si="117"/>
        <v>17.71504880053606</v>
      </c>
      <c r="N405" s="117">
        <f t="shared" si="109"/>
        <v>17.71504880053606</v>
      </c>
      <c r="O405">
        <f t="shared" si="110"/>
        <v>35.43009760107212</v>
      </c>
      <c r="P405">
        <f t="shared" si="111"/>
        <v>13.109136112396683</v>
      </c>
      <c r="Q405">
        <f t="shared" si="112"/>
        <v>48.539233713468803</v>
      </c>
      <c r="R405">
        <f t="shared" si="113"/>
        <v>22.813439845330336</v>
      </c>
      <c r="S405">
        <f t="shared" si="114"/>
        <v>83.64927943287789</v>
      </c>
    </row>
    <row r="406" spans="1:19">
      <c r="A406" t="s">
        <v>894</v>
      </c>
      <c r="B406" t="s">
        <v>897</v>
      </c>
      <c r="C406" t="s">
        <v>51</v>
      </c>
      <c r="D406" t="s">
        <v>42</v>
      </c>
      <c r="E406" s="114">
        <v>4.9353658114470643E-2</v>
      </c>
      <c r="F406" t="s">
        <v>747</v>
      </c>
      <c r="G406">
        <f t="shared" si="115"/>
        <v>2013</v>
      </c>
      <c r="H406" t="s">
        <v>898</v>
      </c>
      <c r="I406">
        <f t="shared" si="116"/>
        <v>2023</v>
      </c>
      <c r="J406" t="s">
        <v>45</v>
      </c>
      <c r="L406" s="118">
        <v>45.338548521618073</v>
      </c>
      <c r="M406">
        <f t="shared" si="117"/>
        <v>23.152885445039647</v>
      </c>
      <c r="N406">
        <f t="shared" si="109"/>
        <v>23.152885445039647</v>
      </c>
      <c r="O406">
        <f t="shared" si="110"/>
        <v>46.305770890079295</v>
      </c>
      <c r="P406">
        <f t="shared" si="111"/>
        <v>17.133135229329337</v>
      </c>
      <c r="Q406">
        <f t="shared" si="112"/>
        <v>63.438906119408628</v>
      </c>
      <c r="R406">
        <f t="shared" si="113"/>
        <v>29.816285876122052</v>
      </c>
      <c r="S406">
        <f t="shared" si="114"/>
        <v>109.32638154578085</v>
      </c>
    </row>
    <row r="407" spans="1:19">
      <c r="A407" t="s">
        <v>894</v>
      </c>
      <c r="B407" t="s">
        <v>899</v>
      </c>
      <c r="C407" t="s">
        <v>51</v>
      </c>
      <c r="D407" t="s">
        <v>42</v>
      </c>
      <c r="E407" s="114">
        <v>4.7947192874796582E-2</v>
      </c>
      <c r="F407" t="s">
        <v>747</v>
      </c>
      <c r="G407">
        <f t="shared" si="115"/>
        <v>2013</v>
      </c>
      <c r="H407" t="s">
        <v>896</v>
      </c>
      <c r="I407">
        <f t="shared" si="116"/>
        <v>2023</v>
      </c>
      <c r="J407" t="s">
        <v>45</v>
      </c>
      <c r="L407" s="118">
        <v>45.322699600125937</v>
      </c>
      <c r="M407">
        <f t="shared" si="117"/>
        <v>23.144791929130996</v>
      </c>
      <c r="N407">
        <f t="shared" si="109"/>
        <v>23.144791929130996</v>
      </c>
      <c r="O407">
        <f t="shared" si="110"/>
        <v>46.289583858261992</v>
      </c>
      <c r="P407">
        <f t="shared" si="111"/>
        <v>17.127146027556936</v>
      </c>
      <c r="Q407">
        <f t="shared" si="112"/>
        <v>63.416729885818924</v>
      </c>
      <c r="R407">
        <f t="shared" si="113"/>
        <v>29.805863046334892</v>
      </c>
      <c r="S407">
        <f t="shared" si="114"/>
        <v>109.28816450322793</v>
      </c>
    </row>
    <row r="408" spans="1:19">
      <c r="A408" t="s">
        <v>900</v>
      </c>
      <c r="B408" t="s">
        <v>901</v>
      </c>
      <c r="C408" t="s">
        <v>51</v>
      </c>
      <c r="D408" t="s">
        <v>42</v>
      </c>
      <c r="E408" s="114">
        <v>4.6382625096137782E-2</v>
      </c>
      <c r="F408" t="s">
        <v>747</v>
      </c>
      <c r="G408">
        <f t="shared" si="115"/>
        <v>2013</v>
      </c>
      <c r="H408" t="s">
        <v>902</v>
      </c>
      <c r="I408">
        <f t="shared" si="116"/>
        <v>2023</v>
      </c>
      <c r="J408" t="s">
        <v>45</v>
      </c>
      <c r="L408" s="118">
        <v>107.337980030582</v>
      </c>
      <c r="M408">
        <f t="shared" si="117"/>
        <v>54.813928468950586</v>
      </c>
      <c r="N408">
        <f t="shared" si="109"/>
        <v>54.813928468950586</v>
      </c>
      <c r="O408">
        <f t="shared" si="110"/>
        <v>109.62785693790117</v>
      </c>
      <c r="P408">
        <f t="shared" si="111"/>
        <v>40.562307067023433</v>
      </c>
      <c r="Q408">
        <f t="shared" si="112"/>
        <v>150.19016400492461</v>
      </c>
      <c r="R408">
        <f t="shared" si="113"/>
        <v>70.58937708231457</v>
      </c>
      <c r="S408">
        <f t="shared" si="114"/>
        <v>258.82771596848676</v>
      </c>
    </row>
    <row r="409" spans="1:19">
      <c r="A409" t="s">
        <v>903</v>
      </c>
      <c r="B409" t="s">
        <v>904</v>
      </c>
      <c r="C409" t="s">
        <v>51</v>
      </c>
      <c r="D409" t="s">
        <v>42</v>
      </c>
      <c r="E409" s="114">
        <v>4.3086977744750753E-2</v>
      </c>
      <c r="F409" t="s">
        <v>747</v>
      </c>
      <c r="G409">
        <f t="shared" si="115"/>
        <v>2013</v>
      </c>
      <c r="H409" t="s">
        <v>905</v>
      </c>
      <c r="I409">
        <f t="shared" si="116"/>
        <v>2023</v>
      </c>
      <c r="J409" t="s">
        <v>45</v>
      </c>
      <c r="L409" s="118">
        <v>75.183441041950161</v>
      </c>
      <c r="M409">
        <f t="shared" si="117"/>
        <v>38.393677225422579</v>
      </c>
      <c r="N409">
        <f t="shared" si="109"/>
        <v>38.393677225422579</v>
      </c>
      <c r="O409">
        <f t="shared" si="110"/>
        <v>76.787354450845157</v>
      </c>
      <c r="P409">
        <f t="shared" si="111"/>
        <v>28.411321146812707</v>
      </c>
      <c r="Q409">
        <f t="shared" si="112"/>
        <v>105.19867559765787</v>
      </c>
      <c r="R409">
        <f t="shared" si="113"/>
        <v>49.443377530899198</v>
      </c>
      <c r="S409">
        <f t="shared" si="114"/>
        <v>181.29238427996373</v>
      </c>
    </row>
    <row r="410" spans="1:19">
      <c r="A410" t="s">
        <v>906</v>
      </c>
      <c r="B410" t="s">
        <v>907</v>
      </c>
      <c r="C410" t="s">
        <v>51</v>
      </c>
      <c r="D410" t="s">
        <v>42</v>
      </c>
      <c r="E410" s="114">
        <v>4.4899368499980212E-2</v>
      </c>
      <c r="F410" t="s">
        <v>747</v>
      </c>
      <c r="G410">
        <f t="shared" si="115"/>
        <v>2013</v>
      </c>
      <c r="H410" t="s">
        <v>905</v>
      </c>
      <c r="I410">
        <f t="shared" si="116"/>
        <v>2023</v>
      </c>
      <c r="J410" t="s">
        <v>45</v>
      </c>
      <c r="L410" s="118">
        <v>51.903840082713693</v>
      </c>
      <c r="M410">
        <f t="shared" si="117"/>
        <v>26.505561002239144</v>
      </c>
      <c r="N410">
        <f t="shared" si="109"/>
        <v>26.505561002239144</v>
      </c>
      <c r="O410">
        <f t="shared" si="110"/>
        <v>53.011122004478288</v>
      </c>
      <c r="P410">
        <f t="shared" si="111"/>
        <v>19.614115141656967</v>
      </c>
      <c r="Q410">
        <f t="shared" si="112"/>
        <v>72.625237146135248</v>
      </c>
      <c r="R410">
        <f t="shared" si="113"/>
        <v>34.133861458683562</v>
      </c>
      <c r="S410">
        <f t="shared" si="114"/>
        <v>125.15749201517305</v>
      </c>
    </row>
    <row r="411" spans="1:19">
      <c r="A411" t="s">
        <v>906</v>
      </c>
      <c r="B411" t="s">
        <v>908</v>
      </c>
      <c r="C411" t="s">
        <v>51</v>
      </c>
      <c r="D411" t="s">
        <v>42</v>
      </c>
      <c r="E411" s="114">
        <v>4.6447100127561147E-2</v>
      </c>
      <c r="F411" t="s">
        <v>747</v>
      </c>
      <c r="G411">
        <f t="shared" si="115"/>
        <v>2013</v>
      </c>
      <c r="H411" t="s">
        <v>905</v>
      </c>
      <c r="I411">
        <f t="shared" si="116"/>
        <v>2023</v>
      </c>
      <c r="J411" t="s">
        <v>45</v>
      </c>
      <c r="L411" s="118">
        <v>48.318834230945058</v>
      </c>
      <c r="M411">
        <f t="shared" si="117"/>
        <v>24.674818013935962</v>
      </c>
      <c r="N411">
        <f t="shared" si="109"/>
        <v>24.674818013935962</v>
      </c>
      <c r="O411">
        <f t="shared" si="110"/>
        <v>49.349636027871924</v>
      </c>
      <c r="P411">
        <f t="shared" si="111"/>
        <v>18.259365330312612</v>
      </c>
      <c r="Q411">
        <f t="shared" si="112"/>
        <v>67.609001358184543</v>
      </c>
      <c r="R411">
        <f t="shared" si="113"/>
        <v>31.776230638346732</v>
      </c>
      <c r="S411">
        <f t="shared" si="114"/>
        <v>116.51284567393802</v>
      </c>
    </row>
    <row r="412" spans="1:19">
      <c r="A412" t="s">
        <v>900</v>
      </c>
      <c r="B412" t="s">
        <v>909</v>
      </c>
      <c r="C412" t="s">
        <v>51</v>
      </c>
      <c r="D412" t="s">
        <v>42</v>
      </c>
      <c r="E412" s="114">
        <v>4.6017931640294808E-2</v>
      </c>
      <c r="F412" t="s">
        <v>747</v>
      </c>
      <c r="G412">
        <f t="shared" si="115"/>
        <v>2013</v>
      </c>
      <c r="H412" t="s">
        <v>902</v>
      </c>
      <c r="I412">
        <f t="shared" si="116"/>
        <v>2023</v>
      </c>
      <c r="J412" t="s">
        <v>45</v>
      </c>
      <c r="L412" s="118">
        <v>96.5306425794559</v>
      </c>
      <c r="M412">
        <f t="shared" si="117"/>
        <v>49.294981477242182</v>
      </c>
      <c r="N412">
        <f t="shared" si="109"/>
        <v>49.294981477242182</v>
      </c>
      <c r="O412">
        <f t="shared" si="110"/>
        <v>98.589962954484363</v>
      </c>
      <c r="P412">
        <f t="shared" si="111"/>
        <v>36.478286293159215</v>
      </c>
      <c r="Q412">
        <f t="shared" si="112"/>
        <v>135.06824924764356</v>
      </c>
      <c r="R412">
        <f t="shared" si="113"/>
        <v>63.48207714639247</v>
      </c>
      <c r="S412">
        <f t="shared" si="114"/>
        <v>232.76761620343905</v>
      </c>
    </row>
    <row r="413" spans="1:19">
      <c r="A413" t="s">
        <v>900</v>
      </c>
      <c r="B413" t="s">
        <v>910</v>
      </c>
      <c r="C413" t="s">
        <v>51</v>
      </c>
      <c r="D413" t="s">
        <v>42</v>
      </c>
      <c r="E413" s="114">
        <v>4.2909448608160698E-2</v>
      </c>
      <c r="F413" t="s">
        <v>747</v>
      </c>
      <c r="G413">
        <f t="shared" si="115"/>
        <v>2013</v>
      </c>
      <c r="H413" t="s">
        <v>902</v>
      </c>
      <c r="I413">
        <f t="shared" si="116"/>
        <v>2023</v>
      </c>
      <c r="J413" t="s">
        <v>45</v>
      </c>
      <c r="L413" s="118">
        <v>90.441320099367388</v>
      </c>
      <c r="M413">
        <f t="shared" si="117"/>
        <v>46.185367464076982</v>
      </c>
      <c r="N413">
        <f t="shared" si="109"/>
        <v>46.185367464076982</v>
      </c>
      <c r="O413">
        <f t="shared" si="110"/>
        <v>92.370734928153965</v>
      </c>
      <c r="P413">
        <f t="shared" si="111"/>
        <v>34.177171923416964</v>
      </c>
      <c r="Q413">
        <f t="shared" si="112"/>
        <v>126.54790685157093</v>
      </c>
      <c r="R413">
        <f t="shared" si="113"/>
        <v>59.477516220238336</v>
      </c>
      <c r="S413">
        <f t="shared" si="114"/>
        <v>218.08422614087388</v>
      </c>
    </row>
    <row r="414" spans="1:19">
      <c r="A414" t="s">
        <v>900</v>
      </c>
      <c r="B414" t="s">
        <v>911</v>
      </c>
      <c r="C414" t="s">
        <v>51</v>
      </c>
      <c r="D414" t="s">
        <v>42</v>
      </c>
      <c r="E414" s="114">
        <v>4.0920842372604439E-2</v>
      </c>
      <c r="F414" t="s">
        <v>747</v>
      </c>
      <c r="G414">
        <f t="shared" si="115"/>
        <v>2013</v>
      </c>
      <c r="H414" t="s">
        <v>905</v>
      </c>
      <c r="I414">
        <f t="shared" si="116"/>
        <v>2023</v>
      </c>
      <c r="J414" t="s">
        <v>45</v>
      </c>
      <c r="L414" s="118">
        <v>110.42661840401369</v>
      </c>
      <c r="M414">
        <f t="shared" si="117"/>
        <v>56.3911931316497</v>
      </c>
      <c r="N414">
        <f t="shared" si="109"/>
        <v>56.3911931316497</v>
      </c>
      <c r="O414">
        <f t="shared" si="110"/>
        <v>112.7823862632994</v>
      </c>
      <c r="P414">
        <f t="shared" si="111"/>
        <v>41.729482917420775</v>
      </c>
      <c r="Q414">
        <f t="shared" si="112"/>
        <v>154.51186918072017</v>
      </c>
      <c r="R414">
        <f t="shared" si="113"/>
        <v>72.620578514938472</v>
      </c>
      <c r="S414">
        <f t="shared" si="114"/>
        <v>266.2754545547744</v>
      </c>
    </row>
    <row r="415" spans="1:19">
      <c r="A415" t="s">
        <v>900</v>
      </c>
      <c r="B415" t="s">
        <v>912</v>
      </c>
      <c r="C415" t="s">
        <v>51</v>
      </c>
      <c r="D415" t="s">
        <v>42</v>
      </c>
      <c r="E415" s="114">
        <v>4.7590322920657513E-2</v>
      </c>
      <c r="F415" t="s">
        <v>747</v>
      </c>
      <c r="G415">
        <f t="shared" si="115"/>
        <v>2013</v>
      </c>
      <c r="H415" t="s">
        <v>902</v>
      </c>
      <c r="I415">
        <f t="shared" si="116"/>
        <v>2023</v>
      </c>
      <c r="J415" t="s">
        <v>45</v>
      </c>
      <c r="L415" s="118">
        <v>64.315658068211576</v>
      </c>
      <c r="M415">
        <f t="shared" si="117"/>
        <v>32.843862720166733</v>
      </c>
      <c r="N415">
        <f t="shared" si="109"/>
        <v>32.843862720166733</v>
      </c>
      <c r="O415">
        <f t="shared" si="110"/>
        <v>65.687725440333466</v>
      </c>
      <c r="P415">
        <f t="shared" si="111"/>
        <v>24.304458412923381</v>
      </c>
      <c r="Q415">
        <f t="shared" si="112"/>
        <v>89.992183853256847</v>
      </c>
      <c r="R415">
        <f t="shared" si="113"/>
        <v>42.296326411030719</v>
      </c>
      <c r="S415">
        <f t="shared" si="114"/>
        <v>155.08653017377929</v>
      </c>
    </row>
    <row r="416" spans="1:19">
      <c r="A416" t="s">
        <v>913</v>
      </c>
      <c r="B416" t="s">
        <v>914</v>
      </c>
      <c r="C416" t="s">
        <v>41</v>
      </c>
      <c r="D416" t="s">
        <v>42</v>
      </c>
      <c r="E416">
        <v>1.78411120324053E-2</v>
      </c>
      <c r="F416" t="s">
        <v>915</v>
      </c>
      <c r="G416">
        <f t="shared" si="115"/>
        <v>2016</v>
      </c>
      <c r="H416" t="s">
        <v>886</v>
      </c>
      <c r="I416">
        <f t="shared" si="116"/>
        <v>2022</v>
      </c>
      <c r="J416" t="s">
        <v>108</v>
      </c>
      <c r="K416" t="s">
        <v>109</v>
      </c>
      <c r="L416">
        <v>99.063607757436159</v>
      </c>
      <c r="M416">
        <f t="shared" si="117"/>
        <v>50.588482361464102</v>
      </c>
      <c r="N416">
        <f t="shared" si="109"/>
        <v>50.588482361464102</v>
      </c>
      <c r="O416">
        <f t="shared" si="110"/>
        <v>101.1769647229282</v>
      </c>
      <c r="P416">
        <f t="shared" si="111"/>
        <v>37.435476947483437</v>
      </c>
      <c r="Q416">
        <f t="shared" si="112"/>
        <v>138.61244167041164</v>
      </c>
      <c r="R416">
        <f t="shared" si="113"/>
        <v>65.147847585093473</v>
      </c>
      <c r="S416">
        <f t="shared" si="114"/>
        <v>238.87544114534273</v>
      </c>
    </row>
    <row r="417" spans="1:19">
      <c r="A417" t="s">
        <v>900</v>
      </c>
      <c r="B417" t="s">
        <v>916</v>
      </c>
      <c r="C417" t="s">
        <v>51</v>
      </c>
      <c r="D417" t="s">
        <v>42</v>
      </c>
      <c r="E417" s="114">
        <v>3.8155525717705252E-2</v>
      </c>
      <c r="F417" t="s">
        <v>747</v>
      </c>
      <c r="G417">
        <f t="shared" si="115"/>
        <v>2013</v>
      </c>
      <c r="H417" t="s">
        <v>902</v>
      </c>
      <c r="I417">
        <f t="shared" si="116"/>
        <v>2023</v>
      </c>
      <c r="J417" t="s">
        <v>45</v>
      </c>
      <c r="L417" s="118">
        <v>63.471795626100267</v>
      </c>
      <c r="M417">
        <f t="shared" si="117"/>
        <v>32.412930299728558</v>
      </c>
      <c r="N417">
        <f t="shared" si="109"/>
        <v>32.412930299728558</v>
      </c>
      <c r="O417">
        <f t="shared" si="110"/>
        <v>64.825860599457116</v>
      </c>
      <c r="P417">
        <f t="shared" si="111"/>
        <v>23.985568421799133</v>
      </c>
      <c r="Q417">
        <f t="shared" si="112"/>
        <v>88.811429021256245</v>
      </c>
      <c r="R417">
        <f t="shared" si="113"/>
        <v>41.741371639990433</v>
      </c>
      <c r="S417">
        <f t="shared" si="114"/>
        <v>153.05169601329825</v>
      </c>
    </row>
    <row r="418" spans="1:19">
      <c r="A418" t="s">
        <v>900</v>
      </c>
      <c r="B418" t="s">
        <v>917</v>
      </c>
      <c r="C418" t="s">
        <v>51</v>
      </c>
      <c r="D418" t="s">
        <v>42</v>
      </c>
      <c r="E418" s="114">
        <v>4.7772323162425662E-2</v>
      </c>
      <c r="F418" t="s">
        <v>747</v>
      </c>
      <c r="G418">
        <f t="shared" si="115"/>
        <v>2013</v>
      </c>
      <c r="H418" t="s">
        <v>902</v>
      </c>
      <c r="I418">
        <f t="shared" si="116"/>
        <v>2023</v>
      </c>
      <c r="J418" t="s">
        <v>45</v>
      </c>
      <c r="L418" s="118">
        <v>46.147940509032168</v>
      </c>
      <c r="M418">
        <f t="shared" si="117"/>
        <v>23.566214953279111</v>
      </c>
      <c r="N418">
        <f t="shared" si="109"/>
        <v>23.566214953279111</v>
      </c>
      <c r="O418">
        <f t="shared" si="110"/>
        <v>47.132429906558222</v>
      </c>
      <c r="P418">
        <f t="shared" si="111"/>
        <v>17.438999065426543</v>
      </c>
      <c r="Q418">
        <f t="shared" si="112"/>
        <v>64.571428971984773</v>
      </c>
      <c r="R418">
        <f t="shared" si="113"/>
        <v>30.348571616832842</v>
      </c>
      <c r="S418">
        <f t="shared" si="114"/>
        <v>111.27809592838709</v>
      </c>
    </row>
    <row r="419" spans="1:19">
      <c r="A419" t="s">
        <v>900</v>
      </c>
      <c r="B419" t="s">
        <v>918</v>
      </c>
      <c r="C419" t="s">
        <v>51</v>
      </c>
      <c r="D419" t="s">
        <v>42</v>
      </c>
      <c r="E419" s="114">
        <v>4.7643049030688493E-2</v>
      </c>
      <c r="F419" t="s">
        <v>747</v>
      </c>
      <c r="G419">
        <f t="shared" si="115"/>
        <v>2013</v>
      </c>
      <c r="H419" t="s">
        <v>902</v>
      </c>
      <c r="I419">
        <f t="shared" si="116"/>
        <v>2023</v>
      </c>
      <c r="J419" t="s">
        <v>45</v>
      </c>
      <c r="L419" s="118">
        <v>20.832319990977521</v>
      </c>
      <c r="M419">
        <f t="shared" si="117"/>
        <v>10.638371408725861</v>
      </c>
      <c r="N419">
        <f t="shared" si="109"/>
        <v>10.638371408725861</v>
      </c>
      <c r="O419">
        <f t="shared" si="110"/>
        <v>21.276742817451723</v>
      </c>
      <c r="P419">
        <f t="shared" si="111"/>
        <v>7.8723948424571377</v>
      </c>
      <c r="Q419">
        <f t="shared" si="112"/>
        <v>29.14913765990886</v>
      </c>
      <c r="R419">
        <f t="shared" si="113"/>
        <v>13.700094700157162</v>
      </c>
      <c r="S419">
        <f t="shared" si="114"/>
        <v>50.233680567242928</v>
      </c>
    </row>
    <row r="420" spans="1:19">
      <c r="A420" t="s">
        <v>900</v>
      </c>
      <c r="B420" t="s">
        <v>919</v>
      </c>
      <c r="C420" t="s">
        <v>51</v>
      </c>
      <c r="D420" t="s">
        <v>42</v>
      </c>
      <c r="E420" s="114">
        <v>4.3564329093704751E-2</v>
      </c>
      <c r="F420" t="s">
        <v>747</v>
      </c>
      <c r="G420">
        <f t="shared" si="115"/>
        <v>2013</v>
      </c>
      <c r="H420" t="s">
        <v>902</v>
      </c>
      <c r="I420">
        <f t="shared" si="116"/>
        <v>2023</v>
      </c>
      <c r="J420" t="s">
        <v>45</v>
      </c>
      <c r="L420" s="118">
        <v>28.728216736300581</v>
      </c>
      <c r="M420">
        <f t="shared" si="117"/>
        <v>14.670542680004175</v>
      </c>
      <c r="N420">
        <f t="shared" si="109"/>
        <v>14.670542680004175</v>
      </c>
      <c r="O420">
        <f t="shared" si="110"/>
        <v>29.34108536000835</v>
      </c>
      <c r="P420">
        <f t="shared" si="111"/>
        <v>10.85620158320309</v>
      </c>
      <c r="Q420">
        <f t="shared" si="112"/>
        <v>40.197286943211438</v>
      </c>
      <c r="R420">
        <f t="shared" si="113"/>
        <v>18.892724863309375</v>
      </c>
      <c r="S420">
        <f t="shared" si="114"/>
        <v>69.273324498801045</v>
      </c>
    </row>
    <row r="421" spans="1:19">
      <c r="A421" t="s">
        <v>920</v>
      </c>
      <c r="B421" t="s">
        <v>921</v>
      </c>
      <c r="C421" t="s">
        <v>51</v>
      </c>
      <c r="D421" t="s">
        <v>42</v>
      </c>
      <c r="E421" s="114">
        <v>4.8770988603262858E-2</v>
      </c>
      <c r="F421" t="s">
        <v>747</v>
      </c>
      <c r="G421">
        <f t="shared" si="115"/>
        <v>2013</v>
      </c>
      <c r="H421" t="s">
        <v>905</v>
      </c>
      <c r="I421">
        <f t="shared" si="116"/>
        <v>2023</v>
      </c>
      <c r="J421" t="s">
        <v>45</v>
      </c>
      <c r="L421" s="118">
        <v>48.666653985619703</v>
      </c>
      <c r="M421">
        <f t="shared" si="117"/>
        <v>24.852437968656481</v>
      </c>
      <c r="N421">
        <f t="shared" si="109"/>
        <v>24.852437968656481</v>
      </c>
      <c r="O421">
        <f t="shared" si="110"/>
        <v>49.704875937312963</v>
      </c>
      <c r="P421">
        <f t="shared" si="111"/>
        <v>18.390804096805795</v>
      </c>
      <c r="Q421">
        <f t="shared" si="112"/>
        <v>68.095680034118757</v>
      </c>
      <c r="R421">
        <f t="shared" si="113"/>
        <v>32.004969616035815</v>
      </c>
      <c r="S421">
        <f t="shared" si="114"/>
        <v>117.35155525879799</v>
      </c>
    </row>
    <row r="422" spans="1:19">
      <c r="A422" t="s">
        <v>920</v>
      </c>
      <c r="B422" t="s">
        <v>922</v>
      </c>
      <c r="C422" t="s">
        <v>51</v>
      </c>
      <c r="D422" t="s">
        <v>42</v>
      </c>
      <c r="E422" s="114">
        <v>4.7922649051146238E-2</v>
      </c>
      <c r="F422" t="s">
        <v>747</v>
      </c>
      <c r="G422">
        <f t="shared" si="115"/>
        <v>2013</v>
      </c>
      <c r="H422" t="s">
        <v>905</v>
      </c>
      <c r="I422">
        <f t="shared" si="116"/>
        <v>2023</v>
      </c>
      <c r="J422" t="s">
        <v>45</v>
      </c>
      <c r="L422" s="118">
        <v>33.422459411025592</v>
      </c>
      <c r="M422">
        <f t="shared" si="117"/>
        <v>17.067735939230413</v>
      </c>
      <c r="N422">
        <f t="shared" si="109"/>
        <v>17.067735939230413</v>
      </c>
      <c r="O422">
        <f t="shared" si="110"/>
        <v>34.135471878460827</v>
      </c>
      <c r="P422">
        <f t="shared" si="111"/>
        <v>12.630124595030505</v>
      </c>
      <c r="Q422">
        <f t="shared" si="112"/>
        <v>46.765596473491328</v>
      </c>
      <c r="R422">
        <f t="shared" si="113"/>
        <v>21.979830342540922</v>
      </c>
      <c r="S422">
        <f t="shared" si="114"/>
        <v>80.592711255983374</v>
      </c>
    </row>
    <row r="423" spans="1:19">
      <c r="A423" t="s">
        <v>894</v>
      </c>
      <c r="B423" t="s">
        <v>923</v>
      </c>
      <c r="C423" t="s">
        <v>51</v>
      </c>
      <c r="D423" t="s">
        <v>42</v>
      </c>
      <c r="E423" s="114">
        <v>4.7089773064463339E-2</v>
      </c>
      <c r="F423" t="s">
        <v>747</v>
      </c>
      <c r="G423">
        <f t="shared" si="115"/>
        <v>2013</v>
      </c>
      <c r="H423" t="s">
        <v>898</v>
      </c>
      <c r="I423">
        <f t="shared" si="116"/>
        <v>2023</v>
      </c>
      <c r="J423" t="s">
        <v>45</v>
      </c>
      <c r="L423" s="118">
        <v>24.32841302492341</v>
      </c>
      <c r="M423">
        <f t="shared" si="117"/>
        <v>12.423709584727565</v>
      </c>
      <c r="N423">
        <f t="shared" si="109"/>
        <v>12.423709584727565</v>
      </c>
      <c r="O423">
        <f t="shared" si="110"/>
        <v>24.847419169455129</v>
      </c>
      <c r="P423">
        <f t="shared" si="111"/>
        <v>9.1935450926983986</v>
      </c>
      <c r="Q423">
        <f t="shared" si="112"/>
        <v>34.04096426215353</v>
      </c>
      <c r="R423">
        <f t="shared" si="113"/>
        <v>15.999253203212158</v>
      </c>
      <c r="S423">
        <f t="shared" si="114"/>
        <v>58.66392841177791</v>
      </c>
    </row>
    <row r="424" spans="1:19">
      <c r="A424" t="s">
        <v>894</v>
      </c>
      <c r="B424" t="s">
        <v>924</v>
      </c>
      <c r="C424" t="s">
        <v>51</v>
      </c>
      <c r="D424" t="s">
        <v>42</v>
      </c>
      <c r="E424" s="114">
        <v>4.7772323162425662E-2</v>
      </c>
      <c r="F424" t="s">
        <v>747</v>
      </c>
      <c r="G424">
        <f t="shared" si="115"/>
        <v>2013</v>
      </c>
      <c r="H424" t="s">
        <v>905</v>
      </c>
      <c r="I424">
        <f t="shared" si="116"/>
        <v>2023</v>
      </c>
      <c r="J424" t="s">
        <v>45</v>
      </c>
      <c r="L424" s="118">
        <v>19.27177496263166</v>
      </c>
      <c r="M424">
        <f t="shared" si="117"/>
        <v>9.8414530809172422</v>
      </c>
      <c r="N424">
        <f t="shared" si="109"/>
        <v>9.8414530809172422</v>
      </c>
      <c r="O424">
        <f t="shared" si="110"/>
        <v>19.682906161834484</v>
      </c>
      <c r="P424">
        <f t="shared" si="111"/>
        <v>7.2826752798787595</v>
      </c>
      <c r="Q424">
        <f t="shared" si="112"/>
        <v>26.965581441713244</v>
      </c>
      <c r="R424">
        <f t="shared" si="113"/>
        <v>12.673823277605225</v>
      </c>
      <c r="S424">
        <f t="shared" si="114"/>
        <v>46.470685351219153</v>
      </c>
    </row>
    <row r="425" spans="1:19">
      <c r="A425" t="s">
        <v>894</v>
      </c>
      <c r="B425" t="s">
        <v>925</v>
      </c>
      <c r="C425" t="s">
        <v>51</v>
      </c>
      <c r="D425" t="s">
        <v>42</v>
      </c>
      <c r="E425" s="114">
        <v>4.7001815970818213E-2</v>
      </c>
      <c r="F425" t="s">
        <v>747</v>
      </c>
      <c r="G425">
        <f t="shared" si="115"/>
        <v>2013</v>
      </c>
      <c r="H425" t="s">
        <v>898</v>
      </c>
      <c r="I425">
        <f t="shared" si="116"/>
        <v>2023</v>
      </c>
      <c r="J425" t="s">
        <v>45</v>
      </c>
      <c r="L425" s="118">
        <v>32.207237075132987</v>
      </c>
      <c r="M425">
        <f t="shared" si="117"/>
        <v>16.447162399701259</v>
      </c>
      <c r="N425">
        <f t="shared" si="109"/>
        <v>16.447162399701259</v>
      </c>
      <c r="O425">
        <f t="shared" si="110"/>
        <v>32.894324799402519</v>
      </c>
      <c r="P425">
        <f t="shared" si="111"/>
        <v>12.170900175778932</v>
      </c>
      <c r="Q425">
        <f t="shared" si="112"/>
        <v>45.065224975181451</v>
      </c>
      <c r="R425">
        <f t="shared" si="113"/>
        <v>21.180655738335282</v>
      </c>
      <c r="S425">
        <f t="shared" si="114"/>
        <v>77.662404373896038</v>
      </c>
    </row>
    <row r="426" spans="1:19">
      <c r="A426" t="s">
        <v>894</v>
      </c>
      <c r="B426" t="s">
        <v>926</v>
      </c>
      <c r="C426" t="s">
        <v>51</v>
      </c>
      <c r="D426" t="s">
        <v>42</v>
      </c>
      <c r="E426" s="114">
        <v>4.8881538193904159E-2</v>
      </c>
      <c r="F426" t="s">
        <v>747</v>
      </c>
      <c r="G426">
        <f t="shared" si="115"/>
        <v>2013</v>
      </c>
      <c r="H426" t="s">
        <v>905</v>
      </c>
      <c r="I426">
        <f t="shared" si="116"/>
        <v>2023</v>
      </c>
      <c r="J426" t="s">
        <v>45</v>
      </c>
      <c r="L426" s="118">
        <v>72.468278495253145</v>
      </c>
      <c r="M426">
        <f t="shared" si="117"/>
        <v>37.007134218242633</v>
      </c>
      <c r="N426">
        <f t="shared" si="109"/>
        <v>37.007134218242633</v>
      </c>
      <c r="O426">
        <f t="shared" si="110"/>
        <v>74.014268436485267</v>
      </c>
      <c r="P426">
        <f t="shared" si="111"/>
        <v>27.385279321499549</v>
      </c>
      <c r="Q426">
        <f t="shared" si="112"/>
        <v>101.39954775798482</v>
      </c>
      <c r="R426">
        <f t="shared" si="113"/>
        <v>47.657787446252861</v>
      </c>
      <c r="S426">
        <f t="shared" si="114"/>
        <v>174.74522063626048</v>
      </c>
    </row>
    <row r="427" spans="1:19">
      <c r="A427" t="s">
        <v>927</v>
      </c>
      <c r="B427" t="s">
        <v>928</v>
      </c>
      <c r="C427" t="s">
        <v>51</v>
      </c>
      <c r="D427" t="s">
        <v>42</v>
      </c>
      <c r="E427" s="114">
        <v>4.4066757433634141E-2</v>
      </c>
      <c r="F427" t="s">
        <v>747</v>
      </c>
      <c r="G427">
        <f t="shared" si="115"/>
        <v>2013</v>
      </c>
      <c r="H427" t="s">
        <v>902</v>
      </c>
      <c r="I427">
        <f t="shared" si="116"/>
        <v>2023</v>
      </c>
      <c r="J427" t="s">
        <v>45</v>
      </c>
      <c r="L427" s="118">
        <v>65.391439475174678</v>
      </c>
      <c r="M427">
        <f t="shared" si="117"/>
        <v>33.393228425322562</v>
      </c>
      <c r="N427">
        <f t="shared" si="109"/>
        <v>33.393228425322562</v>
      </c>
      <c r="O427">
        <f t="shared" si="110"/>
        <v>66.786456850645123</v>
      </c>
      <c r="P427">
        <f t="shared" si="111"/>
        <v>24.710989034738695</v>
      </c>
      <c r="Q427">
        <f t="shared" si="112"/>
        <v>91.497445885383826</v>
      </c>
      <c r="R427">
        <f t="shared" si="113"/>
        <v>43.003799566130397</v>
      </c>
      <c r="S427">
        <f t="shared" si="114"/>
        <v>157.68059840914478</v>
      </c>
    </row>
    <row r="428" spans="1:19">
      <c r="A428" t="s">
        <v>903</v>
      </c>
      <c r="B428" t="s">
        <v>929</v>
      </c>
      <c r="C428" t="s">
        <v>51</v>
      </c>
      <c r="D428" t="s">
        <v>42</v>
      </c>
      <c r="E428" s="114">
        <v>4.2593745580370067E-2</v>
      </c>
      <c r="F428" t="s">
        <v>747</v>
      </c>
      <c r="G428">
        <f t="shared" si="115"/>
        <v>2013</v>
      </c>
      <c r="H428" t="s">
        <v>905</v>
      </c>
      <c r="I428">
        <f t="shared" si="116"/>
        <v>2023</v>
      </c>
      <c r="J428" t="s">
        <v>45</v>
      </c>
      <c r="L428" s="118">
        <v>40.603686068004123</v>
      </c>
      <c r="M428">
        <f t="shared" si="117"/>
        <v>20.734949018727455</v>
      </c>
      <c r="N428">
        <f t="shared" si="109"/>
        <v>20.734949018727455</v>
      </c>
      <c r="O428">
        <f t="shared" si="110"/>
        <v>41.469898037454911</v>
      </c>
      <c r="P428">
        <f t="shared" si="111"/>
        <v>15.343862273858317</v>
      </c>
      <c r="Q428">
        <f t="shared" si="112"/>
        <v>56.813760311313231</v>
      </c>
      <c r="R428">
        <f t="shared" si="113"/>
        <v>26.702467346317217</v>
      </c>
      <c r="S428">
        <f t="shared" si="114"/>
        <v>97.909046936496452</v>
      </c>
    </row>
    <row r="429" spans="1:19">
      <c r="A429" t="s">
        <v>903</v>
      </c>
      <c r="B429" t="s">
        <v>930</v>
      </c>
      <c r="C429" t="s">
        <v>51</v>
      </c>
      <c r="D429" t="s">
        <v>42</v>
      </c>
      <c r="E429" s="114">
        <v>4.1800665472055742E-2</v>
      </c>
      <c r="F429" t="s">
        <v>747</v>
      </c>
      <c r="G429">
        <f t="shared" si="115"/>
        <v>2013</v>
      </c>
      <c r="H429" t="s">
        <v>905</v>
      </c>
      <c r="I429">
        <f t="shared" si="116"/>
        <v>2023</v>
      </c>
      <c r="J429" t="s">
        <v>45</v>
      </c>
      <c r="L429" s="118">
        <v>29.053973186928872</v>
      </c>
      <c r="M429">
        <f t="shared" si="117"/>
        <v>14.836895640791688</v>
      </c>
      <c r="N429">
        <f t="shared" si="109"/>
        <v>14.836895640791688</v>
      </c>
      <c r="O429">
        <f t="shared" si="110"/>
        <v>29.673791281583377</v>
      </c>
      <c r="P429">
        <f t="shared" si="111"/>
        <v>10.979302774185848</v>
      </c>
      <c r="Q429">
        <f t="shared" si="112"/>
        <v>40.653094055769223</v>
      </c>
      <c r="R429">
        <f t="shared" si="113"/>
        <v>19.106954206211533</v>
      </c>
      <c r="S429">
        <f t="shared" si="114"/>
        <v>70.058832089442291</v>
      </c>
    </row>
    <row r="430" spans="1:19">
      <c r="A430" t="s">
        <v>903</v>
      </c>
      <c r="B430" t="s">
        <v>931</v>
      </c>
      <c r="C430" t="s">
        <v>51</v>
      </c>
      <c r="D430" t="s">
        <v>42</v>
      </c>
      <c r="E430" s="114">
        <v>4.4510341863239308E-2</v>
      </c>
      <c r="F430" t="s">
        <v>747</v>
      </c>
      <c r="G430">
        <f t="shared" si="115"/>
        <v>2013</v>
      </c>
      <c r="H430" t="s">
        <v>905</v>
      </c>
      <c r="I430">
        <f t="shared" si="116"/>
        <v>2023</v>
      </c>
      <c r="J430" t="s">
        <v>45</v>
      </c>
      <c r="L430" s="118">
        <v>28.378903613519519</v>
      </c>
      <c r="M430">
        <f t="shared" si="117"/>
        <v>14.492160111970644</v>
      </c>
      <c r="N430">
        <f t="shared" si="109"/>
        <v>14.492160111970644</v>
      </c>
      <c r="O430">
        <f t="shared" si="110"/>
        <v>28.984320223941289</v>
      </c>
      <c r="P430">
        <f t="shared" si="111"/>
        <v>10.724198482858277</v>
      </c>
      <c r="Q430">
        <f t="shared" si="112"/>
        <v>39.708518706799566</v>
      </c>
      <c r="R430">
        <f t="shared" si="113"/>
        <v>18.663003792195795</v>
      </c>
      <c r="S430">
        <f t="shared" si="114"/>
        <v>68.431013904717915</v>
      </c>
    </row>
    <row r="431" spans="1:19">
      <c r="A431" t="s">
        <v>906</v>
      </c>
      <c r="B431" t="s">
        <v>932</v>
      </c>
      <c r="C431" t="s">
        <v>51</v>
      </c>
      <c r="D431" t="s">
        <v>42</v>
      </c>
      <c r="E431" s="114">
        <v>4.9582766596283641E-2</v>
      </c>
      <c r="F431" t="s">
        <v>747</v>
      </c>
      <c r="G431">
        <f t="shared" si="115"/>
        <v>2013</v>
      </c>
      <c r="H431" t="s">
        <v>905</v>
      </c>
      <c r="I431">
        <f t="shared" si="116"/>
        <v>2023</v>
      </c>
      <c r="J431" t="s">
        <v>45</v>
      </c>
      <c r="L431" s="118">
        <v>48.417803173026819</v>
      </c>
      <c r="M431">
        <f t="shared" si="117"/>
        <v>24.72535815369238</v>
      </c>
      <c r="N431">
        <f t="shared" si="109"/>
        <v>24.72535815369238</v>
      </c>
      <c r="O431">
        <f t="shared" si="110"/>
        <v>49.450716307384759</v>
      </c>
      <c r="P431">
        <f t="shared" si="111"/>
        <v>18.29676503373236</v>
      </c>
      <c r="Q431">
        <f t="shared" si="112"/>
        <v>67.747481341117123</v>
      </c>
      <c r="R431">
        <f t="shared" si="113"/>
        <v>31.841316230325045</v>
      </c>
      <c r="S431">
        <f t="shared" si="114"/>
        <v>116.75149284452516</v>
      </c>
    </row>
    <row r="432" spans="1:19">
      <c r="A432" t="s">
        <v>906</v>
      </c>
      <c r="B432" t="s">
        <v>933</v>
      </c>
      <c r="C432" t="s">
        <v>51</v>
      </c>
      <c r="D432" t="s">
        <v>42</v>
      </c>
      <c r="E432" s="114">
        <v>4.9582766596283641E-2</v>
      </c>
      <c r="F432" t="s">
        <v>747</v>
      </c>
      <c r="G432">
        <f t="shared" si="115"/>
        <v>2013</v>
      </c>
      <c r="H432" t="s">
        <v>905</v>
      </c>
      <c r="I432">
        <f t="shared" si="116"/>
        <v>2023</v>
      </c>
      <c r="J432" t="s">
        <v>45</v>
      </c>
      <c r="L432" s="118">
        <v>62.338914389444213</v>
      </c>
      <c r="M432">
        <f t="shared" si="117"/>
        <v>31.8344056148762</v>
      </c>
      <c r="N432">
        <f t="shared" si="109"/>
        <v>31.8344056148762</v>
      </c>
      <c r="O432">
        <f t="shared" si="110"/>
        <v>63.6688112297524</v>
      </c>
      <c r="P432">
        <f t="shared" si="111"/>
        <v>23.557460155008389</v>
      </c>
      <c r="Q432">
        <f t="shared" si="112"/>
        <v>87.226271384760793</v>
      </c>
      <c r="R432">
        <f t="shared" si="113"/>
        <v>40.996347550837569</v>
      </c>
      <c r="S432">
        <f t="shared" si="114"/>
        <v>150.31994101973774</v>
      </c>
    </row>
    <row r="433" spans="1:19">
      <c r="A433" t="s">
        <v>900</v>
      </c>
      <c r="B433" t="s">
        <v>934</v>
      </c>
      <c r="C433" t="s">
        <v>51</v>
      </c>
      <c r="D433" t="s">
        <v>42</v>
      </c>
      <c r="E433" s="114">
        <v>4.4025623687097407E-2</v>
      </c>
      <c r="F433" t="s">
        <v>747</v>
      </c>
      <c r="G433">
        <f t="shared" si="115"/>
        <v>2013</v>
      </c>
      <c r="H433" t="s">
        <v>902</v>
      </c>
      <c r="I433">
        <f t="shared" si="116"/>
        <v>2023</v>
      </c>
      <c r="J433" t="s">
        <v>45</v>
      </c>
      <c r="L433" s="118">
        <v>33.328808891497133</v>
      </c>
      <c r="M433">
        <f t="shared" si="117"/>
        <v>17.019911740591215</v>
      </c>
      <c r="N433">
        <f t="shared" si="109"/>
        <v>17.019911740591215</v>
      </c>
      <c r="O433">
        <f t="shared" si="110"/>
        <v>34.039823481182431</v>
      </c>
      <c r="P433">
        <f t="shared" si="111"/>
        <v>12.5947346880375</v>
      </c>
      <c r="Q433">
        <f t="shared" si="112"/>
        <v>46.634558169219929</v>
      </c>
      <c r="R433">
        <f t="shared" si="113"/>
        <v>21.918242339533364</v>
      </c>
      <c r="S433">
        <f t="shared" si="114"/>
        <v>80.366888578288993</v>
      </c>
    </row>
    <row r="434" spans="1:19">
      <c r="A434" t="s">
        <v>900</v>
      </c>
      <c r="B434" t="s">
        <v>935</v>
      </c>
      <c r="C434" t="s">
        <v>51</v>
      </c>
      <c r="D434" t="s">
        <v>42</v>
      </c>
      <c r="E434" s="114">
        <v>4.7772323162425662E-2</v>
      </c>
      <c r="F434" t="s">
        <v>747</v>
      </c>
      <c r="G434">
        <f t="shared" si="115"/>
        <v>2013</v>
      </c>
      <c r="H434" t="s">
        <v>902</v>
      </c>
      <c r="I434">
        <f t="shared" si="116"/>
        <v>2023</v>
      </c>
      <c r="J434" t="s">
        <v>45</v>
      </c>
      <c r="L434" s="118">
        <v>72.862965813165658</v>
      </c>
      <c r="M434">
        <f t="shared" si="117"/>
        <v>37.208687875256622</v>
      </c>
      <c r="N434">
        <f t="shared" si="109"/>
        <v>37.208687875256622</v>
      </c>
      <c r="O434">
        <f t="shared" si="110"/>
        <v>74.417375750513244</v>
      </c>
      <c r="P434">
        <f t="shared" si="111"/>
        <v>27.5344290276899</v>
      </c>
      <c r="Q434">
        <f t="shared" si="112"/>
        <v>101.95180477820314</v>
      </c>
      <c r="R434">
        <f t="shared" si="113"/>
        <v>47.91734824575547</v>
      </c>
      <c r="S434">
        <f t="shared" si="114"/>
        <v>175.69694356777006</v>
      </c>
    </row>
    <row r="435" spans="1:19">
      <c r="A435" t="s">
        <v>906</v>
      </c>
      <c r="B435" t="s">
        <v>936</v>
      </c>
      <c r="C435" t="s">
        <v>51</v>
      </c>
      <c r="D435" t="s">
        <v>42</v>
      </c>
      <c r="E435" s="114">
        <v>4.8067719681359207E-2</v>
      </c>
      <c r="F435" t="s">
        <v>747</v>
      </c>
      <c r="G435">
        <f t="shared" si="115"/>
        <v>2013</v>
      </c>
      <c r="H435" t="s">
        <v>905</v>
      </c>
      <c r="I435">
        <f t="shared" si="116"/>
        <v>2023</v>
      </c>
      <c r="J435" t="s">
        <v>45</v>
      </c>
      <c r="L435" s="118">
        <v>35.902319455269783</v>
      </c>
      <c r="M435">
        <f t="shared" si="117"/>
        <v>18.334117801824451</v>
      </c>
      <c r="N435">
        <f t="shared" si="109"/>
        <v>18.334117801824451</v>
      </c>
      <c r="O435">
        <f t="shared" si="110"/>
        <v>36.668235603648903</v>
      </c>
      <c r="P435">
        <f t="shared" si="111"/>
        <v>13.567247173350093</v>
      </c>
      <c r="Q435">
        <f t="shared" si="112"/>
        <v>50.235482776998992</v>
      </c>
      <c r="R435">
        <f t="shared" si="113"/>
        <v>23.610676905189525</v>
      </c>
      <c r="S435">
        <f t="shared" si="114"/>
        <v>86.572481985694921</v>
      </c>
    </row>
    <row r="436" spans="1:19">
      <c r="A436" t="s">
        <v>894</v>
      </c>
      <c r="B436" t="s">
        <v>937</v>
      </c>
      <c r="C436" t="s">
        <v>51</v>
      </c>
      <c r="D436" t="s">
        <v>42</v>
      </c>
      <c r="E436" s="114">
        <v>4.8067719681359207E-2</v>
      </c>
      <c r="F436" t="s">
        <v>747</v>
      </c>
      <c r="G436">
        <f t="shared" si="115"/>
        <v>2013</v>
      </c>
      <c r="H436" t="s">
        <v>896</v>
      </c>
      <c r="I436">
        <f t="shared" si="116"/>
        <v>2023</v>
      </c>
      <c r="J436" t="s">
        <v>45</v>
      </c>
      <c r="L436" s="118">
        <v>38.391746163056162</v>
      </c>
      <c r="M436">
        <f t="shared" si="117"/>
        <v>19.605385040600694</v>
      </c>
      <c r="N436">
        <f t="shared" si="109"/>
        <v>19.605385040600694</v>
      </c>
      <c r="O436">
        <f t="shared" si="110"/>
        <v>39.210770081201389</v>
      </c>
      <c r="P436">
        <f t="shared" si="111"/>
        <v>14.507984930044513</v>
      </c>
      <c r="Q436">
        <f t="shared" si="112"/>
        <v>53.718755011245904</v>
      </c>
      <c r="R436">
        <f t="shared" si="113"/>
        <v>25.247814855285572</v>
      </c>
      <c r="S436">
        <f t="shared" si="114"/>
        <v>92.575321136047094</v>
      </c>
    </row>
    <row r="437" spans="1:19">
      <c r="A437" t="s">
        <v>894</v>
      </c>
      <c r="B437" t="s">
        <v>938</v>
      </c>
      <c r="C437" t="s">
        <v>51</v>
      </c>
      <c r="D437" t="s">
        <v>42</v>
      </c>
      <c r="E437" s="114">
        <v>4.7510146696310082E-2</v>
      </c>
      <c r="F437" t="s">
        <v>747</v>
      </c>
      <c r="G437">
        <f t="shared" si="115"/>
        <v>2013</v>
      </c>
      <c r="H437" t="s">
        <v>905</v>
      </c>
      <c r="I437">
        <f t="shared" si="116"/>
        <v>2023</v>
      </c>
      <c r="J437" t="s">
        <v>45</v>
      </c>
      <c r="L437" s="118">
        <v>39.313208167785511</v>
      </c>
      <c r="M437">
        <f t="shared" si="117"/>
        <v>20.075944971015815</v>
      </c>
      <c r="N437">
        <f t="shared" si="109"/>
        <v>20.075944971015815</v>
      </c>
      <c r="O437">
        <f t="shared" si="110"/>
        <v>40.15188994203163</v>
      </c>
      <c r="P437">
        <f t="shared" si="111"/>
        <v>14.856199278551703</v>
      </c>
      <c r="Q437">
        <f t="shared" si="112"/>
        <v>55.008089220583329</v>
      </c>
      <c r="R437">
        <f t="shared" si="113"/>
        <v>25.853801933674163</v>
      </c>
      <c r="S437">
        <f t="shared" si="114"/>
        <v>94.797273756805254</v>
      </c>
    </row>
    <row r="438" spans="1:19">
      <c r="A438" t="s">
        <v>903</v>
      </c>
      <c r="B438" t="s">
        <v>939</v>
      </c>
      <c r="C438" t="s">
        <v>51</v>
      </c>
      <c r="D438" t="s">
        <v>42</v>
      </c>
      <c r="E438" s="114">
        <v>4.3478727166662699E-2</v>
      </c>
      <c r="F438" t="s">
        <v>747</v>
      </c>
      <c r="G438">
        <f t="shared" si="115"/>
        <v>2013</v>
      </c>
      <c r="H438" t="s">
        <v>905</v>
      </c>
      <c r="I438">
        <f t="shared" si="116"/>
        <v>2023</v>
      </c>
      <c r="J438" t="s">
        <v>45</v>
      </c>
      <c r="L438" s="118">
        <v>74.292641005800547</v>
      </c>
      <c r="M438">
        <f t="shared" si="117"/>
        <v>37.938775340295507</v>
      </c>
      <c r="N438">
        <f t="shared" si="109"/>
        <v>37.938775340295507</v>
      </c>
      <c r="O438">
        <f t="shared" si="110"/>
        <v>75.877550680591014</v>
      </c>
      <c r="P438">
        <f t="shared" si="111"/>
        <v>28.074693751818675</v>
      </c>
      <c r="Q438">
        <f t="shared" si="112"/>
        <v>103.95224443240969</v>
      </c>
      <c r="R438">
        <f t="shared" si="113"/>
        <v>48.857554883232552</v>
      </c>
      <c r="S438">
        <f t="shared" si="114"/>
        <v>179.14436790518602</v>
      </c>
    </row>
    <row r="439" spans="1:19">
      <c r="A439" t="s">
        <v>555</v>
      </c>
      <c r="B439" t="s">
        <v>940</v>
      </c>
      <c r="C439" t="s">
        <v>51</v>
      </c>
      <c r="D439" t="s">
        <v>42</v>
      </c>
      <c r="E439" s="114">
        <v>4.6119081353266048E-2</v>
      </c>
      <c r="F439" t="s">
        <v>102</v>
      </c>
      <c r="G439">
        <f t="shared" si="115"/>
        <v>2015</v>
      </c>
      <c r="H439" t="s">
        <v>941</v>
      </c>
      <c r="I439">
        <f t="shared" si="116"/>
        <v>2023</v>
      </c>
      <c r="J439" t="s">
        <v>45</v>
      </c>
      <c r="L439" s="118">
        <v>32.269515717559173</v>
      </c>
      <c r="M439">
        <f t="shared" si="117"/>
        <v>16.478966026433564</v>
      </c>
      <c r="N439">
        <f t="shared" si="109"/>
        <v>16.478966026433564</v>
      </c>
      <c r="O439">
        <f t="shared" si="110"/>
        <v>32.957932052867129</v>
      </c>
      <c r="P439">
        <f t="shared" si="111"/>
        <v>12.194434859560838</v>
      </c>
      <c r="Q439">
        <f t="shared" si="112"/>
        <v>45.152366912427965</v>
      </c>
      <c r="R439">
        <f t="shared" si="113"/>
        <v>21.221612448841142</v>
      </c>
      <c r="S439">
        <f t="shared" si="114"/>
        <v>77.812578979084179</v>
      </c>
    </row>
    <row r="440" spans="1:19">
      <c r="A440" t="s">
        <v>942</v>
      </c>
      <c r="B440" t="s">
        <v>943</v>
      </c>
      <c r="C440" t="s">
        <v>51</v>
      </c>
      <c r="D440" t="s">
        <v>42</v>
      </c>
      <c r="E440" s="114">
        <v>4.9516295738620507E-2</v>
      </c>
      <c r="F440" t="s">
        <v>65</v>
      </c>
      <c r="G440">
        <f t="shared" si="115"/>
        <v>2014</v>
      </c>
      <c r="H440" t="s">
        <v>896</v>
      </c>
      <c r="I440">
        <f t="shared" si="116"/>
        <v>2023</v>
      </c>
      <c r="J440" t="s">
        <v>45</v>
      </c>
      <c r="L440" s="118">
        <v>79.441443764231934</v>
      </c>
      <c r="M440">
        <f t="shared" si="117"/>
        <v>40.568097282267807</v>
      </c>
      <c r="N440">
        <f t="shared" si="109"/>
        <v>40.568097282267807</v>
      </c>
      <c r="O440">
        <f t="shared" si="110"/>
        <v>81.136194564535614</v>
      </c>
      <c r="P440">
        <f t="shared" si="111"/>
        <v>30.020391988878178</v>
      </c>
      <c r="Q440">
        <f t="shared" si="112"/>
        <v>111.15658655341379</v>
      </c>
      <c r="R440">
        <f t="shared" si="113"/>
        <v>52.243595680104477</v>
      </c>
      <c r="S440">
        <f t="shared" si="114"/>
        <v>191.55985082704973</v>
      </c>
    </row>
    <row r="441" spans="1:19">
      <c r="A441" t="s">
        <v>942</v>
      </c>
      <c r="B441" t="s">
        <v>944</v>
      </c>
      <c r="C441" t="s">
        <v>51</v>
      </c>
      <c r="D441" t="s">
        <v>42</v>
      </c>
      <c r="E441" s="114">
        <v>4.9020597219498863E-2</v>
      </c>
      <c r="F441" t="s">
        <v>65</v>
      </c>
      <c r="G441">
        <f t="shared" si="115"/>
        <v>2014</v>
      </c>
      <c r="H441" t="s">
        <v>896</v>
      </c>
      <c r="I441">
        <f t="shared" si="116"/>
        <v>2023</v>
      </c>
      <c r="J441" t="s">
        <v>45</v>
      </c>
      <c r="L441" s="118">
        <v>51.019711270468747</v>
      </c>
      <c r="M441">
        <f t="shared" si="117"/>
        <v>26.054065888786059</v>
      </c>
      <c r="N441">
        <f t="shared" si="109"/>
        <v>26.054065888786059</v>
      </c>
      <c r="O441">
        <f t="shared" si="110"/>
        <v>52.108131777572119</v>
      </c>
      <c r="P441">
        <f t="shared" si="111"/>
        <v>19.280008757701683</v>
      </c>
      <c r="Q441">
        <f t="shared" si="112"/>
        <v>71.388140535273806</v>
      </c>
      <c r="R441">
        <f t="shared" si="113"/>
        <v>33.552426051578685</v>
      </c>
      <c r="S441">
        <f t="shared" si="114"/>
        <v>123.02556218912184</v>
      </c>
    </row>
    <row r="442" spans="1:19">
      <c r="A442" t="s">
        <v>942</v>
      </c>
      <c r="B442" t="s">
        <v>945</v>
      </c>
      <c r="C442" t="s">
        <v>51</v>
      </c>
      <c r="D442" t="s">
        <v>42</v>
      </c>
      <c r="E442" s="114">
        <v>4.9180978945160082E-2</v>
      </c>
      <c r="F442" t="s">
        <v>65</v>
      </c>
      <c r="G442">
        <f t="shared" si="115"/>
        <v>2014</v>
      </c>
      <c r="H442" t="s">
        <v>896</v>
      </c>
      <c r="I442">
        <f t="shared" si="116"/>
        <v>2023</v>
      </c>
      <c r="J442" t="s">
        <v>45</v>
      </c>
      <c r="L442" s="118">
        <v>32.859558409698501</v>
      </c>
      <c r="M442">
        <f t="shared" si="117"/>
        <v>16.780281161219381</v>
      </c>
      <c r="N442">
        <f t="shared" si="109"/>
        <v>16.780281161219381</v>
      </c>
      <c r="O442">
        <f t="shared" si="110"/>
        <v>33.560562322438763</v>
      </c>
      <c r="P442">
        <f t="shared" si="111"/>
        <v>12.417408059302343</v>
      </c>
      <c r="Q442">
        <f t="shared" si="112"/>
        <v>45.977970381741102</v>
      </c>
      <c r="R442">
        <f t="shared" si="113"/>
        <v>21.609646079418315</v>
      </c>
      <c r="S442">
        <f t="shared" si="114"/>
        <v>79.235368957867152</v>
      </c>
    </row>
    <row r="443" spans="1:19">
      <c r="A443" t="s">
        <v>63</v>
      </c>
      <c r="B443" t="s">
        <v>946</v>
      </c>
      <c r="C443" t="s">
        <v>51</v>
      </c>
      <c r="D443" t="s">
        <v>42</v>
      </c>
      <c r="E443" s="114">
        <v>4.9492931737868118E-2</v>
      </c>
      <c r="F443" t="s">
        <v>65</v>
      </c>
      <c r="G443">
        <f t="shared" si="115"/>
        <v>2014</v>
      </c>
      <c r="H443" t="s">
        <v>947</v>
      </c>
      <c r="I443">
        <f t="shared" si="116"/>
        <v>2023</v>
      </c>
      <c r="J443" t="s">
        <v>45</v>
      </c>
      <c r="L443" s="118">
        <v>44.702272345216883</v>
      </c>
      <c r="M443">
        <f t="shared" si="117"/>
        <v>22.827960410957438</v>
      </c>
      <c r="N443">
        <f t="shared" si="109"/>
        <v>22.827960410957438</v>
      </c>
      <c r="O443">
        <f t="shared" si="110"/>
        <v>45.655920821914876</v>
      </c>
      <c r="P443">
        <f t="shared" si="111"/>
        <v>16.892690704108503</v>
      </c>
      <c r="Q443">
        <f t="shared" si="112"/>
        <v>62.548611526023379</v>
      </c>
      <c r="R443">
        <f t="shared" si="113"/>
        <v>29.397847417230988</v>
      </c>
      <c r="S443">
        <f t="shared" si="114"/>
        <v>107.79210719651361</v>
      </c>
    </row>
    <row r="444" spans="1:19">
      <c r="A444" t="s">
        <v>948</v>
      </c>
      <c r="B444" t="s">
        <v>949</v>
      </c>
      <c r="C444" t="s">
        <v>51</v>
      </c>
      <c r="D444" t="s">
        <v>42</v>
      </c>
      <c r="E444" s="114">
        <v>4.8019947716125083E-2</v>
      </c>
      <c r="F444" t="s">
        <v>65</v>
      </c>
      <c r="G444">
        <f t="shared" si="115"/>
        <v>2014</v>
      </c>
      <c r="H444" t="s">
        <v>947</v>
      </c>
      <c r="I444">
        <f t="shared" si="116"/>
        <v>2023</v>
      </c>
      <c r="J444" t="s">
        <v>45</v>
      </c>
      <c r="L444" s="118">
        <v>74.489112141771784</v>
      </c>
      <c r="M444">
        <f t="shared" si="117"/>
        <v>38.039106600398149</v>
      </c>
      <c r="N444">
        <f t="shared" si="109"/>
        <v>38.039106600398149</v>
      </c>
      <c r="O444">
        <f t="shared" si="110"/>
        <v>76.078213200796299</v>
      </c>
      <c r="P444">
        <f t="shared" si="111"/>
        <v>28.14893888429463</v>
      </c>
      <c r="Q444">
        <f t="shared" si="112"/>
        <v>104.22715208509092</v>
      </c>
      <c r="R444">
        <f t="shared" si="113"/>
        <v>48.98676147999273</v>
      </c>
      <c r="S444">
        <f t="shared" si="114"/>
        <v>179.61812542664001</v>
      </c>
    </row>
    <row r="445" spans="1:19">
      <c r="A445" t="s">
        <v>948</v>
      </c>
      <c r="B445" t="s">
        <v>950</v>
      </c>
      <c r="C445" t="s">
        <v>51</v>
      </c>
      <c r="D445" t="s">
        <v>42</v>
      </c>
      <c r="E445" s="114">
        <v>4.9165614147341961E-2</v>
      </c>
      <c r="F445" t="s">
        <v>65</v>
      </c>
      <c r="G445">
        <f t="shared" si="115"/>
        <v>2014</v>
      </c>
      <c r="H445" t="s">
        <v>947</v>
      </c>
      <c r="I445">
        <f t="shared" si="116"/>
        <v>2023</v>
      </c>
      <c r="J445" t="s">
        <v>45</v>
      </c>
      <c r="L445" s="118">
        <v>85.890814971040101</v>
      </c>
      <c r="M445">
        <f t="shared" si="117"/>
        <v>43.86157617854451</v>
      </c>
      <c r="N445">
        <f t="shared" si="109"/>
        <v>43.86157617854451</v>
      </c>
      <c r="O445">
        <f t="shared" si="110"/>
        <v>87.72315235708902</v>
      </c>
      <c r="P445">
        <f t="shared" si="111"/>
        <v>32.45756637212294</v>
      </c>
      <c r="Q445">
        <f t="shared" si="112"/>
        <v>120.18071872921196</v>
      </c>
      <c r="R445">
        <f t="shared" si="113"/>
        <v>56.484937802729618</v>
      </c>
      <c r="S445">
        <f t="shared" si="114"/>
        <v>207.11143861000861</v>
      </c>
    </row>
    <row r="446" spans="1:19">
      <c r="A446" t="s">
        <v>948</v>
      </c>
      <c r="B446" t="s">
        <v>951</v>
      </c>
      <c r="C446" t="s">
        <v>51</v>
      </c>
      <c r="D446" t="s">
        <v>42</v>
      </c>
      <c r="E446" s="114">
        <v>4.3859748863232427E-2</v>
      </c>
      <c r="F446" t="s">
        <v>65</v>
      </c>
      <c r="G446">
        <f t="shared" si="115"/>
        <v>2014</v>
      </c>
      <c r="H446" t="s">
        <v>947</v>
      </c>
      <c r="I446">
        <f t="shared" si="116"/>
        <v>2023</v>
      </c>
      <c r="J446" t="s">
        <v>45</v>
      </c>
      <c r="L446" s="118">
        <v>85.234094098442441</v>
      </c>
      <c r="M446">
        <f t="shared" si="117"/>
        <v>43.526210719604641</v>
      </c>
      <c r="N446">
        <f t="shared" si="109"/>
        <v>43.526210719604641</v>
      </c>
      <c r="O446">
        <f t="shared" si="110"/>
        <v>87.052421439209283</v>
      </c>
      <c r="P446">
        <f t="shared" si="111"/>
        <v>32.209395932507434</v>
      </c>
      <c r="Q446">
        <f t="shared" si="112"/>
        <v>119.26181737171672</v>
      </c>
      <c r="R446">
        <f t="shared" si="113"/>
        <v>56.05305416470685</v>
      </c>
      <c r="S446">
        <f t="shared" si="114"/>
        <v>205.52786527059178</v>
      </c>
    </row>
    <row r="447" spans="1:19">
      <c r="A447" t="s">
        <v>63</v>
      </c>
      <c r="B447" t="s">
        <v>952</v>
      </c>
      <c r="C447" t="s">
        <v>51</v>
      </c>
      <c r="D447" t="s">
        <v>42</v>
      </c>
      <c r="E447" s="114">
        <v>4.8826932706095949E-2</v>
      </c>
      <c r="F447" t="s">
        <v>65</v>
      </c>
      <c r="G447">
        <f t="shared" si="115"/>
        <v>2014</v>
      </c>
      <c r="H447" t="s">
        <v>947</v>
      </c>
      <c r="I447">
        <f t="shared" si="116"/>
        <v>2023</v>
      </c>
      <c r="J447" t="s">
        <v>45</v>
      </c>
      <c r="L447" s="118">
        <v>84.130992863458673</v>
      </c>
      <c r="M447">
        <f t="shared" si="117"/>
        <v>42.962893688939594</v>
      </c>
      <c r="N447">
        <f t="shared" si="109"/>
        <v>42.962893688939594</v>
      </c>
      <c r="O447">
        <f t="shared" si="110"/>
        <v>85.925787377879189</v>
      </c>
      <c r="P447">
        <f t="shared" si="111"/>
        <v>31.7925413298153</v>
      </c>
      <c r="Q447">
        <f t="shared" si="112"/>
        <v>117.7183287076945</v>
      </c>
      <c r="R447">
        <f t="shared" si="113"/>
        <v>55.327614492616412</v>
      </c>
      <c r="S447">
        <f t="shared" si="114"/>
        <v>202.86791980626018</v>
      </c>
    </row>
    <row r="448" spans="1:19">
      <c r="A448" t="s">
        <v>63</v>
      </c>
      <c r="B448" t="s">
        <v>953</v>
      </c>
      <c r="C448" t="s">
        <v>51</v>
      </c>
      <c r="D448" t="s">
        <v>42</v>
      </c>
      <c r="E448" s="114">
        <v>4.8674777914116243E-2</v>
      </c>
      <c r="F448" t="s">
        <v>65</v>
      </c>
      <c r="G448">
        <f t="shared" si="115"/>
        <v>2014</v>
      </c>
      <c r="H448" t="s">
        <v>947</v>
      </c>
      <c r="I448">
        <f t="shared" si="116"/>
        <v>2023</v>
      </c>
      <c r="J448" t="s">
        <v>45</v>
      </c>
      <c r="L448" s="118">
        <v>42.117112655954998</v>
      </c>
      <c r="M448">
        <f t="shared" si="117"/>
        <v>21.507805529641036</v>
      </c>
      <c r="N448">
        <f t="shared" si="109"/>
        <v>21.507805529641036</v>
      </c>
      <c r="O448">
        <f t="shared" si="110"/>
        <v>43.015611059282072</v>
      </c>
      <c r="P448">
        <f t="shared" si="111"/>
        <v>15.915776091934367</v>
      </c>
      <c r="Q448">
        <f t="shared" si="112"/>
        <v>58.931387151216441</v>
      </c>
      <c r="R448">
        <f t="shared" si="113"/>
        <v>27.697751961071727</v>
      </c>
      <c r="S448">
        <f t="shared" si="114"/>
        <v>101.55842385726299</v>
      </c>
    </row>
    <row r="449" spans="1:19">
      <c r="A449" t="s">
        <v>63</v>
      </c>
      <c r="B449" t="s">
        <v>954</v>
      </c>
      <c r="C449" t="s">
        <v>51</v>
      </c>
      <c r="D449" t="s">
        <v>42</v>
      </c>
      <c r="E449" s="114">
        <v>4.7373626280317709E-2</v>
      </c>
      <c r="F449" t="s">
        <v>65</v>
      </c>
      <c r="G449">
        <f t="shared" si="115"/>
        <v>2014</v>
      </c>
      <c r="H449" t="s">
        <v>947</v>
      </c>
      <c r="I449">
        <f t="shared" si="116"/>
        <v>2023</v>
      </c>
      <c r="J449" t="s">
        <v>45</v>
      </c>
      <c r="L449" s="118">
        <v>70.013627263893412</v>
      </c>
      <c r="M449">
        <f t="shared" si="117"/>
        <v>35.753625656094925</v>
      </c>
      <c r="N449">
        <f t="shared" si="109"/>
        <v>35.753625656094925</v>
      </c>
      <c r="O449">
        <f t="shared" si="110"/>
        <v>71.507251312189851</v>
      </c>
      <c r="P449">
        <f t="shared" si="111"/>
        <v>26.457682985510246</v>
      </c>
      <c r="Q449">
        <f t="shared" si="112"/>
        <v>97.964934297700097</v>
      </c>
      <c r="R449">
        <f t="shared" si="113"/>
        <v>46.04351911991904</v>
      </c>
      <c r="S449">
        <f t="shared" si="114"/>
        <v>168.82623677303647</v>
      </c>
    </row>
    <row r="450" spans="1:19">
      <c r="A450" t="s">
        <v>63</v>
      </c>
      <c r="B450" t="s">
        <v>955</v>
      </c>
      <c r="C450" t="s">
        <v>51</v>
      </c>
      <c r="D450" t="s">
        <v>42</v>
      </c>
      <c r="E450" s="114">
        <v>4.8252944928570497E-2</v>
      </c>
      <c r="F450" t="s">
        <v>65</v>
      </c>
      <c r="G450">
        <f t="shared" si="115"/>
        <v>2014</v>
      </c>
      <c r="H450" t="s">
        <v>947</v>
      </c>
      <c r="I450">
        <f t="shared" si="116"/>
        <v>2023</v>
      </c>
      <c r="J450" t="s">
        <v>45</v>
      </c>
      <c r="L450" s="118">
        <v>46.485908764037973</v>
      </c>
      <c r="M450">
        <f t="shared" si="117"/>
        <v>23.738804075502074</v>
      </c>
      <c r="N450">
        <f t="shared" si="109"/>
        <v>23.738804075502074</v>
      </c>
      <c r="O450">
        <f t="shared" si="110"/>
        <v>47.477608151004148</v>
      </c>
      <c r="P450">
        <f t="shared" si="111"/>
        <v>17.566715015871534</v>
      </c>
      <c r="Q450">
        <f t="shared" si="112"/>
        <v>65.044323166875685</v>
      </c>
      <c r="R450">
        <f t="shared" si="113"/>
        <v>30.57083188843157</v>
      </c>
      <c r="S450">
        <f t="shared" si="114"/>
        <v>112.09305025758242</v>
      </c>
    </row>
    <row r="451" spans="1:19">
      <c r="A451" t="s">
        <v>956</v>
      </c>
      <c r="B451" t="s">
        <v>957</v>
      </c>
      <c r="C451" t="s">
        <v>51</v>
      </c>
      <c r="D451" t="s">
        <v>42</v>
      </c>
      <c r="E451" s="114">
        <v>4.7669194432262009E-2</v>
      </c>
      <c r="F451" t="s">
        <v>65</v>
      </c>
      <c r="G451">
        <f t="shared" si="115"/>
        <v>2014</v>
      </c>
      <c r="H451" t="s">
        <v>958</v>
      </c>
      <c r="I451">
        <f t="shared" si="116"/>
        <v>2023</v>
      </c>
      <c r="J451" t="s">
        <v>45</v>
      </c>
      <c r="L451" s="118">
        <v>41.421771715746047</v>
      </c>
      <c r="M451">
        <f t="shared" si="117"/>
        <v>21.152718089507665</v>
      </c>
      <c r="N451">
        <f t="shared" si="109"/>
        <v>21.152718089507665</v>
      </c>
      <c r="O451">
        <f t="shared" si="110"/>
        <v>42.305436179015331</v>
      </c>
      <c r="P451">
        <f t="shared" si="111"/>
        <v>15.653011386235672</v>
      </c>
      <c r="Q451">
        <f t="shared" si="112"/>
        <v>57.958447565251006</v>
      </c>
      <c r="R451">
        <f t="shared" si="113"/>
        <v>27.24047035566797</v>
      </c>
      <c r="S451">
        <f t="shared" si="114"/>
        <v>99.881724637449224</v>
      </c>
    </row>
    <row r="452" spans="1:19">
      <c r="A452" t="s">
        <v>942</v>
      </c>
      <c r="B452" t="s">
        <v>959</v>
      </c>
      <c r="C452" t="s">
        <v>51</v>
      </c>
      <c r="D452" t="s">
        <v>42</v>
      </c>
      <c r="E452" s="114">
        <v>4.8138279280518857E-2</v>
      </c>
      <c r="F452" t="s">
        <v>65</v>
      </c>
      <c r="G452">
        <f t="shared" si="115"/>
        <v>2014</v>
      </c>
      <c r="H452" t="s">
        <v>947</v>
      </c>
      <c r="I452">
        <f t="shared" si="116"/>
        <v>2023</v>
      </c>
      <c r="J452" t="s">
        <v>45</v>
      </c>
      <c r="L452" s="118">
        <v>44.026598612993858</v>
      </c>
      <c r="M452">
        <f t="shared" si="117"/>
        <v>22.482916358368879</v>
      </c>
      <c r="N452">
        <f t="shared" si="109"/>
        <v>22.482916358368879</v>
      </c>
      <c r="O452">
        <f t="shared" si="110"/>
        <v>44.965832716737758</v>
      </c>
      <c r="P452">
        <f t="shared" si="111"/>
        <v>16.63735810519297</v>
      </c>
      <c r="Q452">
        <f t="shared" si="112"/>
        <v>61.603190821930724</v>
      </c>
      <c r="R452">
        <f t="shared" si="113"/>
        <v>28.953499686307438</v>
      </c>
      <c r="S452">
        <f t="shared" si="114"/>
        <v>106.16283218312726</v>
      </c>
    </row>
    <row r="453" spans="1:19">
      <c r="A453" t="s">
        <v>960</v>
      </c>
      <c r="B453" t="s">
        <v>961</v>
      </c>
      <c r="C453" t="s">
        <v>51</v>
      </c>
      <c r="D453" t="s">
        <v>42</v>
      </c>
      <c r="E453" s="114">
        <v>4.694246188112268E-2</v>
      </c>
      <c r="F453" t="s">
        <v>65</v>
      </c>
      <c r="G453">
        <f t="shared" si="115"/>
        <v>2014</v>
      </c>
      <c r="H453" t="s">
        <v>958</v>
      </c>
      <c r="I453">
        <f t="shared" si="116"/>
        <v>2023</v>
      </c>
      <c r="J453" t="s">
        <v>45</v>
      </c>
      <c r="L453" s="118">
        <v>45.750488005824892</v>
      </c>
      <c r="M453">
        <f t="shared" si="117"/>
        <v>23.363249208307927</v>
      </c>
      <c r="N453">
        <f t="shared" si="109"/>
        <v>23.363249208307927</v>
      </c>
      <c r="O453">
        <f t="shared" si="110"/>
        <v>46.726498416615854</v>
      </c>
      <c r="P453">
        <f t="shared" si="111"/>
        <v>17.288804414147865</v>
      </c>
      <c r="Q453">
        <f t="shared" si="112"/>
        <v>64.015302830763716</v>
      </c>
      <c r="R453">
        <f t="shared" si="113"/>
        <v>30.087192330458944</v>
      </c>
      <c r="S453">
        <f t="shared" si="114"/>
        <v>110.31970521168279</v>
      </c>
    </row>
    <row r="454" spans="1:19">
      <c r="A454" t="s">
        <v>956</v>
      </c>
      <c r="B454" t="s">
        <v>962</v>
      </c>
      <c r="C454" t="s">
        <v>51</v>
      </c>
      <c r="D454" t="s">
        <v>42</v>
      </c>
      <c r="E454" s="114">
        <v>4.8363935928046962E-2</v>
      </c>
      <c r="F454" t="s">
        <v>65</v>
      </c>
      <c r="G454">
        <f t="shared" si="115"/>
        <v>2014</v>
      </c>
      <c r="H454" t="s">
        <v>941</v>
      </c>
      <c r="I454">
        <f t="shared" si="116"/>
        <v>2023</v>
      </c>
      <c r="J454" t="s">
        <v>45</v>
      </c>
      <c r="L454" s="118">
        <v>23.270767498053811</v>
      </c>
      <c r="M454">
        <f t="shared" si="117"/>
        <v>11.883605269006155</v>
      </c>
      <c r="N454">
        <f t="shared" si="109"/>
        <v>11.883605269006155</v>
      </c>
      <c r="O454">
        <f t="shared" si="110"/>
        <v>23.767210538012311</v>
      </c>
      <c r="P454">
        <f t="shared" si="111"/>
        <v>8.7938678990645549</v>
      </c>
      <c r="Q454">
        <f t="shared" si="112"/>
        <v>32.561078437076866</v>
      </c>
      <c r="R454">
        <f t="shared" si="113"/>
        <v>15.303706865426125</v>
      </c>
      <c r="S454">
        <f t="shared" si="114"/>
        <v>56.11359183989579</v>
      </c>
    </row>
    <row r="455" spans="1:19">
      <c r="A455" t="s">
        <v>555</v>
      </c>
      <c r="B455" t="s">
        <v>963</v>
      </c>
      <c r="C455" t="s">
        <v>51</v>
      </c>
      <c r="D455" t="s">
        <v>42</v>
      </c>
      <c r="E455" s="114">
        <v>4.6511009215727282E-2</v>
      </c>
      <c r="F455" t="s">
        <v>102</v>
      </c>
      <c r="G455">
        <f t="shared" si="115"/>
        <v>2015</v>
      </c>
      <c r="H455" t="s">
        <v>941</v>
      </c>
      <c r="I455">
        <f t="shared" si="116"/>
        <v>2023</v>
      </c>
      <c r="J455" t="s">
        <v>45</v>
      </c>
      <c r="L455" s="118">
        <v>35.435953666049947</v>
      </c>
      <c r="M455">
        <f t="shared" si="117"/>
        <v>18.095960338796186</v>
      </c>
      <c r="N455">
        <f t="shared" si="109"/>
        <v>18.095960338796186</v>
      </c>
      <c r="O455">
        <f t="shared" si="110"/>
        <v>36.191920677592371</v>
      </c>
      <c r="P455">
        <f t="shared" si="111"/>
        <v>13.391010650709177</v>
      </c>
      <c r="Q455">
        <f t="shared" si="112"/>
        <v>49.582931328301548</v>
      </c>
      <c r="R455">
        <f t="shared" si="113"/>
        <v>23.303977724301728</v>
      </c>
      <c r="S455">
        <f t="shared" si="114"/>
        <v>85.447918322439662</v>
      </c>
    </row>
    <row r="456" spans="1:19">
      <c r="A456" t="s">
        <v>555</v>
      </c>
      <c r="B456" t="s">
        <v>964</v>
      </c>
      <c r="C456" t="s">
        <v>51</v>
      </c>
      <c r="D456" t="s">
        <v>42</v>
      </c>
      <c r="E456" s="114">
        <v>4.5126227037563853E-2</v>
      </c>
      <c r="F456" t="s">
        <v>102</v>
      </c>
      <c r="G456">
        <f t="shared" si="115"/>
        <v>2015</v>
      </c>
      <c r="H456" t="s">
        <v>941</v>
      </c>
      <c r="I456">
        <f t="shared" si="116"/>
        <v>2023</v>
      </c>
      <c r="J456" t="s">
        <v>45</v>
      </c>
      <c r="L456" s="118">
        <v>38.738939152872128</v>
      </c>
      <c r="M456">
        <f t="shared" si="117"/>
        <v>19.782684927400048</v>
      </c>
      <c r="N456">
        <f t="shared" si="109"/>
        <v>19.782684927400048</v>
      </c>
      <c r="O456">
        <f t="shared" si="110"/>
        <v>39.565369854800096</v>
      </c>
      <c r="P456">
        <f t="shared" si="111"/>
        <v>14.639186846276035</v>
      </c>
      <c r="Q456">
        <f t="shared" si="112"/>
        <v>54.204556701076129</v>
      </c>
      <c r="R456">
        <f t="shared" si="113"/>
        <v>25.476141649505781</v>
      </c>
      <c r="S456">
        <f t="shared" si="114"/>
        <v>93.412519381521193</v>
      </c>
    </row>
    <row r="457" spans="1:19">
      <c r="A457" t="s">
        <v>942</v>
      </c>
      <c r="B457" t="s">
        <v>965</v>
      </c>
      <c r="C457" t="s">
        <v>51</v>
      </c>
      <c r="D457" t="s">
        <v>42</v>
      </c>
      <c r="E457" s="114">
        <v>4.7669194432262009E-2</v>
      </c>
      <c r="F457" t="s">
        <v>65</v>
      </c>
      <c r="G457">
        <f t="shared" si="115"/>
        <v>2014</v>
      </c>
      <c r="H457" t="s">
        <v>947</v>
      </c>
      <c r="I457">
        <f t="shared" si="116"/>
        <v>2023</v>
      </c>
      <c r="J457" t="s">
        <v>45</v>
      </c>
      <c r="L457" s="118">
        <v>53.111853330913483</v>
      </c>
      <c r="M457">
        <f t="shared" si="117"/>
        <v>27.122453100986505</v>
      </c>
      <c r="N457">
        <f t="shared" si="109"/>
        <v>27.122453100986505</v>
      </c>
      <c r="O457">
        <f t="shared" si="110"/>
        <v>54.244906201973009</v>
      </c>
      <c r="P457">
        <f t="shared" si="111"/>
        <v>20.070615294730015</v>
      </c>
      <c r="Q457">
        <f t="shared" si="112"/>
        <v>74.315521496703028</v>
      </c>
      <c r="R457">
        <f t="shared" si="113"/>
        <v>34.928295103450424</v>
      </c>
      <c r="S457">
        <f t="shared" si="114"/>
        <v>128.07041537931821</v>
      </c>
    </row>
    <row r="458" spans="1:19">
      <c r="A458" t="s">
        <v>555</v>
      </c>
      <c r="B458" t="s">
        <v>966</v>
      </c>
      <c r="C458" t="s">
        <v>51</v>
      </c>
      <c r="D458" t="s">
        <v>42</v>
      </c>
      <c r="E458" s="114">
        <v>4.6972210468720063E-2</v>
      </c>
      <c r="F458" t="s">
        <v>102</v>
      </c>
      <c r="G458">
        <f t="shared" si="115"/>
        <v>2015</v>
      </c>
      <c r="H458" t="s">
        <v>941</v>
      </c>
      <c r="I458">
        <f t="shared" si="116"/>
        <v>2023</v>
      </c>
      <c r="J458" t="s">
        <v>45</v>
      </c>
      <c r="L458" s="118">
        <v>55.065071360423083</v>
      </c>
      <c r="M458">
        <f t="shared" si="117"/>
        <v>28.119896441389407</v>
      </c>
      <c r="N458">
        <f t="shared" si="109"/>
        <v>28.119896441389407</v>
      </c>
      <c r="O458">
        <f t="shared" si="110"/>
        <v>56.239792882778815</v>
      </c>
      <c r="P458">
        <f t="shared" si="111"/>
        <v>20.808723366628161</v>
      </c>
      <c r="Q458">
        <f t="shared" si="112"/>
        <v>77.048516249406973</v>
      </c>
      <c r="R458">
        <f t="shared" si="113"/>
        <v>36.212802637221273</v>
      </c>
      <c r="S458">
        <f t="shared" si="114"/>
        <v>132.78027633647798</v>
      </c>
    </row>
    <row r="459" spans="1:19">
      <c r="A459" t="s">
        <v>942</v>
      </c>
      <c r="B459" t="s">
        <v>967</v>
      </c>
      <c r="C459" t="s">
        <v>51</v>
      </c>
      <c r="D459" t="s">
        <v>42</v>
      </c>
      <c r="E459" s="114">
        <v>4.9270020036275182E-2</v>
      </c>
      <c r="F459" t="s">
        <v>65</v>
      </c>
      <c r="G459">
        <f t="shared" si="115"/>
        <v>2014</v>
      </c>
      <c r="H459" t="s">
        <v>947</v>
      </c>
      <c r="I459">
        <f t="shared" si="116"/>
        <v>2023</v>
      </c>
      <c r="J459" t="s">
        <v>45</v>
      </c>
      <c r="L459" s="118">
        <v>57.913556266519528</v>
      </c>
      <c r="M459">
        <f t="shared" si="117"/>
        <v>29.574522733435995</v>
      </c>
      <c r="N459">
        <f t="shared" si="109"/>
        <v>29.574522733435995</v>
      </c>
      <c r="O459">
        <f t="shared" si="110"/>
        <v>59.149045466871989</v>
      </c>
      <c r="P459">
        <f t="shared" si="111"/>
        <v>21.885146822742637</v>
      </c>
      <c r="Q459">
        <f t="shared" si="112"/>
        <v>81.034192289614623</v>
      </c>
      <c r="R459">
        <f t="shared" si="113"/>
        <v>38.086070376118869</v>
      </c>
      <c r="S459">
        <f t="shared" si="114"/>
        <v>139.64892471243584</v>
      </c>
    </row>
    <row r="460" spans="1:19">
      <c r="A460" t="s">
        <v>968</v>
      </c>
      <c r="B460" t="s">
        <v>969</v>
      </c>
      <c r="C460" t="s">
        <v>51</v>
      </c>
      <c r="D460" t="s">
        <v>42</v>
      </c>
      <c r="E460" s="114">
        <v>4.8363935928046962E-2</v>
      </c>
      <c r="F460" t="s">
        <v>747</v>
      </c>
      <c r="G460">
        <f t="shared" si="115"/>
        <v>2013</v>
      </c>
      <c r="H460" t="s">
        <v>896</v>
      </c>
      <c r="I460">
        <f t="shared" si="116"/>
        <v>2023</v>
      </c>
      <c r="J460" t="s">
        <v>45</v>
      </c>
      <c r="L460" s="118">
        <v>32.176063107295853</v>
      </c>
      <c r="M460">
        <f t="shared" si="117"/>
        <v>16.431242893459096</v>
      </c>
      <c r="N460">
        <f t="shared" si="109"/>
        <v>16.431242893459096</v>
      </c>
      <c r="O460">
        <f t="shared" si="110"/>
        <v>32.862485786918192</v>
      </c>
      <c r="P460">
        <f t="shared" si="111"/>
        <v>12.159119741159731</v>
      </c>
      <c r="Q460">
        <f t="shared" si="112"/>
        <v>45.021605528077927</v>
      </c>
      <c r="R460">
        <f t="shared" si="113"/>
        <v>21.160154598196623</v>
      </c>
      <c r="S460">
        <f t="shared" si="114"/>
        <v>77.587233526720951</v>
      </c>
    </row>
    <row r="461" spans="1:19">
      <c r="A461" t="s">
        <v>968</v>
      </c>
      <c r="B461" t="s">
        <v>970</v>
      </c>
      <c r="C461" t="s">
        <v>51</v>
      </c>
      <c r="D461" t="s">
        <v>42</v>
      </c>
      <c r="E461" s="114">
        <v>4.2364348241755043E-2</v>
      </c>
      <c r="F461" t="s">
        <v>747</v>
      </c>
      <c r="G461">
        <f t="shared" si="115"/>
        <v>2013</v>
      </c>
      <c r="H461" t="s">
        <v>896</v>
      </c>
      <c r="I461">
        <f t="shared" si="116"/>
        <v>2023</v>
      </c>
      <c r="J461" t="s">
        <v>45</v>
      </c>
      <c r="L461" s="118">
        <v>20.862404862461752</v>
      </c>
      <c r="M461">
        <f t="shared" si="117"/>
        <v>10.653734749763808</v>
      </c>
      <c r="N461">
        <f t="shared" si="109"/>
        <v>10.653734749763808</v>
      </c>
      <c r="O461">
        <f t="shared" si="110"/>
        <v>21.307469499527617</v>
      </c>
      <c r="P461">
        <f t="shared" si="111"/>
        <v>7.8837637148252178</v>
      </c>
      <c r="Q461">
        <f t="shared" si="112"/>
        <v>29.191233214352835</v>
      </c>
      <c r="R461">
        <f t="shared" si="113"/>
        <v>13.719879610745831</v>
      </c>
      <c r="S461">
        <f t="shared" si="114"/>
        <v>50.306225239401378</v>
      </c>
    </row>
    <row r="462" spans="1:19">
      <c r="A462" t="s">
        <v>100</v>
      </c>
      <c r="B462" t="s">
        <v>971</v>
      </c>
      <c r="C462" t="s">
        <v>51</v>
      </c>
      <c r="D462" t="s">
        <v>42</v>
      </c>
      <c r="E462" s="114">
        <v>4.9086544605484388E-2</v>
      </c>
      <c r="F462" t="s">
        <v>102</v>
      </c>
      <c r="G462">
        <f t="shared" si="115"/>
        <v>2015</v>
      </c>
      <c r="H462" t="s">
        <v>941</v>
      </c>
      <c r="I462">
        <f t="shared" si="116"/>
        <v>2023</v>
      </c>
      <c r="J462" t="s">
        <v>45</v>
      </c>
      <c r="L462" s="118">
        <v>75.198389454328364</v>
      </c>
      <c r="M462">
        <f t="shared" si="117"/>
        <v>38.401310881343711</v>
      </c>
      <c r="N462">
        <f t="shared" si="109"/>
        <v>38.401310881343711</v>
      </c>
      <c r="O462">
        <f t="shared" si="110"/>
        <v>76.802621762687423</v>
      </c>
      <c r="P462">
        <f t="shared" si="111"/>
        <v>28.416970052194348</v>
      </c>
      <c r="Q462">
        <f t="shared" si="112"/>
        <v>105.21959181488177</v>
      </c>
      <c r="R462">
        <f t="shared" si="113"/>
        <v>49.453208152994428</v>
      </c>
      <c r="S462">
        <f t="shared" si="114"/>
        <v>181.3284298943129</v>
      </c>
    </row>
    <row r="463" spans="1:19">
      <c r="A463" t="s">
        <v>100</v>
      </c>
      <c r="B463" t="s">
        <v>972</v>
      </c>
      <c r="C463" t="s">
        <v>51</v>
      </c>
      <c r="D463" t="s">
        <v>42</v>
      </c>
      <c r="E463" s="114">
        <v>4.4745392516061432E-2</v>
      </c>
      <c r="F463" t="s">
        <v>102</v>
      </c>
      <c r="G463">
        <f t="shared" si="115"/>
        <v>2015</v>
      </c>
      <c r="H463" t="s">
        <v>941</v>
      </c>
      <c r="I463">
        <f t="shared" si="116"/>
        <v>2023</v>
      </c>
      <c r="J463" t="s">
        <v>45</v>
      </c>
      <c r="L463" s="118">
        <v>73.08789537668855</v>
      </c>
      <c r="M463">
        <f t="shared" si="117"/>
        <v>37.323551905695645</v>
      </c>
      <c r="N463">
        <f t="shared" si="109"/>
        <v>37.323551905695645</v>
      </c>
      <c r="O463">
        <f t="shared" si="110"/>
        <v>74.64710381139129</v>
      </c>
      <c r="P463">
        <f t="shared" si="111"/>
        <v>27.619428410214777</v>
      </c>
      <c r="Q463">
        <f t="shared" si="112"/>
        <v>102.26653222160607</v>
      </c>
      <c r="R463">
        <f t="shared" si="113"/>
        <v>48.065270144154852</v>
      </c>
      <c r="S463">
        <f t="shared" si="114"/>
        <v>176.23932386190111</v>
      </c>
    </row>
    <row r="464" spans="1:19">
      <c r="A464" t="s">
        <v>973</v>
      </c>
      <c r="B464" t="s">
        <v>974</v>
      </c>
      <c r="C464" t="s">
        <v>41</v>
      </c>
      <c r="D464" t="s">
        <v>42</v>
      </c>
      <c r="E464">
        <v>1.9553974857871019E-2</v>
      </c>
      <c r="F464" t="s">
        <v>915</v>
      </c>
      <c r="G464">
        <f t="shared" si="115"/>
        <v>2016</v>
      </c>
      <c r="H464" t="s">
        <v>886</v>
      </c>
      <c r="I464">
        <f t="shared" si="116"/>
        <v>2022</v>
      </c>
      <c r="J464" t="s">
        <v>108</v>
      </c>
      <c r="K464" t="s">
        <v>109</v>
      </c>
      <c r="L464">
        <v>97.784890409023546</v>
      </c>
      <c r="M464">
        <f t="shared" si="117"/>
        <v>49.935484035541393</v>
      </c>
      <c r="N464">
        <f t="shared" ref="N464:N527" si="118">L464*$L$2</f>
        <v>49.935484035541393</v>
      </c>
      <c r="O464">
        <f t="shared" ref="O464:O527" si="119">N464*$L$4</f>
        <v>99.870968071082785</v>
      </c>
      <c r="P464">
        <f t="shared" ref="P464:P527" si="120">O464*$L$5</f>
        <v>36.952258186300632</v>
      </c>
      <c r="Q464">
        <f t="shared" ref="Q464:Q527" si="121">SUM(O464:P464)</f>
        <v>136.82322625738342</v>
      </c>
      <c r="R464">
        <f t="shared" ref="R464:R527" si="122">Q464*$L$7</f>
        <v>64.306916340970204</v>
      </c>
      <c r="S464">
        <f t="shared" ref="S464:S527" si="123">R464*$L$8</f>
        <v>235.7920265835574</v>
      </c>
    </row>
    <row r="465" spans="1:19">
      <c r="A465" t="s">
        <v>100</v>
      </c>
      <c r="B465" t="s">
        <v>975</v>
      </c>
      <c r="C465" t="s">
        <v>51</v>
      </c>
      <c r="D465" t="s">
        <v>42</v>
      </c>
      <c r="E465" s="114">
        <v>4.317495535039434E-2</v>
      </c>
      <c r="F465" t="s">
        <v>102</v>
      </c>
      <c r="G465">
        <f t="shared" ref="G465:G528" si="124">YEAR(F465)</f>
        <v>2015</v>
      </c>
      <c r="H465" t="s">
        <v>941</v>
      </c>
      <c r="I465">
        <f t="shared" ref="I465:I528" si="125">YEAR(H465)</f>
        <v>2023</v>
      </c>
      <c r="J465" t="s">
        <v>45</v>
      </c>
      <c r="L465" s="118">
        <v>78.683879044723952</v>
      </c>
      <c r="M465">
        <f t="shared" si="117"/>
        <v>40.181234232172393</v>
      </c>
      <c r="N465">
        <f t="shared" si="118"/>
        <v>40.181234232172393</v>
      </c>
      <c r="O465">
        <f t="shared" si="119"/>
        <v>80.362468464344786</v>
      </c>
      <c r="P465">
        <f t="shared" si="120"/>
        <v>29.734113331807571</v>
      </c>
      <c r="Q465">
        <f t="shared" si="121"/>
        <v>110.09658179615235</v>
      </c>
      <c r="R465">
        <f t="shared" si="122"/>
        <v>51.745393444191599</v>
      </c>
      <c r="S465">
        <f t="shared" si="123"/>
        <v>189.73310929536919</v>
      </c>
    </row>
    <row r="466" spans="1:19">
      <c r="A466" t="s">
        <v>100</v>
      </c>
      <c r="B466" t="s">
        <v>976</v>
      </c>
      <c r="C466" t="s">
        <v>51</v>
      </c>
      <c r="D466" t="s">
        <v>42</v>
      </c>
      <c r="E466" s="114">
        <v>4.8207519144435142E-2</v>
      </c>
      <c r="F466" t="s">
        <v>102</v>
      </c>
      <c r="G466">
        <f t="shared" si="124"/>
        <v>2015</v>
      </c>
      <c r="H466" t="s">
        <v>941</v>
      </c>
      <c r="I466">
        <f t="shared" si="125"/>
        <v>2023</v>
      </c>
      <c r="J466" t="s">
        <v>45</v>
      </c>
      <c r="L466" s="118">
        <v>84.857171235293293</v>
      </c>
      <c r="M466">
        <f t="shared" ref="M466:M529" si="126">IF(D466="euc",$L$2,$L$3)*L466</f>
        <v>43.33372877748981</v>
      </c>
      <c r="N466">
        <f t="shared" si="118"/>
        <v>43.33372877748981</v>
      </c>
      <c r="O466">
        <f t="shared" si="119"/>
        <v>86.66745755497962</v>
      </c>
      <c r="P466">
        <f t="shared" si="120"/>
        <v>32.066959295342457</v>
      </c>
      <c r="Q466">
        <f t="shared" si="121"/>
        <v>118.73441685032208</v>
      </c>
      <c r="R466">
        <f t="shared" si="122"/>
        <v>55.805175919651376</v>
      </c>
      <c r="S466">
        <f t="shared" si="123"/>
        <v>204.61897837205504</v>
      </c>
    </row>
    <row r="467" spans="1:19">
      <c r="A467" t="s">
        <v>977</v>
      </c>
      <c r="B467" t="s">
        <v>978</v>
      </c>
      <c r="C467" t="s">
        <v>51</v>
      </c>
      <c r="D467" t="s">
        <v>42</v>
      </c>
      <c r="E467" s="114">
        <v>4.9550210389476053E-2</v>
      </c>
      <c r="F467" t="s">
        <v>65</v>
      </c>
      <c r="G467">
        <f t="shared" si="124"/>
        <v>2014</v>
      </c>
      <c r="H467" t="s">
        <v>958</v>
      </c>
      <c r="I467">
        <f t="shared" si="125"/>
        <v>2023</v>
      </c>
      <c r="J467" t="s">
        <v>45</v>
      </c>
      <c r="L467" s="118">
        <v>53.839910483335338</v>
      </c>
      <c r="M467">
        <f t="shared" si="126"/>
        <v>27.4942476201566</v>
      </c>
      <c r="N467">
        <f t="shared" si="118"/>
        <v>27.4942476201566</v>
      </c>
      <c r="O467">
        <f t="shared" si="119"/>
        <v>54.988495240313199</v>
      </c>
      <c r="P467">
        <f t="shared" si="120"/>
        <v>20.345743238915883</v>
      </c>
      <c r="Q467">
        <f t="shared" si="121"/>
        <v>75.334238479229086</v>
      </c>
      <c r="R467">
        <f t="shared" si="122"/>
        <v>35.407092085237672</v>
      </c>
      <c r="S467">
        <f t="shared" si="123"/>
        <v>129.82600431253812</v>
      </c>
    </row>
    <row r="468" spans="1:19">
      <c r="A468" t="s">
        <v>977</v>
      </c>
      <c r="B468" t="s">
        <v>979</v>
      </c>
      <c r="C468" t="s">
        <v>51</v>
      </c>
      <c r="D468" t="s">
        <v>42</v>
      </c>
      <c r="E468" s="114">
        <v>4.5013414801524598E-2</v>
      </c>
      <c r="F468" t="s">
        <v>65</v>
      </c>
      <c r="G468">
        <f t="shared" si="124"/>
        <v>2014</v>
      </c>
      <c r="H468" t="s">
        <v>958</v>
      </c>
      <c r="I468">
        <f t="shared" si="125"/>
        <v>2023</v>
      </c>
      <c r="J468" t="s">
        <v>45</v>
      </c>
      <c r="L468" s="118">
        <v>75.456334149723418</v>
      </c>
      <c r="M468">
        <f t="shared" si="126"/>
        <v>38.533034639125454</v>
      </c>
      <c r="N468">
        <f t="shared" si="118"/>
        <v>38.533034639125454</v>
      </c>
      <c r="O468">
        <f t="shared" si="119"/>
        <v>77.066069278250907</v>
      </c>
      <c r="P468">
        <f t="shared" si="120"/>
        <v>28.514445632952835</v>
      </c>
      <c r="Q468">
        <f t="shared" si="121"/>
        <v>105.58051491120375</v>
      </c>
      <c r="R468">
        <f t="shared" si="122"/>
        <v>49.622842008265756</v>
      </c>
      <c r="S468">
        <f t="shared" si="123"/>
        <v>181.95042069697442</v>
      </c>
    </row>
    <row r="469" spans="1:19">
      <c r="A469" t="s">
        <v>968</v>
      </c>
      <c r="B469" t="s">
        <v>980</v>
      </c>
      <c r="C469" t="s">
        <v>51</v>
      </c>
      <c r="D469" t="s">
        <v>42</v>
      </c>
      <c r="E469" s="114">
        <v>4.7205040571101219E-2</v>
      </c>
      <c r="F469" t="s">
        <v>747</v>
      </c>
      <c r="G469">
        <f t="shared" si="124"/>
        <v>2013</v>
      </c>
      <c r="H469" t="s">
        <v>958</v>
      </c>
      <c r="I469">
        <f t="shared" si="125"/>
        <v>2023</v>
      </c>
      <c r="J469" t="s">
        <v>45</v>
      </c>
      <c r="L469" s="118">
        <v>53.165572123294041</v>
      </c>
      <c r="M469">
        <f t="shared" si="126"/>
        <v>27.149885497628844</v>
      </c>
      <c r="N469">
        <f t="shared" si="118"/>
        <v>27.149885497628844</v>
      </c>
      <c r="O469">
        <f t="shared" si="119"/>
        <v>54.299770995257688</v>
      </c>
      <c r="P469">
        <f t="shared" si="120"/>
        <v>20.090915268245343</v>
      </c>
      <c r="Q469">
        <f t="shared" si="121"/>
        <v>74.390686263503028</v>
      </c>
      <c r="R469">
        <f t="shared" si="122"/>
        <v>34.963622543846419</v>
      </c>
      <c r="S469">
        <f t="shared" si="123"/>
        <v>128.19994932743685</v>
      </c>
    </row>
    <row r="470" spans="1:19">
      <c r="A470" t="s">
        <v>968</v>
      </c>
      <c r="B470" t="s">
        <v>981</v>
      </c>
      <c r="C470" t="s">
        <v>51</v>
      </c>
      <c r="D470" t="s">
        <v>42</v>
      </c>
      <c r="E470" s="114">
        <v>4.6350175596937992E-2</v>
      </c>
      <c r="F470" t="s">
        <v>747</v>
      </c>
      <c r="G470">
        <f t="shared" si="124"/>
        <v>2013</v>
      </c>
      <c r="H470" t="s">
        <v>958</v>
      </c>
      <c r="I470">
        <f t="shared" si="125"/>
        <v>2023</v>
      </c>
      <c r="J470" t="s">
        <v>45</v>
      </c>
      <c r="L470" s="118">
        <v>33.436011468278693</v>
      </c>
      <c r="M470">
        <f t="shared" si="126"/>
        <v>17.074656523134333</v>
      </c>
      <c r="N470">
        <f t="shared" si="118"/>
        <v>17.074656523134333</v>
      </c>
      <c r="O470">
        <f t="shared" si="119"/>
        <v>34.149313046268666</v>
      </c>
      <c r="P470">
        <f t="shared" si="120"/>
        <v>12.635245827119407</v>
      </c>
      <c r="Q470">
        <f t="shared" si="121"/>
        <v>46.784558873388072</v>
      </c>
      <c r="R470">
        <f t="shared" si="122"/>
        <v>21.988742670492393</v>
      </c>
      <c r="S470">
        <f t="shared" si="123"/>
        <v>80.625389791805432</v>
      </c>
    </row>
    <row r="471" spans="1:19">
      <c r="A471" t="s">
        <v>968</v>
      </c>
      <c r="B471" t="s">
        <v>982</v>
      </c>
      <c r="C471" t="s">
        <v>51</v>
      </c>
      <c r="D471" t="s">
        <v>42</v>
      </c>
      <c r="E471" s="114">
        <v>4.3901418292622237E-2</v>
      </c>
      <c r="F471" t="s">
        <v>747</v>
      </c>
      <c r="G471">
        <f t="shared" si="124"/>
        <v>2013</v>
      </c>
      <c r="H471" t="s">
        <v>896</v>
      </c>
      <c r="I471">
        <f t="shared" si="125"/>
        <v>2023</v>
      </c>
      <c r="J471" t="s">
        <v>45</v>
      </c>
      <c r="L471" s="118">
        <v>75.857833742712032</v>
      </c>
      <c r="M471">
        <f t="shared" si="126"/>
        <v>38.73806709794497</v>
      </c>
      <c r="N471">
        <f t="shared" si="118"/>
        <v>38.73806709794497</v>
      </c>
      <c r="O471">
        <f t="shared" si="119"/>
        <v>77.476134195889941</v>
      </c>
      <c r="P471">
        <f t="shared" si="120"/>
        <v>28.66616965247928</v>
      </c>
      <c r="Q471">
        <f t="shared" si="121"/>
        <v>106.14230384836922</v>
      </c>
      <c r="R471">
        <f t="shared" si="122"/>
        <v>49.886882808733532</v>
      </c>
      <c r="S471">
        <f t="shared" si="123"/>
        <v>182.91857029868962</v>
      </c>
    </row>
    <row r="472" spans="1:19">
      <c r="A472" t="s">
        <v>968</v>
      </c>
      <c r="B472" t="s">
        <v>983</v>
      </c>
      <c r="C472" t="s">
        <v>51</v>
      </c>
      <c r="D472" t="s">
        <v>42</v>
      </c>
      <c r="E472" s="114">
        <v>4.6350175596937992E-2</v>
      </c>
      <c r="F472" t="s">
        <v>747</v>
      </c>
      <c r="G472">
        <f t="shared" si="124"/>
        <v>2013</v>
      </c>
      <c r="H472" t="s">
        <v>896</v>
      </c>
      <c r="I472">
        <f t="shared" si="125"/>
        <v>2023</v>
      </c>
      <c r="J472" t="s">
        <v>45</v>
      </c>
      <c r="L472" s="118">
        <v>65.417063755103982</v>
      </c>
      <c r="M472">
        <f t="shared" si="126"/>
        <v>33.406313890939792</v>
      </c>
      <c r="N472">
        <f t="shared" si="118"/>
        <v>33.406313890939792</v>
      </c>
      <c r="O472">
        <f t="shared" si="119"/>
        <v>66.812627781879584</v>
      </c>
      <c r="P472">
        <f t="shared" si="120"/>
        <v>24.720672279295446</v>
      </c>
      <c r="Q472">
        <f t="shared" si="121"/>
        <v>91.533300061175026</v>
      </c>
      <c r="R472">
        <f t="shared" si="122"/>
        <v>43.020651028752262</v>
      </c>
      <c r="S472">
        <f t="shared" si="123"/>
        <v>157.74238710542497</v>
      </c>
    </row>
    <row r="473" spans="1:19">
      <c r="A473" t="s">
        <v>984</v>
      </c>
      <c r="B473" t="s">
        <v>985</v>
      </c>
      <c r="C473" t="s">
        <v>51</v>
      </c>
      <c r="D473" t="s">
        <v>42</v>
      </c>
      <c r="E473" s="114">
        <v>4.7318007370658048E-2</v>
      </c>
      <c r="F473" t="s">
        <v>65</v>
      </c>
      <c r="G473">
        <f t="shared" si="124"/>
        <v>2014</v>
      </c>
      <c r="H473" t="s">
        <v>958</v>
      </c>
      <c r="I473">
        <f t="shared" si="125"/>
        <v>2023</v>
      </c>
      <c r="J473" t="s">
        <v>45</v>
      </c>
      <c r="L473" s="118">
        <v>44.819018480144493</v>
      </c>
      <c r="M473">
        <f t="shared" si="126"/>
        <v>22.887578770527139</v>
      </c>
      <c r="N473">
        <f t="shared" si="118"/>
        <v>22.887578770527139</v>
      </c>
      <c r="O473">
        <f t="shared" si="119"/>
        <v>45.775157541054277</v>
      </c>
      <c r="P473">
        <f t="shared" si="120"/>
        <v>16.936808290190083</v>
      </c>
      <c r="Q473">
        <f t="shared" si="121"/>
        <v>62.711965831244356</v>
      </c>
      <c r="R473">
        <f t="shared" si="122"/>
        <v>29.474623940684847</v>
      </c>
      <c r="S473">
        <f t="shared" si="123"/>
        <v>108.07362111584443</v>
      </c>
    </row>
    <row r="474" spans="1:19">
      <c r="A474" t="s">
        <v>100</v>
      </c>
      <c r="B474" t="s">
        <v>986</v>
      </c>
      <c r="C474" t="s">
        <v>51</v>
      </c>
      <c r="D474" t="s">
        <v>42</v>
      </c>
      <c r="E474" s="114">
        <v>4.8826932706095949E-2</v>
      </c>
      <c r="F474" t="s">
        <v>102</v>
      </c>
      <c r="G474">
        <f t="shared" si="124"/>
        <v>2015</v>
      </c>
      <c r="H474" t="s">
        <v>941</v>
      </c>
      <c r="I474">
        <f t="shared" si="125"/>
        <v>2023</v>
      </c>
      <c r="J474" t="s">
        <v>45</v>
      </c>
      <c r="L474" s="118">
        <v>50.570687207540807</v>
      </c>
      <c r="M474">
        <f t="shared" si="126"/>
        <v>25.824764267317526</v>
      </c>
      <c r="N474">
        <f t="shared" si="118"/>
        <v>25.824764267317526</v>
      </c>
      <c r="O474">
        <f t="shared" si="119"/>
        <v>51.649528534635053</v>
      </c>
      <c r="P474">
        <f t="shared" si="120"/>
        <v>19.110325557814971</v>
      </c>
      <c r="Q474">
        <f t="shared" si="121"/>
        <v>70.759854092450027</v>
      </c>
      <c r="R474">
        <f t="shared" si="122"/>
        <v>33.257131423451511</v>
      </c>
      <c r="S474">
        <f t="shared" si="123"/>
        <v>121.9428152193222</v>
      </c>
    </row>
    <row r="475" spans="1:19">
      <c r="A475" t="s">
        <v>987</v>
      </c>
      <c r="B475" t="s">
        <v>988</v>
      </c>
      <c r="C475" t="s">
        <v>51</v>
      </c>
      <c r="D475" t="s">
        <v>42</v>
      </c>
      <c r="E475" s="114">
        <v>4.9312515039127827E-2</v>
      </c>
      <c r="F475" t="s">
        <v>65</v>
      </c>
      <c r="G475">
        <f t="shared" si="124"/>
        <v>2014</v>
      </c>
      <c r="H475" t="s">
        <v>958</v>
      </c>
      <c r="I475">
        <f t="shared" si="125"/>
        <v>2023</v>
      </c>
      <c r="J475" t="s">
        <v>45</v>
      </c>
      <c r="L475" s="118">
        <v>59.852335055782937</v>
      </c>
      <c r="M475">
        <f t="shared" si="126"/>
        <v>30.564592435153177</v>
      </c>
      <c r="N475">
        <f t="shared" si="118"/>
        <v>30.564592435153177</v>
      </c>
      <c r="O475">
        <f t="shared" si="119"/>
        <v>61.129184870306354</v>
      </c>
      <c r="P475">
        <f t="shared" si="120"/>
        <v>22.617798402013349</v>
      </c>
      <c r="Q475">
        <f t="shared" si="121"/>
        <v>83.74698327231971</v>
      </c>
      <c r="R475">
        <f t="shared" si="122"/>
        <v>39.361082137990259</v>
      </c>
      <c r="S475">
        <f t="shared" si="123"/>
        <v>144.32396783929761</v>
      </c>
    </row>
    <row r="476" spans="1:19">
      <c r="A476" t="s">
        <v>968</v>
      </c>
      <c r="B476" t="s">
        <v>989</v>
      </c>
      <c r="C476" t="s">
        <v>51</v>
      </c>
      <c r="D476" t="s">
        <v>42</v>
      </c>
      <c r="E476" s="114">
        <v>4.9419222576554241E-2</v>
      </c>
      <c r="F476" t="s">
        <v>747</v>
      </c>
      <c r="G476">
        <f t="shared" si="124"/>
        <v>2013</v>
      </c>
      <c r="H476" t="s">
        <v>896</v>
      </c>
      <c r="I476">
        <f t="shared" si="125"/>
        <v>2023</v>
      </c>
      <c r="J476" t="s">
        <v>45</v>
      </c>
      <c r="L476" s="118">
        <v>49.153026754392393</v>
      </c>
      <c r="M476">
        <f t="shared" si="126"/>
        <v>25.100812329243066</v>
      </c>
      <c r="N476">
        <f t="shared" si="118"/>
        <v>25.100812329243066</v>
      </c>
      <c r="O476">
        <f t="shared" si="119"/>
        <v>50.201624658486132</v>
      </c>
      <c r="P476">
        <f t="shared" si="120"/>
        <v>18.574601123639869</v>
      </c>
      <c r="Q476">
        <f t="shared" si="121"/>
        <v>68.776225782126005</v>
      </c>
      <c r="R476">
        <f t="shared" si="122"/>
        <v>32.324826117599223</v>
      </c>
      <c r="S476">
        <f t="shared" si="123"/>
        <v>118.52436243119715</v>
      </c>
    </row>
    <row r="477" spans="1:19">
      <c r="A477" t="s">
        <v>984</v>
      </c>
      <c r="B477" t="s">
        <v>990</v>
      </c>
      <c r="C477" t="s">
        <v>51</v>
      </c>
      <c r="D477" t="s">
        <v>42</v>
      </c>
      <c r="E477" s="114">
        <v>4.7563742372812912E-2</v>
      </c>
      <c r="F477" t="s">
        <v>65</v>
      </c>
      <c r="G477">
        <f t="shared" si="124"/>
        <v>2014</v>
      </c>
      <c r="H477" t="s">
        <v>958</v>
      </c>
      <c r="I477">
        <f t="shared" si="125"/>
        <v>2023</v>
      </c>
      <c r="J477" t="s">
        <v>45</v>
      </c>
      <c r="L477" s="118">
        <v>32.771722103443402</v>
      </c>
      <c r="M477">
        <f t="shared" si="126"/>
        <v>16.735426087491778</v>
      </c>
      <c r="N477">
        <f t="shared" si="118"/>
        <v>16.735426087491778</v>
      </c>
      <c r="O477">
        <f t="shared" si="119"/>
        <v>33.470852174983555</v>
      </c>
      <c r="P477">
        <f t="shared" si="120"/>
        <v>12.384215304743915</v>
      </c>
      <c r="Q477">
        <f t="shared" si="121"/>
        <v>45.855067479727467</v>
      </c>
      <c r="R477">
        <f t="shared" si="122"/>
        <v>21.551881715471907</v>
      </c>
      <c r="S477">
        <f t="shared" si="123"/>
        <v>79.023566290063656</v>
      </c>
    </row>
    <row r="478" spans="1:19">
      <c r="A478" t="s">
        <v>100</v>
      </c>
      <c r="B478" t="s">
        <v>991</v>
      </c>
      <c r="C478" t="s">
        <v>51</v>
      </c>
      <c r="D478" t="s">
        <v>42</v>
      </c>
      <c r="E478" s="114">
        <v>4.3859748863232427E-2</v>
      </c>
      <c r="F478" t="s">
        <v>102</v>
      </c>
      <c r="G478">
        <f t="shared" si="124"/>
        <v>2015</v>
      </c>
      <c r="H478" t="s">
        <v>941</v>
      </c>
      <c r="I478">
        <f t="shared" si="125"/>
        <v>2023</v>
      </c>
      <c r="J478" t="s">
        <v>45</v>
      </c>
      <c r="L478" s="118">
        <v>29.505472353064071</v>
      </c>
      <c r="M478">
        <f t="shared" si="126"/>
        <v>15.06746121496473</v>
      </c>
      <c r="N478">
        <f t="shared" si="118"/>
        <v>15.06746121496473</v>
      </c>
      <c r="O478">
        <f t="shared" si="119"/>
        <v>30.13492242992946</v>
      </c>
      <c r="P478">
        <f t="shared" si="120"/>
        <v>11.149921299073901</v>
      </c>
      <c r="Q478">
        <f t="shared" si="121"/>
        <v>41.284843729003363</v>
      </c>
      <c r="R478">
        <f t="shared" si="122"/>
        <v>19.40387655263158</v>
      </c>
      <c r="S478">
        <f t="shared" si="123"/>
        <v>71.147547359649124</v>
      </c>
    </row>
    <row r="479" spans="1:19">
      <c r="A479" t="s">
        <v>100</v>
      </c>
      <c r="B479" t="s">
        <v>992</v>
      </c>
      <c r="C479" t="s">
        <v>51</v>
      </c>
      <c r="D479" t="s">
        <v>42</v>
      </c>
      <c r="E479" s="114">
        <v>4.6574351581924113E-2</v>
      </c>
      <c r="F479" t="s">
        <v>102</v>
      </c>
      <c r="G479">
        <f t="shared" si="124"/>
        <v>2015</v>
      </c>
      <c r="H479" t="s">
        <v>941</v>
      </c>
      <c r="I479">
        <f t="shared" si="125"/>
        <v>2023</v>
      </c>
      <c r="J479" t="s">
        <v>45</v>
      </c>
      <c r="L479" s="118">
        <v>43.801401241830803</v>
      </c>
      <c r="M479">
        <f t="shared" si="126"/>
        <v>22.367915567494947</v>
      </c>
      <c r="N479">
        <f t="shared" si="118"/>
        <v>22.367915567494947</v>
      </c>
      <c r="O479">
        <f t="shared" si="119"/>
        <v>44.735831134989894</v>
      </c>
      <c r="P479">
        <f t="shared" si="120"/>
        <v>16.552257519946259</v>
      </c>
      <c r="Q479">
        <f t="shared" si="121"/>
        <v>61.288088654936153</v>
      </c>
      <c r="R479">
        <f t="shared" si="122"/>
        <v>28.805401667819989</v>
      </c>
      <c r="S479">
        <f t="shared" si="123"/>
        <v>105.61980611533995</v>
      </c>
    </row>
    <row r="480" spans="1:19">
      <c r="A480" t="s">
        <v>987</v>
      </c>
      <c r="B480" t="s">
        <v>993</v>
      </c>
      <c r="C480" t="s">
        <v>51</v>
      </c>
      <c r="D480" t="s">
        <v>42</v>
      </c>
      <c r="E480" s="114">
        <v>4.7873123536955067E-2</v>
      </c>
      <c r="F480" t="s">
        <v>65</v>
      </c>
      <c r="G480">
        <f t="shared" si="124"/>
        <v>2014</v>
      </c>
      <c r="H480" t="s">
        <v>958</v>
      </c>
      <c r="I480">
        <f t="shared" si="125"/>
        <v>2023</v>
      </c>
      <c r="J480" t="s">
        <v>45</v>
      </c>
      <c r="L480" s="118">
        <v>36.207587061074967</v>
      </c>
      <c r="M480">
        <f t="shared" si="126"/>
        <v>18.490007792522299</v>
      </c>
      <c r="N480">
        <f t="shared" si="118"/>
        <v>18.490007792522299</v>
      </c>
      <c r="O480">
        <f t="shared" si="119"/>
        <v>36.980015585044598</v>
      </c>
      <c r="P480">
        <f t="shared" si="120"/>
        <v>13.682605766466502</v>
      </c>
      <c r="Q480">
        <f t="shared" si="121"/>
        <v>50.662621351511099</v>
      </c>
      <c r="R480">
        <f t="shared" si="122"/>
        <v>23.811432035210217</v>
      </c>
      <c r="S480">
        <f t="shared" si="123"/>
        <v>87.308584129104119</v>
      </c>
    </row>
    <row r="481" spans="1:19">
      <c r="A481" t="s">
        <v>987</v>
      </c>
      <c r="B481" t="s">
        <v>994</v>
      </c>
      <c r="C481" t="s">
        <v>51</v>
      </c>
      <c r="D481" t="s">
        <v>42</v>
      </c>
      <c r="E481" s="114">
        <v>4.8674777914116243E-2</v>
      </c>
      <c r="F481" t="s">
        <v>65</v>
      </c>
      <c r="G481">
        <f t="shared" si="124"/>
        <v>2014</v>
      </c>
      <c r="H481" t="s">
        <v>958</v>
      </c>
      <c r="I481">
        <f t="shared" si="125"/>
        <v>2023</v>
      </c>
      <c r="J481" t="s">
        <v>45</v>
      </c>
      <c r="L481" s="118">
        <v>30.62876396696338</v>
      </c>
      <c r="M481">
        <f t="shared" si="126"/>
        <v>15.64108879912931</v>
      </c>
      <c r="N481">
        <f t="shared" si="118"/>
        <v>15.64108879912931</v>
      </c>
      <c r="O481">
        <f t="shared" si="119"/>
        <v>31.28217759825862</v>
      </c>
      <c r="P481">
        <f t="shared" si="120"/>
        <v>11.57440571135569</v>
      </c>
      <c r="Q481">
        <f t="shared" si="121"/>
        <v>42.856583309614308</v>
      </c>
      <c r="R481">
        <f t="shared" si="122"/>
        <v>20.142594155518722</v>
      </c>
      <c r="S481">
        <f t="shared" si="123"/>
        <v>73.856178570235315</v>
      </c>
    </row>
    <row r="482" spans="1:19">
      <c r="A482" t="s">
        <v>987</v>
      </c>
      <c r="B482" t="s">
        <v>995</v>
      </c>
      <c r="C482" t="s">
        <v>51</v>
      </c>
      <c r="D482" t="s">
        <v>42</v>
      </c>
      <c r="E482" s="114">
        <v>4.976503018852859E-2</v>
      </c>
      <c r="F482" t="s">
        <v>65</v>
      </c>
      <c r="G482">
        <f t="shared" si="124"/>
        <v>2014</v>
      </c>
      <c r="H482" t="s">
        <v>958</v>
      </c>
      <c r="I482">
        <f t="shared" si="125"/>
        <v>2023</v>
      </c>
      <c r="J482" t="s">
        <v>45</v>
      </c>
      <c r="L482" s="118">
        <v>59.885023749821968</v>
      </c>
      <c r="M482">
        <f t="shared" si="126"/>
        <v>30.581285461575774</v>
      </c>
      <c r="N482">
        <f t="shared" si="118"/>
        <v>30.581285461575774</v>
      </c>
      <c r="O482">
        <f t="shared" si="119"/>
        <v>61.162570923151549</v>
      </c>
      <c r="P482">
        <f t="shared" si="120"/>
        <v>22.630151241566072</v>
      </c>
      <c r="Q482">
        <f t="shared" si="121"/>
        <v>83.792722164717617</v>
      </c>
      <c r="R482">
        <f t="shared" si="122"/>
        <v>39.382579417417276</v>
      </c>
      <c r="S482">
        <f t="shared" si="123"/>
        <v>144.40279119719668</v>
      </c>
    </row>
    <row r="483" spans="1:19">
      <c r="A483" t="s">
        <v>63</v>
      </c>
      <c r="B483" t="s">
        <v>996</v>
      </c>
      <c r="C483" t="s">
        <v>51</v>
      </c>
      <c r="D483" t="s">
        <v>42</v>
      </c>
      <c r="E483" s="114">
        <v>4.4899368499980212E-2</v>
      </c>
      <c r="F483" t="s">
        <v>65</v>
      </c>
      <c r="G483">
        <f t="shared" si="124"/>
        <v>2014</v>
      </c>
      <c r="H483" t="s">
        <v>947</v>
      </c>
      <c r="I483">
        <f t="shared" si="125"/>
        <v>2023</v>
      </c>
      <c r="J483" t="s">
        <v>45</v>
      </c>
      <c r="L483" s="118">
        <v>59.492800549418007</v>
      </c>
      <c r="M483">
        <f t="shared" si="126"/>
        <v>30.380990147236151</v>
      </c>
      <c r="N483">
        <f t="shared" si="118"/>
        <v>30.380990147236151</v>
      </c>
      <c r="O483">
        <f t="shared" si="119"/>
        <v>60.761980294472302</v>
      </c>
      <c r="P483">
        <f t="shared" si="120"/>
        <v>22.481932708954751</v>
      </c>
      <c r="Q483">
        <f t="shared" si="121"/>
        <v>83.243913003427053</v>
      </c>
      <c r="R483">
        <f t="shared" si="122"/>
        <v>39.124639111610712</v>
      </c>
      <c r="S483">
        <f t="shared" si="123"/>
        <v>143.45701007590594</v>
      </c>
    </row>
    <row r="484" spans="1:19">
      <c r="A484" t="s">
        <v>987</v>
      </c>
      <c r="B484" t="s">
        <v>997</v>
      </c>
      <c r="C484" t="s">
        <v>51</v>
      </c>
      <c r="D484" t="s">
        <v>42</v>
      </c>
      <c r="E484" s="114">
        <v>4.6882535812343272E-2</v>
      </c>
      <c r="F484" t="s">
        <v>65</v>
      </c>
      <c r="G484">
        <f t="shared" si="124"/>
        <v>2014</v>
      </c>
      <c r="H484" t="s">
        <v>947</v>
      </c>
      <c r="I484">
        <f t="shared" si="125"/>
        <v>2023</v>
      </c>
      <c r="J484" t="s">
        <v>45</v>
      </c>
      <c r="L484" s="118">
        <v>35.922850852076493</v>
      </c>
      <c r="M484">
        <f t="shared" si="126"/>
        <v>18.344602501793744</v>
      </c>
      <c r="N484">
        <f t="shared" si="118"/>
        <v>18.344602501793744</v>
      </c>
      <c r="O484">
        <f t="shared" si="119"/>
        <v>36.689205003587489</v>
      </c>
      <c r="P484">
        <f t="shared" si="120"/>
        <v>13.57500585132737</v>
      </c>
      <c r="Q484">
        <f t="shared" si="121"/>
        <v>50.264210854914857</v>
      </c>
      <c r="R484">
        <f t="shared" si="122"/>
        <v>23.624179101809982</v>
      </c>
      <c r="S484">
        <f t="shared" si="123"/>
        <v>86.62199003996993</v>
      </c>
    </row>
    <row r="485" spans="1:19">
      <c r="A485" t="s">
        <v>63</v>
      </c>
      <c r="B485" t="s">
        <v>998</v>
      </c>
      <c r="C485" t="s">
        <v>51</v>
      </c>
      <c r="D485" t="s">
        <v>42</v>
      </c>
      <c r="E485" s="114">
        <v>4.6637126454344868E-2</v>
      </c>
      <c r="F485" t="s">
        <v>65</v>
      </c>
      <c r="G485">
        <f t="shared" si="124"/>
        <v>2014</v>
      </c>
      <c r="H485" t="s">
        <v>947</v>
      </c>
      <c r="I485">
        <f t="shared" si="125"/>
        <v>2023</v>
      </c>
      <c r="J485" t="s">
        <v>45</v>
      </c>
      <c r="L485" s="118">
        <v>65.817538166454526</v>
      </c>
      <c r="M485">
        <f t="shared" si="126"/>
        <v>33.610822823669473</v>
      </c>
      <c r="N485">
        <f t="shared" si="118"/>
        <v>33.610822823669473</v>
      </c>
      <c r="O485">
        <f t="shared" si="119"/>
        <v>67.221645647338946</v>
      </c>
      <c r="P485">
        <f t="shared" si="120"/>
        <v>24.87200888951541</v>
      </c>
      <c r="Q485">
        <f t="shared" si="121"/>
        <v>92.093654536854359</v>
      </c>
      <c r="R485">
        <f t="shared" si="122"/>
        <v>43.284017632321543</v>
      </c>
      <c r="S485">
        <f t="shared" si="123"/>
        <v>158.70806465184566</v>
      </c>
    </row>
    <row r="486" spans="1:19">
      <c r="A486" t="s">
        <v>987</v>
      </c>
      <c r="B486" t="s">
        <v>999</v>
      </c>
      <c r="C486" t="s">
        <v>51</v>
      </c>
      <c r="D486" t="s">
        <v>42</v>
      </c>
      <c r="E486" s="114">
        <v>4.3901418292622237E-2</v>
      </c>
      <c r="F486" t="s">
        <v>65</v>
      </c>
      <c r="G486">
        <f t="shared" si="124"/>
        <v>2014</v>
      </c>
      <c r="H486" t="s">
        <v>947</v>
      </c>
      <c r="I486">
        <f t="shared" si="125"/>
        <v>2023</v>
      </c>
      <c r="J486" t="s">
        <v>45</v>
      </c>
      <c r="L486" s="118">
        <v>19.664914016045572</v>
      </c>
      <c r="M486">
        <f t="shared" si="126"/>
        <v>10.042216090860613</v>
      </c>
      <c r="N486">
        <f t="shared" si="118"/>
        <v>10.042216090860613</v>
      </c>
      <c r="O486">
        <f t="shared" si="119"/>
        <v>20.084432181721226</v>
      </c>
      <c r="P486">
        <f t="shared" si="120"/>
        <v>7.4312399072368533</v>
      </c>
      <c r="Q486">
        <f t="shared" si="121"/>
        <v>27.51567208895808</v>
      </c>
      <c r="R486">
        <f t="shared" si="122"/>
        <v>12.932365881810297</v>
      </c>
      <c r="S486">
        <f t="shared" si="123"/>
        <v>47.418674899971087</v>
      </c>
    </row>
    <row r="487" spans="1:19">
      <c r="A487" t="s">
        <v>63</v>
      </c>
      <c r="B487" t="s">
        <v>1000</v>
      </c>
      <c r="C487" t="s">
        <v>51</v>
      </c>
      <c r="D487" t="s">
        <v>42</v>
      </c>
      <c r="E487" s="114">
        <v>4.9393448134345423E-2</v>
      </c>
      <c r="F487" t="s">
        <v>65</v>
      </c>
      <c r="G487">
        <f t="shared" si="124"/>
        <v>2014</v>
      </c>
      <c r="H487" t="s">
        <v>947</v>
      </c>
      <c r="I487">
        <f t="shared" si="125"/>
        <v>2023</v>
      </c>
      <c r="J487" t="s">
        <v>45</v>
      </c>
      <c r="L487" s="118">
        <v>87.47015762800136</v>
      </c>
      <c r="M487">
        <f t="shared" si="126"/>
        <v>44.668093828699391</v>
      </c>
      <c r="N487">
        <f t="shared" si="118"/>
        <v>44.668093828699391</v>
      </c>
      <c r="O487">
        <f t="shared" si="119"/>
        <v>89.336187657398781</v>
      </c>
      <c r="P487">
        <f t="shared" si="120"/>
        <v>33.054389433237546</v>
      </c>
      <c r="Q487">
        <f t="shared" si="121"/>
        <v>122.39057709063633</v>
      </c>
      <c r="R487">
        <f t="shared" si="122"/>
        <v>57.523571232599068</v>
      </c>
      <c r="S487">
        <f t="shared" si="123"/>
        <v>210.91976118619658</v>
      </c>
    </row>
    <row r="488" spans="1:19">
      <c r="A488" t="s">
        <v>968</v>
      </c>
      <c r="B488" t="s">
        <v>1001</v>
      </c>
      <c r="C488" t="s">
        <v>51</v>
      </c>
      <c r="D488" t="s">
        <v>42</v>
      </c>
      <c r="E488" s="114">
        <v>4.9101053175596883E-2</v>
      </c>
      <c r="F488" t="s">
        <v>747</v>
      </c>
      <c r="G488">
        <f t="shared" si="124"/>
        <v>2013</v>
      </c>
      <c r="H488" t="s">
        <v>941</v>
      </c>
      <c r="I488">
        <f t="shared" si="125"/>
        <v>2023</v>
      </c>
      <c r="J488" t="s">
        <v>45</v>
      </c>
      <c r="L488" s="118">
        <v>14.915699491702091</v>
      </c>
      <c r="M488">
        <f t="shared" si="126"/>
        <v>7.6169505404292064</v>
      </c>
      <c r="N488">
        <f t="shared" si="118"/>
        <v>7.6169505404292064</v>
      </c>
      <c r="O488">
        <f t="shared" si="119"/>
        <v>15.233901080858413</v>
      </c>
      <c r="P488">
        <f t="shared" si="120"/>
        <v>5.6365433999176124</v>
      </c>
      <c r="Q488">
        <f t="shared" si="121"/>
        <v>20.870444480776026</v>
      </c>
      <c r="R488">
        <f t="shared" si="122"/>
        <v>9.809108905964731</v>
      </c>
      <c r="S488">
        <f t="shared" si="123"/>
        <v>35.966732655204012</v>
      </c>
    </row>
    <row r="489" spans="1:19">
      <c r="A489" t="s">
        <v>100</v>
      </c>
      <c r="B489" t="s">
        <v>1002</v>
      </c>
      <c r="C489" t="s">
        <v>51</v>
      </c>
      <c r="D489" t="s">
        <v>42</v>
      </c>
      <c r="E489" s="114">
        <v>4.6085505132481087E-2</v>
      </c>
      <c r="F489" t="s">
        <v>102</v>
      </c>
      <c r="G489">
        <f t="shared" si="124"/>
        <v>2015</v>
      </c>
      <c r="H489" t="s">
        <v>941</v>
      </c>
      <c r="I489">
        <f t="shared" si="125"/>
        <v>2023</v>
      </c>
      <c r="J489" t="s">
        <v>45</v>
      </c>
      <c r="L489" s="118">
        <v>75.665984833179394</v>
      </c>
      <c r="M489">
        <f t="shared" si="126"/>
        <v>38.640096254810302</v>
      </c>
      <c r="N489">
        <f t="shared" si="118"/>
        <v>38.640096254810302</v>
      </c>
      <c r="O489">
        <f t="shared" si="119"/>
        <v>77.280192509620605</v>
      </c>
      <c r="P489">
        <f t="shared" si="120"/>
        <v>28.593671228559625</v>
      </c>
      <c r="Q489">
        <f t="shared" si="121"/>
        <v>105.87386373818023</v>
      </c>
      <c r="R489">
        <f t="shared" si="122"/>
        <v>49.760715956944708</v>
      </c>
      <c r="S489">
        <f t="shared" si="123"/>
        <v>182.45595850879727</v>
      </c>
    </row>
    <row r="490" spans="1:19">
      <c r="A490" t="s">
        <v>100</v>
      </c>
      <c r="B490" t="s">
        <v>1003</v>
      </c>
      <c r="C490" t="s">
        <v>51</v>
      </c>
      <c r="D490" t="s">
        <v>42</v>
      </c>
      <c r="E490" s="114">
        <v>4.9118621341460583E-2</v>
      </c>
      <c r="F490" t="s">
        <v>102</v>
      </c>
      <c r="G490">
        <f t="shared" si="124"/>
        <v>2015</v>
      </c>
      <c r="H490" t="s">
        <v>941</v>
      </c>
      <c r="I490">
        <f t="shared" si="125"/>
        <v>2023</v>
      </c>
      <c r="J490" t="s">
        <v>45</v>
      </c>
      <c r="L490" s="118">
        <v>136.14555843841839</v>
      </c>
      <c r="M490">
        <f t="shared" si="126"/>
        <v>69.524998509219046</v>
      </c>
      <c r="N490">
        <f t="shared" si="118"/>
        <v>69.524998509219046</v>
      </c>
      <c r="O490">
        <f t="shared" si="119"/>
        <v>139.04999701843809</v>
      </c>
      <c r="P490">
        <f t="shared" si="120"/>
        <v>51.448498896822095</v>
      </c>
      <c r="Q490">
        <f t="shared" si="121"/>
        <v>190.49849591526018</v>
      </c>
      <c r="R490">
        <f t="shared" si="122"/>
        <v>89.534293080172276</v>
      </c>
      <c r="S490">
        <f t="shared" si="123"/>
        <v>328.29240796063169</v>
      </c>
    </row>
    <row r="491" spans="1:19">
      <c r="A491" t="s">
        <v>977</v>
      </c>
      <c r="B491" t="s">
        <v>1004</v>
      </c>
      <c r="C491" t="s">
        <v>51</v>
      </c>
      <c r="D491" t="s">
        <v>42</v>
      </c>
      <c r="E491" s="114">
        <v>4.7289981665077328E-2</v>
      </c>
      <c r="F491" t="s">
        <v>65</v>
      </c>
      <c r="G491">
        <f t="shared" si="124"/>
        <v>2014</v>
      </c>
      <c r="H491" t="s">
        <v>958</v>
      </c>
      <c r="I491">
        <f t="shared" si="125"/>
        <v>2023</v>
      </c>
      <c r="J491" t="s">
        <v>45</v>
      </c>
      <c r="L491" s="118">
        <v>27.259817953082688</v>
      </c>
      <c r="M491">
        <f t="shared" si="126"/>
        <v>13.920680368040903</v>
      </c>
      <c r="N491">
        <f t="shared" si="118"/>
        <v>13.920680368040903</v>
      </c>
      <c r="O491">
        <f t="shared" si="119"/>
        <v>27.841360736081807</v>
      </c>
      <c r="P491">
        <f t="shared" si="120"/>
        <v>10.301303472350268</v>
      </c>
      <c r="Q491">
        <f t="shared" si="121"/>
        <v>38.142664208432073</v>
      </c>
      <c r="R491">
        <f t="shared" si="122"/>
        <v>17.927052177963073</v>
      </c>
      <c r="S491">
        <f t="shared" si="123"/>
        <v>65.732524652531268</v>
      </c>
    </row>
    <row r="492" spans="1:19">
      <c r="A492" t="s">
        <v>968</v>
      </c>
      <c r="B492" t="s">
        <v>1005</v>
      </c>
      <c r="C492" t="s">
        <v>51</v>
      </c>
      <c r="D492" t="s">
        <v>42</v>
      </c>
      <c r="E492" s="114">
        <v>4.6912570298645442E-2</v>
      </c>
      <c r="F492" t="s">
        <v>747</v>
      </c>
      <c r="G492">
        <f t="shared" si="124"/>
        <v>2013</v>
      </c>
      <c r="H492" t="s">
        <v>958</v>
      </c>
      <c r="I492">
        <f t="shared" si="125"/>
        <v>2023</v>
      </c>
      <c r="J492" t="s">
        <v>45</v>
      </c>
      <c r="L492" s="118">
        <v>25.882732327031661</v>
      </c>
      <c r="M492">
        <f t="shared" si="126"/>
        <v>13.217448641670845</v>
      </c>
      <c r="N492">
        <f t="shared" si="118"/>
        <v>13.217448641670845</v>
      </c>
      <c r="O492">
        <f t="shared" si="119"/>
        <v>26.434897283341691</v>
      </c>
      <c r="P492">
        <f t="shared" si="120"/>
        <v>9.7809119948364263</v>
      </c>
      <c r="Q492">
        <f t="shared" si="121"/>
        <v>36.215809278178114</v>
      </c>
      <c r="R492">
        <f t="shared" si="122"/>
        <v>17.021430360743711</v>
      </c>
      <c r="S492">
        <f t="shared" si="123"/>
        <v>62.411911322726937</v>
      </c>
    </row>
    <row r="493" spans="1:19">
      <c r="A493" t="s">
        <v>1006</v>
      </c>
      <c r="B493" t="s">
        <v>1007</v>
      </c>
      <c r="C493" t="s">
        <v>51</v>
      </c>
      <c r="D493" t="s">
        <v>42</v>
      </c>
      <c r="E493" s="114">
        <v>4.2178506653481308E-2</v>
      </c>
      <c r="F493" t="s">
        <v>65</v>
      </c>
      <c r="G493">
        <f t="shared" si="124"/>
        <v>2014</v>
      </c>
      <c r="H493" t="s">
        <v>958</v>
      </c>
      <c r="I493">
        <f t="shared" si="125"/>
        <v>2023</v>
      </c>
      <c r="J493" t="s">
        <v>45</v>
      </c>
      <c r="L493" s="118">
        <v>55.230737083076967</v>
      </c>
      <c r="M493">
        <f t="shared" si="126"/>
        <v>28.204496403757993</v>
      </c>
      <c r="N493">
        <f t="shared" si="118"/>
        <v>28.204496403757993</v>
      </c>
      <c r="O493">
        <f t="shared" si="119"/>
        <v>56.408992807515986</v>
      </c>
      <c r="P493">
        <f t="shared" si="120"/>
        <v>20.871327338780915</v>
      </c>
      <c r="Q493">
        <f t="shared" si="121"/>
        <v>77.280320146296901</v>
      </c>
      <c r="R493">
        <f t="shared" si="122"/>
        <v>36.321750468759539</v>
      </c>
      <c r="S493">
        <f t="shared" si="123"/>
        <v>133.17975171878498</v>
      </c>
    </row>
    <row r="494" spans="1:19">
      <c r="A494" t="s">
        <v>555</v>
      </c>
      <c r="B494" t="s">
        <v>1008</v>
      </c>
      <c r="C494" t="s">
        <v>51</v>
      </c>
      <c r="D494" t="s">
        <v>42</v>
      </c>
      <c r="E494" s="114">
        <v>4.8091386066329837E-2</v>
      </c>
      <c r="F494" t="s">
        <v>102</v>
      </c>
      <c r="G494">
        <f t="shared" si="124"/>
        <v>2015</v>
      </c>
      <c r="H494" t="s">
        <v>941</v>
      </c>
      <c r="I494">
        <f t="shared" si="125"/>
        <v>2023</v>
      </c>
      <c r="J494" t="s">
        <v>45</v>
      </c>
      <c r="L494" s="118">
        <v>65.012577431507822</v>
      </c>
      <c r="M494">
        <f t="shared" si="126"/>
        <v>33.199756208356689</v>
      </c>
      <c r="N494">
        <f t="shared" si="118"/>
        <v>33.199756208356689</v>
      </c>
      <c r="O494">
        <f t="shared" si="119"/>
        <v>66.399512416713378</v>
      </c>
      <c r="P494">
        <f t="shared" si="120"/>
        <v>24.567819594183948</v>
      </c>
      <c r="Q494">
        <f t="shared" si="121"/>
        <v>90.967332010897323</v>
      </c>
      <c r="R494">
        <f t="shared" si="122"/>
        <v>42.754646045121738</v>
      </c>
      <c r="S494">
        <f t="shared" si="123"/>
        <v>156.76703549877971</v>
      </c>
    </row>
    <row r="495" spans="1:19">
      <c r="A495" t="s">
        <v>1009</v>
      </c>
      <c r="B495" t="s">
        <v>1010</v>
      </c>
      <c r="C495" t="s">
        <v>51</v>
      </c>
      <c r="D495" t="s">
        <v>42</v>
      </c>
      <c r="E495" s="114">
        <v>4.9820968894537243E-2</v>
      </c>
      <c r="F495" t="s">
        <v>102</v>
      </c>
      <c r="G495">
        <f t="shared" si="124"/>
        <v>2015</v>
      </c>
      <c r="H495" t="s">
        <v>941</v>
      </c>
      <c r="I495">
        <f t="shared" si="125"/>
        <v>2023</v>
      </c>
      <c r="J495" t="s">
        <v>45</v>
      </c>
      <c r="L495" s="118">
        <v>63.418315138547563</v>
      </c>
      <c r="M495">
        <f t="shared" si="126"/>
        <v>32.385619597418312</v>
      </c>
      <c r="N495">
        <f t="shared" si="118"/>
        <v>32.385619597418312</v>
      </c>
      <c r="O495">
        <f t="shared" si="119"/>
        <v>64.771239194836625</v>
      </c>
      <c r="P495">
        <f t="shared" si="120"/>
        <v>23.965358502089551</v>
      </c>
      <c r="Q495">
        <f t="shared" si="121"/>
        <v>88.736597696926168</v>
      </c>
      <c r="R495">
        <f t="shared" si="122"/>
        <v>41.7062009175553</v>
      </c>
      <c r="S495">
        <f t="shared" si="123"/>
        <v>152.92273669770276</v>
      </c>
    </row>
    <row r="496" spans="1:19">
      <c r="A496" t="s">
        <v>100</v>
      </c>
      <c r="B496" t="s">
        <v>1011</v>
      </c>
      <c r="C496" t="s">
        <v>51</v>
      </c>
      <c r="D496" t="s">
        <v>42</v>
      </c>
      <c r="E496" s="114">
        <v>4.4784091259567629E-2</v>
      </c>
      <c r="F496" t="s">
        <v>102</v>
      </c>
      <c r="G496">
        <f t="shared" si="124"/>
        <v>2015</v>
      </c>
      <c r="H496" t="s">
        <v>941</v>
      </c>
      <c r="I496">
        <f t="shared" si="125"/>
        <v>2023</v>
      </c>
      <c r="J496" t="s">
        <v>45</v>
      </c>
      <c r="L496" s="118">
        <v>78.90905902796213</v>
      </c>
      <c r="M496">
        <f t="shared" si="126"/>
        <v>40.296226143612692</v>
      </c>
      <c r="N496">
        <f t="shared" si="118"/>
        <v>40.296226143612692</v>
      </c>
      <c r="O496">
        <f t="shared" si="119"/>
        <v>80.592452287225385</v>
      </c>
      <c r="P496">
        <f t="shared" si="120"/>
        <v>29.819207346273391</v>
      </c>
      <c r="Q496">
        <f t="shared" si="121"/>
        <v>110.41165963349877</v>
      </c>
      <c r="R496">
        <f t="shared" si="122"/>
        <v>51.893480027744417</v>
      </c>
      <c r="S496">
        <f t="shared" si="123"/>
        <v>190.27609343506285</v>
      </c>
    </row>
    <row r="497" spans="1:19">
      <c r="A497" t="s">
        <v>977</v>
      </c>
      <c r="B497" t="s">
        <v>1012</v>
      </c>
      <c r="C497" t="s">
        <v>51</v>
      </c>
      <c r="D497" t="s">
        <v>42</v>
      </c>
      <c r="E497" s="114">
        <v>4.8789785278622932E-2</v>
      </c>
      <c r="F497" t="s">
        <v>65</v>
      </c>
      <c r="G497">
        <f t="shared" si="124"/>
        <v>2014</v>
      </c>
      <c r="H497" t="s">
        <v>958</v>
      </c>
      <c r="I497">
        <f t="shared" si="125"/>
        <v>2023</v>
      </c>
      <c r="J497" t="s">
        <v>45</v>
      </c>
      <c r="L497" s="118">
        <v>36.231396187438548</v>
      </c>
      <c r="M497">
        <f t="shared" si="126"/>
        <v>18.502166319718633</v>
      </c>
      <c r="N497">
        <f t="shared" si="118"/>
        <v>18.502166319718633</v>
      </c>
      <c r="O497">
        <f t="shared" si="119"/>
        <v>37.004332639437266</v>
      </c>
      <c r="P497">
        <f t="shared" si="120"/>
        <v>13.691603076591788</v>
      </c>
      <c r="Q497">
        <f t="shared" si="121"/>
        <v>50.695935716029055</v>
      </c>
      <c r="R497">
        <f t="shared" si="122"/>
        <v>23.827089786533655</v>
      </c>
      <c r="S497">
        <f t="shared" si="123"/>
        <v>87.365995883956728</v>
      </c>
    </row>
    <row r="498" spans="1:19">
      <c r="A498" t="s">
        <v>968</v>
      </c>
      <c r="B498" t="s">
        <v>1013</v>
      </c>
      <c r="C498" t="s">
        <v>51</v>
      </c>
      <c r="D498" t="s">
        <v>42</v>
      </c>
      <c r="E498" s="114">
        <v>4.6760970665214237E-2</v>
      </c>
      <c r="F498" t="s">
        <v>747</v>
      </c>
      <c r="G498">
        <f t="shared" si="124"/>
        <v>2013</v>
      </c>
      <c r="H498" t="s">
        <v>896</v>
      </c>
      <c r="I498">
        <f t="shared" si="125"/>
        <v>2023</v>
      </c>
      <c r="J498" t="s">
        <v>45</v>
      </c>
      <c r="L498" s="118">
        <v>67.25553889880824</v>
      </c>
      <c r="M498">
        <f t="shared" si="126"/>
        <v>34.345161864324766</v>
      </c>
      <c r="N498">
        <f t="shared" si="118"/>
        <v>34.345161864324766</v>
      </c>
      <c r="O498">
        <f t="shared" si="119"/>
        <v>68.690323728649531</v>
      </c>
      <c r="P498">
        <f t="shared" si="120"/>
        <v>25.415419779600327</v>
      </c>
      <c r="Q498">
        <f t="shared" si="121"/>
        <v>94.105743508249859</v>
      </c>
      <c r="R498">
        <f t="shared" si="122"/>
        <v>44.229699448877433</v>
      </c>
      <c r="S498">
        <f t="shared" si="123"/>
        <v>162.17556464588392</v>
      </c>
    </row>
    <row r="499" spans="1:19">
      <c r="A499" t="s">
        <v>956</v>
      </c>
      <c r="B499" t="s">
        <v>1014</v>
      </c>
      <c r="C499" t="s">
        <v>51</v>
      </c>
      <c r="D499" t="s">
        <v>42</v>
      </c>
      <c r="E499" s="114">
        <v>4.6822038494660212E-2</v>
      </c>
      <c r="F499" t="s">
        <v>65</v>
      </c>
      <c r="G499">
        <f t="shared" si="124"/>
        <v>2014</v>
      </c>
      <c r="H499" t="s">
        <v>941</v>
      </c>
      <c r="I499">
        <f t="shared" si="125"/>
        <v>2023</v>
      </c>
      <c r="J499" t="s">
        <v>45</v>
      </c>
      <c r="L499" s="118">
        <v>19.042313609928151</v>
      </c>
      <c r="M499">
        <f t="shared" si="126"/>
        <v>9.724274816803316</v>
      </c>
      <c r="N499">
        <f t="shared" si="118"/>
        <v>9.724274816803316</v>
      </c>
      <c r="O499">
        <f t="shared" si="119"/>
        <v>19.448549633606632</v>
      </c>
      <c r="P499">
        <f t="shared" si="120"/>
        <v>7.1959633644344541</v>
      </c>
      <c r="Q499">
        <f t="shared" si="121"/>
        <v>26.644512998041087</v>
      </c>
      <c r="R499">
        <f t="shared" si="122"/>
        <v>12.522921109079309</v>
      </c>
      <c r="S499">
        <f t="shared" si="123"/>
        <v>45.917377399957466</v>
      </c>
    </row>
    <row r="500" spans="1:19">
      <c r="A500" t="s">
        <v>942</v>
      </c>
      <c r="B500" t="s">
        <v>1015</v>
      </c>
      <c r="C500" t="s">
        <v>51</v>
      </c>
      <c r="D500" t="s">
        <v>42</v>
      </c>
      <c r="E500" s="114">
        <v>4.9877232699744631E-2</v>
      </c>
      <c r="F500" t="s">
        <v>65</v>
      </c>
      <c r="G500">
        <f t="shared" si="124"/>
        <v>2014</v>
      </c>
      <c r="H500" t="s">
        <v>947</v>
      </c>
      <c r="I500">
        <f t="shared" si="125"/>
        <v>2023</v>
      </c>
      <c r="J500" t="s">
        <v>45</v>
      </c>
      <c r="L500" s="118">
        <v>41.955993839263407</v>
      </c>
      <c r="M500">
        <f t="shared" si="126"/>
        <v>21.425527520583863</v>
      </c>
      <c r="N500">
        <f t="shared" si="118"/>
        <v>21.425527520583863</v>
      </c>
      <c r="O500">
        <f t="shared" si="119"/>
        <v>42.851055041167726</v>
      </c>
      <c r="P500">
        <f t="shared" si="120"/>
        <v>15.854890365232059</v>
      </c>
      <c r="Q500">
        <f t="shared" si="121"/>
        <v>58.705945406399785</v>
      </c>
      <c r="R500">
        <f t="shared" si="122"/>
        <v>27.591794341007898</v>
      </c>
      <c r="S500">
        <f t="shared" si="123"/>
        <v>101.16991258369562</v>
      </c>
    </row>
    <row r="501" spans="1:19">
      <c r="A501" t="s">
        <v>63</v>
      </c>
      <c r="B501" t="s">
        <v>1016</v>
      </c>
      <c r="C501" t="s">
        <v>51</v>
      </c>
      <c r="D501" t="s">
        <v>42</v>
      </c>
      <c r="E501" s="114">
        <v>4.6447100127561147E-2</v>
      </c>
      <c r="F501" t="s">
        <v>65</v>
      </c>
      <c r="G501">
        <f t="shared" si="124"/>
        <v>2014</v>
      </c>
      <c r="H501" t="s">
        <v>947</v>
      </c>
      <c r="I501">
        <f t="shared" si="125"/>
        <v>2023</v>
      </c>
      <c r="J501" t="s">
        <v>45</v>
      </c>
      <c r="L501" s="118">
        <v>63.359130234960851</v>
      </c>
      <c r="M501">
        <f t="shared" si="126"/>
        <v>32.355395839986699</v>
      </c>
      <c r="N501">
        <f t="shared" si="118"/>
        <v>32.355395839986699</v>
      </c>
      <c r="O501">
        <f t="shared" si="119"/>
        <v>64.710791679973397</v>
      </c>
      <c r="P501">
        <f t="shared" si="120"/>
        <v>23.942992921590157</v>
      </c>
      <c r="Q501">
        <f t="shared" si="121"/>
        <v>88.653784601563558</v>
      </c>
      <c r="R501">
        <f t="shared" si="122"/>
        <v>41.667278762734867</v>
      </c>
      <c r="S501">
        <f t="shared" si="123"/>
        <v>152.78002213002785</v>
      </c>
    </row>
    <row r="502" spans="1:19">
      <c r="A502" t="s">
        <v>948</v>
      </c>
      <c r="B502" t="s">
        <v>1017</v>
      </c>
      <c r="C502" t="s">
        <v>51</v>
      </c>
      <c r="D502" t="s">
        <v>42</v>
      </c>
      <c r="E502" s="114">
        <v>4.8674777914116243E-2</v>
      </c>
      <c r="F502" t="s">
        <v>65</v>
      </c>
      <c r="G502">
        <f t="shared" si="124"/>
        <v>2014</v>
      </c>
      <c r="H502" t="s">
        <v>947</v>
      </c>
      <c r="I502">
        <f t="shared" si="125"/>
        <v>2023</v>
      </c>
      <c r="J502" t="s">
        <v>45</v>
      </c>
      <c r="L502" s="118">
        <v>77.989349771389627</v>
      </c>
      <c r="M502">
        <f t="shared" si="126"/>
        <v>39.826561283256332</v>
      </c>
      <c r="N502">
        <f t="shared" si="118"/>
        <v>39.826561283256332</v>
      </c>
      <c r="O502">
        <f t="shared" si="119"/>
        <v>79.653122566512664</v>
      </c>
      <c r="P502">
        <f t="shared" si="120"/>
        <v>29.471655349609687</v>
      </c>
      <c r="Q502">
        <f t="shared" si="121"/>
        <v>109.12477791612235</v>
      </c>
      <c r="R502">
        <f t="shared" si="122"/>
        <v>51.288645620577505</v>
      </c>
      <c r="S502">
        <f t="shared" si="123"/>
        <v>188.05836727545085</v>
      </c>
    </row>
    <row r="503" spans="1:19">
      <c r="A503" t="s">
        <v>67</v>
      </c>
      <c r="B503" t="s">
        <v>1018</v>
      </c>
      <c r="C503" t="s">
        <v>51</v>
      </c>
      <c r="D503" t="s">
        <v>42</v>
      </c>
      <c r="E503" s="114">
        <v>4.9947516111761188E-2</v>
      </c>
      <c r="F503" t="s">
        <v>65</v>
      </c>
      <c r="G503">
        <f t="shared" si="124"/>
        <v>2014</v>
      </c>
      <c r="H503" t="s">
        <v>898</v>
      </c>
      <c r="I503">
        <f t="shared" si="125"/>
        <v>2023</v>
      </c>
      <c r="J503" t="s">
        <v>45</v>
      </c>
      <c r="L503" s="118">
        <v>95.694511157244577</v>
      </c>
      <c r="M503">
        <f t="shared" si="126"/>
        <v>48.867997030966265</v>
      </c>
      <c r="N503">
        <f t="shared" si="118"/>
        <v>48.867997030966265</v>
      </c>
      <c r="O503">
        <f t="shared" si="119"/>
        <v>97.73599406193253</v>
      </c>
      <c r="P503">
        <f t="shared" si="120"/>
        <v>36.162317802915034</v>
      </c>
      <c r="Q503">
        <f t="shared" si="121"/>
        <v>133.89831186484756</v>
      </c>
      <c r="R503">
        <f t="shared" si="122"/>
        <v>62.93220657647835</v>
      </c>
      <c r="S503">
        <f t="shared" si="123"/>
        <v>230.75142411375396</v>
      </c>
    </row>
    <row r="504" spans="1:19">
      <c r="A504" t="s">
        <v>1019</v>
      </c>
      <c r="B504" t="s">
        <v>1020</v>
      </c>
      <c r="C504" t="s">
        <v>51</v>
      </c>
      <c r="D504" t="s">
        <v>42</v>
      </c>
      <c r="E504" s="114">
        <v>4.9690503088676077E-2</v>
      </c>
      <c r="F504" t="s">
        <v>65</v>
      </c>
      <c r="G504">
        <f t="shared" si="124"/>
        <v>2014</v>
      </c>
      <c r="H504" t="s">
        <v>958</v>
      </c>
      <c r="I504">
        <f t="shared" si="125"/>
        <v>2023</v>
      </c>
      <c r="J504" t="s">
        <v>45</v>
      </c>
      <c r="L504" s="118">
        <v>79.259619468680853</v>
      </c>
      <c r="M504">
        <f t="shared" si="126"/>
        <v>40.475245675339721</v>
      </c>
      <c r="N504">
        <f t="shared" si="118"/>
        <v>40.475245675339721</v>
      </c>
      <c r="O504">
        <f t="shared" si="119"/>
        <v>80.950491350679442</v>
      </c>
      <c r="P504">
        <f t="shared" si="120"/>
        <v>29.951681799751395</v>
      </c>
      <c r="Q504">
        <f t="shared" si="121"/>
        <v>110.90217315043084</v>
      </c>
      <c r="R504">
        <f t="shared" si="122"/>
        <v>52.124021380702494</v>
      </c>
      <c r="S504">
        <f t="shared" si="123"/>
        <v>191.12141172924248</v>
      </c>
    </row>
    <row r="505" spans="1:19">
      <c r="A505" t="s">
        <v>1006</v>
      </c>
      <c r="B505" t="s">
        <v>1021</v>
      </c>
      <c r="C505" t="s">
        <v>51</v>
      </c>
      <c r="D505" t="s">
        <v>42</v>
      </c>
      <c r="E505" s="114">
        <v>4.9527751503838327E-2</v>
      </c>
      <c r="F505" t="s">
        <v>65</v>
      </c>
      <c r="G505">
        <f t="shared" si="124"/>
        <v>2014</v>
      </c>
      <c r="H505" t="s">
        <v>898</v>
      </c>
      <c r="I505">
        <f t="shared" si="125"/>
        <v>2023</v>
      </c>
      <c r="J505" t="s">
        <v>45</v>
      </c>
      <c r="L505" s="118">
        <v>56.46789227555572</v>
      </c>
      <c r="M505">
        <f t="shared" si="126"/>
        <v>28.836270322050474</v>
      </c>
      <c r="N505">
        <f t="shared" si="118"/>
        <v>28.836270322050474</v>
      </c>
      <c r="O505">
        <f t="shared" si="119"/>
        <v>57.672540644100948</v>
      </c>
      <c r="P505">
        <f t="shared" si="120"/>
        <v>21.33884003831735</v>
      </c>
      <c r="Q505">
        <f t="shared" si="121"/>
        <v>79.011380682418292</v>
      </c>
      <c r="R505">
        <f t="shared" si="122"/>
        <v>37.135348920736597</v>
      </c>
      <c r="S505">
        <f t="shared" si="123"/>
        <v>136.16294604270084</v>
      </c>
    </row>
    <row r="506" spans="1:19">
      <c r="A506" t="s">
        <v>1019</v>
      </c>
      <c r="B506" t="s">
        <v>1022</v>
      </c>
      <c r="C506" t="s">
        <v>51</v>
      </c>
      <c r="D506" t="s">
        <v>42</v>
      </c>
      <c r="E506" s="114">
        <v>4.9284335180241161E-2</v>
      </c>
      <c r="F506" t="s">
        <v>65</v>
      </c>
      <c r="G506">
        <f t="shared" si="124"/>
        <v>2014</v>
      </c>
      <c r="H506" t="s">
        <v>958</v>
      </c>
      <c r="I506">
        <f t="shared" si="125"/>
        <v>2023</v>
      </c>
      <c r="J506" t="s">
        <v>45</v>
      </c>
      <c r="L506" s="118">
        <v>71.155074355859526</v>
      </c>
      <c r="M506">
        <f t="shared" si="126"/>
        <v>36.336524637725624</v>
      </c>
      <c r="N506">
        <f t="shared" si="118"/>
        <v>36.336524637725624</v>
      </c>
      <c r="O506">
        <f t="shared" si="119"/>
        <v>72.673049275451248</v>
      </c>
      <c r="P506">
        <f t="shared" si="120"/>
        <v>26.88902823191696</v>
      </c>
      <c r="Q506">
        <f t="shared" si="121"/>
        <v>99.562077507368201</v>
      </c>
      <c r="R506">
        <f t="shared" si="122"/>
        <v>46.794176428463054</v>
      </c>
      <c r="S506">
        <f t="shared" si="123"/>
        <v>171.57864690436452</v>
      </c>
    </row>
    <row r="507" spans="1:19">
      <c r="A507" t="s">
        <v>1023</v>
      </c>
      <c r="B507" t="s">
        <v>1024</v>
      </c>
      <c r="C507" t="s">
        <v>51</v>
      </c>
      <c r="D507" t="s">
        <v>42</v>
      </c>
      <c r="E507" s="114">
        <v>4.9492931737868118E-2</v>
      </c>
      <c r="F507" t="s">
        <v>65</v>
      </c>
      <c r="G507">
        <f t="shared" si="124"/>
        <v>2014</v>
      </c>
      <c r="H507" t="s">
        <v>958</v>
      </c>
      <c r="I507">
        <f t="shared" si="125"/>
        <v>2023</v>
      </c>
      <c r="J507" t="s">
        <v>45</v>
      </c>
      <c r="L507" s="118">
        <v>102.3319521607295</v>
      </c>
      <c r="M507">
        <f t="shared" si="126"/>
        <v>52.257516903412572</v>
      </c>
      <c r="N507">
        <f t="shared" si="118"/>
        <v>52.257516903412572</v>
      </c>
      <c r="O507">
        <f t="shared" si="119"/>
        <v>104.51503380682514</v>
      </c>
      <c r="P507">
        <f t="shared" si="120"/>
        <v>38.6705625085253</v>
      </c>
      <c r="Q507">
        <f t="shared" si="121"/>
        <v>143.18559631535044</v>
      </c>
      <c r="R507">
        <f t="shared" si="122"/>
        <v>67.297230268214705</v>
      </c>
      <c r="S507">
        <f t="shared" si="123"/>
        <v>246.75651098345389</v>
      </c>
    </row>
    <row r="508" spans="1:19">
      <c r="A508" t="s">
        <v>1009</v>
      </c>
      <c r="B508" t="s">
        <v>1025</v>
      </c>
      <c r="C508" t="s">
        <v>51</v>
      </c>
      <c r="D508" t="s">
        <v>42</v>
      </c>
      <c r="E508" s="114">
        <v>4.88452833450514E-2</v>
      </c>
      <c r="F508" t="s">
        <v>102</v>
      </c>
      <c r="G508">
        <f t="shared" si="124"/>
        <v>2015</v>
      </c>
      <c r="H508" t="s">
        <v>941</v>
      </c>
      <c r="I508">
        <f t="shared" si="125"/>
        <v>2023</v>
      </c>
      <c r="J508" t="s">
        <v>45</v>
      </c>
      <c r="L508" s="118">
        <v>24.01920611904719</v>
      </c>
      <c r="M508">
        <f t="shared" si="126"/>
        <v>12.265807924793441</v>
      </c>
      <c r="N508">
        <f t="shared" si="118"/>
        <v>12.265807924793441</v>
      </c>
      <c r="O508">
        <f t="shared" si="119"/>
        <v>24.531615849586881</v>
      </c>
      <c r="P508">
        <f t="shared" si="120"/>
        <v>9.0766978643471461</v>
      </c>
      <c r="Q508">
        <f t="shared" si="121"/>
        <v>33.608313713934024</v>
      </c>
      <c r="R508">
        <f t="shared" si="122"/>
        <v>15.795907445548989</v>
      </c>
      <c r="S508">
        <f t="shared" si="123"/>
        <v>57.918327300346292</v>
      </c>
    </row>
    <row r="509" spans="1:19">
      <c r="A509" t="s">
        <v>1009</v>
      </c>
      <c r="B509" t="s">
        <v>1026</v>
      </c>
      <c r="C509" t="s">
        <v>51</v>
      </c>
      <c r="D509" t="s">
        <v>42</v>
      </c>
      <c r="E509" s="114">
        <v>4.9003736933208808E-2</v>
      </c>
      <c r="F509" t="s">
        <v>102</v>
      </c>
      <c r="G509">
        <f t="shared" si="124"/>
        <v>2015</v>
      </c>
      <c r="H509" t="s">
        <v>941</v>
      </c>
      <c r="I509">
        <f t="shared" si="125"/>
        <v>2023</v>
      </c>
      <c r="J509" t="s">
        <v>45</v>
      </c>
      <c r="L509" s="118">
        <v>51.715832714944547</v>
      </c>
      <c r="M509">
        <f t="shared" si="126"/>
        <v>26.409551906431702</v>
      </c>
      <c r="N509">
        <f t="shared" si="118"/>
        <v>26.409551906431702</v>
      </c>
      <c r="O509">
        <f t="shared" si="119"/>
        <v>52.819103812863403</v>
      </c>
      <c r="P509">
        <f t="shared" si="120"/>
        <v>19.54306841075946</v>
      </c>
      <c r="Q509">
        <f t="shared" si="121"/>
        <v>72.362172223622863</v>
      </c>
      <c r="R509">
        <f t="shared" si="122"/>
        <v>34.010220945102745</v>
      </c>
      <c r="S509">
        <f t="shared" si="123"/>
        <v>124.70414346537673</v>
      </c>
    </row>
    <row r="510" spans="1:19">
      <c r="A510" t="s">
        <v>67</v>
      </c>
      <c r="B510" t="s">
        <v>1027</v>
      </c>
      <c r="C510" t="s">
        <v>51</v>
      </c>
      <c r="D510" t="s">
        <v>42</v>
      </c>
      <c r="E510" s="114">
        <v>4.9102657761078063E-2</v>
      </c>
      <c r="F510" t="s">
        <v>65</v>
      </c>
      <c r="G510">
        <f t="shared" si="124"/>
        <v>2014</v>
      </c>
      <c r="H510" t="s">
        <v>898</v>
      </c>
      <c r="I510">
        <f t="shared" si="125"/>
        <v>2023</v>
      </c>
      <c r="J510" t="s">
        <v>45</v>
      </c>
      <c r="L510" s="118">
        <v>61.148783463816983</v>
      </c>
      <c r="M510">
        <f t="shared" si="126"/>
        <v>31.226645422189229</v>
      </c>
      <c r="N510">
        <f t="shared" si="118"/>
        <v>31.226645422189229</v>
      </c>
      <c r="O510">
        <f t="shared" si="119"/>
        <v>62.453290844378458</v>
      </c>
      <c r="P510">
        <f t="shared" si="120"/>
        <v>23.107717612420029</v>
      </c>
      <c r="Q510">
        <f t="shared" si="121"/>
        <v>85.56100845679849</v>
      </c>
      <c r="R510">
        <f t="shared" si="122"/>
        <v>40.21367397469529</v>
      </c>
      <c r="S510">
        <f t="shared" si="123"/>
        <v>147.45013790721606</v>
      </c>
    </row>
    <row r="511" spans="1:19">
      <c r="A511" t="s">
        <v>67</v>
      </c>
      <c r="B511" t="s">
        <v>1028</v>
      </c>
      <c r="C511" t="s">
        <v>51</v>
      </c>
      <c r="D511" t="s">
        <v>42</v>
      </c>
      <c r="E511" s="114">
        <v>4.9827278511832232E-2</v>
      </c>
      <c r="F511" t="s">
        <v>65</v>
      </c>
      <c r="G511">
        <f t="shared" si="124"/>
        <v>2014</v>
      </c>
      <c r="H511" t="s">
        <v>898</v>
      </c>
      <c r="I511">
        <f t="shared" si="125"/>
        <v>2023</v>
      </c>
      <c r="J511" t="s">
        <v>45</v>
      </c>
      <c r="L511" s="118">
        <v>79.909588147652826</v>
      </c>
      <c r="M511">
        <f t="shared" si="126"/>
        <v>40.807163014068074</v>
      </c>
      <c r="N511">
        <f t="shared" si="118"/>
        <v>40.807163014068074</v>
      </c>
      <c r="O511">
        <f t="shared" si="119"/>
        <v>81.614326028136148</v>
      </c>
      <c r="P511">
        <f t="shared" si="120"/>
        <v>30.197300630410375</v>
      </c>
      <c r="Q511">
        <f t="shared" si="121"/>
        <v>111.81162665854652</v>
      </c>
      <c r="R511">
        <f t="shared" si="122"/>
        <v>52.551464529516856</v>
      </c>
      <c r="S511">
        <f t="shared" si="123"/>
        <v>192.68870327489512</v>
      </c>
    </row>
    <row r="512" spans="1:19">
      <c r="A512" t="s">
        <v>1029</v>
      </c>
      <c r="B512" t="s">
        <v>1030</v>
      </c>
      <c r="C512" t="s">
        <v>51</v>
      </c>
      <c r="D512" t="s">
        <v>42</v>
      </c>
      <c r="E512" s="114">
        <v>4.7373626280317709E-2</v>
      </c>
      <c r="F512" t="s">
        <v>65</v>
      </c>
      <c r="G512">
        <f t="shared" si="124"/>
        <v>2014</v>
      </c>
      <c r="H512" t="s">
        <v>898</v>
      </c>
      <c r="I512">
        <f t="shared" si="125"/>
        <v>2023</v>
      </c>
      <c r="J512" t="s">
        <v>45</v>
      </c>
      <c r="L512" s="118">
        <v>80.556798467571269</v>
      </c>
      <c r="M512">
        <f t="shared" si="126"/>
        <v>41.137671750773094</v>
      </c>
      <c r="N512">
        <f t="shared" si="118"/>
        <v>41.137671750773094</v>
      </c>
      <c r="O512">
        <f t="shared" si="119"/>
        <v>82.275343501546189</v>
      </c>
      <c r="P512">
        <f t="shared" si="120"/>
        <v>30.441877095572089</v>
      </c>
      <c r="Q512">
        <f t="shared" si="121"/>
        <v>112.71722059711828</v>
      </c>
      <c r="R512">
        <f t="shared" si="122"/>
        <v>52.977093680645588</v>
      </c>
      <c r="S512">
        <f t="shared" si="123"/>
        <v>194.24934349570049</v>
      </c>
    </row>
    <row r="513" spans="1:19">
      <c r="A513" t="s">
        <v>1029</v>
      </c>
      <c r="B513" t="s">
        <v>1031</v>
      </c>
      <c r="C513" t="s">
        <v>51</v>
      </c>
      <c r="D513" t="s">
        <v>42</v>
      </c>
      <c r="E513" s="114">
        <v>4.9180978945160082E-2</v>
      </c>
      <c r="F513" t="s">
        <v>65</v>
      </c>
      <c r="G513">
        <f t="shared" si="124"/>
        <v>2014</v>
      </c>
      <c r="H513" t="s">
        <v>898</v>
      </c>
      <c r="I513">
        <f t="shared" si="125"/>
        <v>2023</v>
      </c>
      <c r="J513" t="s">
        <v>45</v>
      </c>
      <c r="L513" s="118">
        <v>127.1656602339435</v>
      </c>
      <c r="M513">
        <f t="shared" si="126"/>
        <v>64.939263826133867</v>
      </c>
      <c r="N513">
        <f t="shared" si="118"/>
        <v>64.939263826133867</v>
      </c>
      <c r="O513">
        <f t="shared" si="119"/>
        <v>129.87852765226773</v>
      </c>
      <c r="P513">
        <f t="shared" si="120"/>
        <v>48.055055231339061</v>
      </c>
      <c r="Q513">
        <f t="shared" si="121"/>
        <v>177.93358288360679</v>
      </c>
      <c r="R513">
        <f t="shared" si="122"/>
        <v>83.628783955295191</v>
      </c>
      <c r="S513">
        <f t="shared" si="123"/>
        <v>306.63887450274905</v>
      </c>
    </row>
    <row r="514" spans="1:19">
      <c r="A514" t="s">
        <v>1029</v>
      </c>
      <c r="B514" t="s">
        <v>1032</v>
      </c>
      <c r="C514" t="s">
        <v>51</v>
      </c>
      <c r="D514" t="s">
        <v>42</v>
      </c>
      <c r="E514" s="114">
        <v>4.9003736933208808E-2</v>
      </c>
      <c r="F514" t="s">
        <v>65</v>
      </c>
      <c r="G514">
        <f t="shared" si="124"/>
        <v>2014</v>
      </c>
      <c r="H514" t="s">
        <v>898</v>
      </c>
      <c r="I514">
        <f t="shared" si="125"/>
        <v>2023</v>
      </c>
      <c r="J514" t="s">
        <v>45</v>
      </c>
      <c r="L514" s="118">
        <v>112.09146391258609</v>
      </c>
      <c r="M514">
        <f t="shared" si="126"/>
        <v>57.24137423802734</v>
      </c>
      <c r="N514">
        <f t="shared" si="118"/>
        <v>57.24137423802734</v>
      </c>
      <c r="O514">
        <f t="shared" si="119"/>
        <v>114.48274847605468</v>
      </c>
      <c r="P514">
        <f t="shared" si="120"/>
        <v>42.35861693614023</v>
      </c>
      <c r="Q514">
        <f t="shared" si="121"/>
        <v>156.8413654121949</v>
      </c>
      <c r="R514">
        <f t="shared" si="122"/>
        <v>73.715441743731603</v>
      </c>
      <c r="S514">
        <f t="shared" si="123"/>
        <v>270.28995306034921</v>
      </c>
    </row>
    <row r="515" spans="1:19">
      <c r="A515" t="s">
        <v>1029</v>
      </c>
      <c r="B515" t="s">
        <v>1033</v>
      </c>
      <c r="C515" t="s">
        <v>51</v>
      </c>
      <c r="D515" t="s">
        <v>42</v>
      </c>
      <c r="E515" s="114">
        <v>4.9527751503838327E-2</v>
      </c>
      <c r="F515" t="s">
        <v>65</v>
      </c>
      <c r="G515">
        <f t="shared" si="124"/>
        <v>2014</v>
      </c>
      <c r="H515" t="s">
        <v>898</v>
      </c>
      <c r="I515">
        <f t="shared" si="125"/>
        <v>2023</v>
      </c>
      <c r="J515" t="s">
        <v>45</v>
      </c>
      <c r="L515" s="118">
        <v>132.28862410160869</v>
      </c>
      <c r="M515">
        <f t="shared" si="126"/>
        <v>67.555390707888222</v>
      </c>
      <c r="N515">
        <f t="shared" si="118"/>
        <v>67.555390707888222</v>
      </c>
      <c r="O515">
        <f t="shared" si="119"/>
        <v>135.11078141577644</v>
      </c>
      <c r="P515">
        <f t="shared" si="120"/>
        <v>49.990989123837281</v>
      </c>
      <c r="Q515">
        <f t="shared" si="121"/>
        <v>185.10177053961371</v>
      </c>
      <c r="R515">
        <f t="shared" si="122"/>
        <v>86.997832153618432</v>
      </c>
      <c r="S515">
        <f t="shared" si="123"/>
        <v>318.99205122993425</v>
      </c>
    </row>
    <row r="516" spans="1:19">
      <c r="A516" t="s">
        <v>1034</v>
      </c>
      <c r="B516" t="s">
        <v>1035</v>
      </c>
      <c r="C516" t="s">
        <v>41</v>
      </c>
      <c r="D516" t="s">
        <v>42</v>
      </c>
      <c r="E516">
        <v>1.9230797395556269E-2</v>
      </c>
      <c r="F516" t="s">
        <v>793</v>
      </c>
      <c r="G516">
        <f t="shared" si="124"/>
        <v>2016</v>
      </c>
      <c r="H516" t="s">
        <v>886</v>
      </c>
      <c r="I516">
        <f t="shared" si="125"/>
        <v>2022</v>
      </c>
      <c r="J516" t="s">
        <v>108</v>
      </c>
      <c r="K516" t="s">
        <v>109</v>
      </c>
      <c r="L516">
        <v>88.951360410049233</v>
      </c>
      <c r="M516">
        <f t="shared" si="126"/>
        <v>45.424494716065176</v>
      </c>
      <c r="N516">
        <f t="shared" si="118"/>
        <v>45.424494716065176</v>
      </c>
      <c r="O516">
        <f t="shared" si="119"/>
        <v>90.848989432130352</v>
      </c>
      <c r="P516">
        <f t="shared" si="120"/>
        <v>33.614126089888231</v>
      </c>
      <c r="Q516">
        <f t="shared" si="121"/>
        <v>124.46311552201858</v>
      </c>
      <c r="R516">
        <f t="shared" si="122"/>
        <v>58.497664295348734</v>
      </c>
      <c r="S516">
        <f t="shared" si="123"/>
        <v>214.49143574961201</v>
      </c>
    </row>
    <row r="517" spans="1:19">
      <c r="A517" t="s">
        <v>1036</v>
      </c>
      <c r="B517" t="s">
        <v>1037</v>
      </c>
      <c r="C517" t="s">
        <v>41</v>
      </c>
      <c r="D517" t="s">
        <v>42</v>
      </c>
      <c r="E517">
        <v>1.8247681384410189E-2</v>
      </c>
      <c r="F517" t="s">
        <v>1038</v>
      </c>
      <c r="G517">
        <f t="shared" si="124"/>
        <v>2016</v>
      </c>
      <c r="H517" t="s">
        <v>886</v>
      </c>
      <c r="I517">
        <f t="shared" si="125"/>
        <v>2022</v>
      </c>
      <c r="J517" t="s">
        <v>108</v>
      </c>
      <c r="K517" t="s">
        <v>109</v>
      </c>
      <c r="L517">
        <v>20.325073794935161</v>
      </c>
      <c r="M517">
        <f t="shared" si="126"/>
        <v>10.379337684613564</v>
      </c>
      <c r="N517">
        <f t="shared" si="118"/>
        <v>10.379337684613564</v>
      </c>
      <c r="O517">
        <f t="shared" si="119"/>
        <v>20.758675369227127</v>
      </c>
      <c r="P517">
        <f t="shared" si="120"/>
        <v>7.6807098866140366</v>
      </c>
      <c r="Q517">
        <f t="shared" si="121"/>
        <v>28.439385255841163</v>
      </c>
      <c r="R517">
        <f t="shared" si="122"/>
        <v>13.366511070245346</v>
      </c>
      <c r="S517">
        <f t="shared" si="123"/>
        <v>49.010540590899602</v>
      </c>
    </row>
    <row r="518" spans="1:19">
      <c r="A518" t="s">
        <v>657</v>
      </c>
      <c r="B518" t="s">
        <v>1039</v>
      </c>
      <c r="C518" t="s">
        <v>51</v>
      </c>
      <c r="D518" t="s">
        <v>42</v>
      </c>
      <c r="E518" s="114">
        <v>4.7373626280317709E-2</v>
      </c>
      <c r="F518" t="s">
        <v>75</v>
      </c>
      <c r="G518">
        <f t="shared" si="124"/>
        <v>2014</v>
      </c>
      <c r="H518" t="s">
        <v>1040</v>
      </c>
      <c r="I518">
        <f t="shared" si="125"/>
        <v>2023</v>
      </c>
      <c r="J518" t="s">
        <v>45</v>
      </c>
      <c r="L518" s="118">
        <v>97.903482840540136</v>
      </c>
      <c r="M518">
        <f t="shared" si="126"/>
        <v>49.996045237235869</v>
      </c>
      <c r="N518">
        <f t="shared" si="118"/>
        <v>49.996045237235869</v>
      </c>
      <c r="O518">
        <f t="shared" si="119"/>
        <v>99.992090474471738</v>
      </c>
      <c r="P518">
        <f t="shared" si="120"/>
        <v>36.997073475554544</v>
      </c>
      <c r="Q518">
        <f t="shared" si="121"/>
        <v>136.9891639500263</v>
      </c>
      <c r="R518">
        <f t="shared" si="122"/>
        <v>64.384907056512361</v>
      </c>
      <c r="S518">
        <f t="shared" si="123"/>
        <v>236.07799254054532</v>
      </c>
    </row>
    <row r="519" spans="1:19">
      <c r="A519" t="s">
        <v>104</v>
      </c>
      <c r="B519" t="s">
        <v>1041</v>
      </c>
      <c r="C519" t="s">
        <v>51</v>
      </c>
      <c r="D519" t="s">
        <v>42</v>
      </c>
      <c r="E519" s="114">
        <v>4.8635255322283702E-2</v>
      </c>
      <c r="F519" t="s">
        <v>102</v>
      </c>
      <c r="G519">
        <f t="shared" si="124"/>
        <v>2015</v>
      </c>
      <c r="H519" t="s">
        <v>1040</v>
      </c>
      <c r="I519">
        <f t="shared" si="125"/>
        <v>2023</v>
      </c>
      <c r="J519" t="s">
        <v>103</v>
      </c>
      <c r="L519" s="118">
        <v>110.2977779140778</v>
      </c>
      <c r="M519">
        <f t="shared" si="126"/>
        <v>56.325398588122439</v>
      </c>
      <c r="N519">
        <f t="shared" si="118"/>
        <v>56.325398588122439</v>
      </c>
      <c r="O519">
        <f t="shared" si="119"/>
        <v>112.65079717624488</v>
      </c>
      <c r="P519">
        <f t="shared" si="120"/>
        <v>41.680794955210608</v>
      </c>
      <c r="Q519">
        <f t="shared" si="121"/>
        <v>154.33159213145549</v>
      </c>
      <c r="R519">
        <f t="shared" si="122"/>
        <v>72.535848301784071</v>
      </c>
      <c r="S519">
        <f t="shared" si="123"/>
        <v>265.96477710654159</v>
      </c>
    </row>
    <row r="520" spans="1:19">
      <c r="A520" t="s">
        <v>637</v>
      </c>
      <c r="B520" t="s">
        <v>1042</v>
      </c>
      <c r="C520" t="s">
        <v>51</v>
      </c>
      <c r="D520" t="s">
        <v>42</v>
      </c>
      <c r="E520" s="114">
        <v>4.7669194432262009E-2</v>
      </c>
      <c r="F520" t="s">
        <v>102</v>
      </c>
      <c r="G520">
        <f t="shared" si="124"/>
        <v>2015</v>
      </c>
      <c r="H520" t="s">
        <v>1043</v>
      </c>
      <c r="I520">
        <f t="shared" si="125"/>
        <v>2023</v>
      </c>
      <c r="J520" t="s">
        <v>103</v>
      </c>
      <c r="L520" s="118">
        <v>169.47333868695461</v>
      </c>
      <c r="M520">
        <f t="shared" si="126"/>
        <v>86.544384956138217</v>
      </c>
      <c r="N520">
        <f t="shared" si="118"/>
        <v>86.544384956138217</v>
      </c>
      <c r="O520">
        <f t="shared" si="119"/>
        <v>173.08876991227643</v>
      </c>
      <c r="P520">
        <f t="shared" si="120"/>
        <v>64.042844867542286</v>
      </c>
      <c r="Q520">
        <f t="shared" si="121"/>
        <v>237.13161477981873</v>
      </c>
      <c r="R520">
        <f t="shared" si="122"/>
        <v>111.4518589465148</v>
      </c>
      <c r="S520">
        <f t="shared" si="123"/>
        <v>408.65681613722091</v>
      </c>
    </row>
    <row r="521" spans="1:19">
      <c r="A521" t="s">
        <v>637</v>
      </c>
      <c r="B521" t="s">
        <v>1044</v>
      </c>
      <c r="C521" t="s">
        <v>51</v>
      </c>
      <c r="D521" t="s">
        <v>42</v>
      </c>
      <c r="E521" s="114">
        <v>4.946896468136152E-2</v>
      </c>
      <c r="F521" t="s">
        <v>102</v>
      </c>
      <c r="G521">
        <f t="shared" si="124"/>
        <v>2015</v>
      </c>
      <c r="H521" t="s">
        <v>1043</v>
      </c>
      <c r="I521">
        <f t="shared" si="125"/>
        <v>2023</v>
      </c>
      <c r="J521" t="s">
        <v>103</v>
      </c>
      <c r="L521" s="118">
        <v>245.57708052810131</v>
      </c>
      <c r="M521">
        <f t="shared" si="126"/>
        <v>125.40802912301716</v>
      </c>
      <c r="N521">
        <f t="shared" si="118"/>
        <v>125.40802912301716</v>
      </c>
      <c r="O521">
        <f t="shared" si="119"/>
        <v>250.81605824603432</v>
      </c>
      <c r="P521">
        <f t="shared" si="120"/>
        <v>92.801941551032698</v>
      </c>
      <c r="Q521">
        <f t="shared" si="121"/>
        <v>343.617999797067</v>
      </c>
      <c r="R521">
        <f t="shared" si="122"/>
        <v>161.50045990462149</v>
      </c>
      <c r="S521">
        <f t="shared" si="123"/>
        <v>592.16835298361207</v>
      </c>
    </row>
    <row r="522" spans="1:19">
      <c r="A522" t="s">
        <v>183</v>
      </c>
      <c r="B522" t="s">
        <v>1045</v>
      </c>
      <c r="C522" t="s">
        <v>51</v>
      </c>
      <c r="D522" t="s">
        <v>42</v>
      </c>
      <c r="E522" s="114">
        <v>4.9492931737868118E-2</v>
      </c>
      <c r="F522" t="s">
        <v>182</v>
      </c>
      <c r="G522">
        <f t="shared" si="124"/>
        <v>2016</v>
      </c>
      <c r="H522" t="s">
        <v>1046</v>
      </c>
      <c r="I522">
        <f t="shared" si="125"/>
        <v>2023</v>
      </c>
      <c r="J522" t="s">
        <v>108</v>
      </c>
      <c r="L522" s="118">
        <v>125.20521428322689</v>
      </c>
      <c r="M522">
        <f t="shared" si="126"/>
        <v>63.938129427301249</v>
      </c>
      <c r="N522">
        <f t="shared" si="118"/>
        <v>63.938129427301249</v>
      </c>
      <c r="O522">
        <f t="shared" si="119"/>
        <v>127.8762588546025</v>
      </c>
      <c r="P522">
        <f t="shared" si="120"/>
        <v>47.314215776202921</v>
      </c>
      <c r="Q522">
        <f t="shared" si="121"/>
        <v>175.19047463080543</v>
      </c>
      <c r="R522">
        <f t="shared" si="122"/>
        <v>82.339523076478542</v>
      </c>
      <c r="S522">
        <f t="shared" si="123"/>
        <v>301.91158461375466</v>
      </c>
    </row>
    <row r="523" spans="1:19">
      <c r="A523" t="s">
        <v>183</v>
      </c>
      <c r="B523" t="s">
        <v>1047</v>
      </c>
      <c r="C523" t="s">
        <v>51</v>
      </c>
      <c r="D523" t="s">
        <v>42</v>
      </c>
      <c r="E523" s="114">
        <v>4.875204336301342E-2</v>
      </c>
      <c r="F523" t="s">
        <v>182</v>
      </c>
      <c r="G523">
        <f t="shared" si="124"/>
        <v>2016</v>
      </c>
      <c r="H523" t="s">
        <v>1043</v>
      </c>
      <c r="I523">
        <f t="shared" si="125"/>
        <v>2023</v>
      </c>
      <c r="J523" t="s">
        <v>108</v>
      </c>
      <c r="L523" s="118">
        <v>152.79467240539859</v>
      </c>
      <c r="M523">
        <f t="shared" si="126"/>
        <v>78.027146041690273</v>
      </c>
      <c r="N523">
        <f t="shared" si="118"/>
        <v>78.027146041690273</v>
      </c>
      <c r="O523">
        <f t="shared" si="119"/>
        <v>156.05429208338055</v>
      </c>
      <c r="P523">
        <f t="shared" si="120"/>
        <v>57.740088070850803</v>
      </c>
      <c r="Q523">
        <f t="shared" si="121"/>
        <v>213.79438015423136</v>
      </c>
      <c r="R523">
        <f t="shared" si="122"/>
        <v>100.48335867248873</v>
      </c>
      <c r="S523">
        <f t="shared" si="123"/>
        <v>368.43898179912532</v>
      </c>
    </row>
    <row r="524" spans="1:19">
      <c r="A524" t="s">
        <v>183</v>
      </c>
      <c r="B524" t="s">
        <v>1048</v>
      </c>
      <c r="C524" t="s">
        <v>51</v>
      </c>
      <c r="D524" t="s">
        <v>42</v>
      </c>
      <c r="E524" s="114">
        <v>4.8770988603262858E-2</v>
      </c>
      <c r="F524" t="s">
        <v>182</v>
      </c>
      <c r="G524">
        <f t="shared" si="124"/>
        <v>2016</v>
      </c>
      <c r="H524" t="s">
        <v>1046</v>
      </c>
      <c r="I524">
        <f t="shared" si="125"/>
        <v>2023</v>
      </c>
      <c r="J524" t="s">
        <v>108</v>
      </c>
      <c r="L524" s="118">
        <v>171.65153352758949</v>
      </c>
      <c r="M524">
        <f t="shared" si="126"/>
        <v>87.656716454755767</v>
      </c>
      <c r="N524">
        <f t="shared" si="118"/>
        <v>87.656716454755767</v>
      </c>
      <c r="O524">
        <f t="shared" si="119"/>
        <v>175.31343290951153</v>
      </c>
      <c r="P524">
        <f t="shared" si="120"/>
        <v>64.865970176519269</v>
      </c>
      <c r="Q524">
        <f t="shared" si="121"/>
        <v>240.17940308603079</v>
      </c>
      <c r="R524">
        <f t="shared" si="122"/>
        <v>112.88431945043446</v>
      </c>
      <c r="S524">
        <f t="shared" si="123"/>
        <v>413.90917131825967</v>
      </c>
    </row>
    <row r="525" spans="1:19">
      <c r="A525" t="s">
        <v>183</v>
      </c>
      <c r="B525" t="s">
        <v>1049</v>
      </c>
      <c r="C525" t="s">
        <v>51</v>
      </c>
      <c r="D525" t="s">
        <v>42</v>
      </c>
      <c r="E525" s="114">
        <v>4.7897959246795928E-2</v>
      </c>
      <c r="F525" t="s">
        <v>182</v>
      </c>
      <c r="G525">
        <f t="shared" si="124"/>
        <v>2016</v>
      </c>
      <c r="H525" t="s">
        <v>1046</v>
      </c>
      <c r="I525">
        <f t="shared" si="125"/>
        <v>2023</v>
      </c>
      <c r="J525" t="s">
        <v>108</v>
      </c>
      <c r="L525" s="118">
        <v>221.59849887176421</v>
      </c>
      <c r="M525">
        <f t="shared" si="126"/>
        <v>113.16296675718101</v>
      </c>
      <c r="N525">
        <f t="shared" si="118"/>
        <v>113.16296675718101</v>
      </c>
      <c r="O525">
        <f t="shared" si="119"/>
        <v>226.32593351436202</v>
      </c>
      <c r="P525">
        <f t="shared" si="120"/>
        <v>83.74059540031395</v>
      </c>
      <c r="Q525">
        <f t="shared" si="121"/>
        <v>310.06652891467598</v>
      </c>
      <c r="R525">
        <f t="shared" si="122"/>
        <v>145.7312685898977</v>
      </c>
      <c r="S525">
        <f t="shared" si="123"/>
        <v>534.34798482962481</v>
      </c>
    </row>
    <row r="526" spans="1:19">
      <c r="A526" t="s">
        <v>183</v>
      </c>
      <c r="B526" t="s">
        <v>1050</v>
      </c>
      <c r="C526" t="s">
        <v>51</v>
      </c>
      <c r="D526" t="s">
        <v>42</v>
      </c>
      <c r="E526" s="114">
        <v>4.9053869765452937E-2</v>
      </c>
      <c r="F526" t="s">
        <v>182</v>
      </c>
      <c r="G526">
        <f t="shared" si="124"/>
        <v>2016</v>
      </c>
      <c r="H526" t="s">
        <v>1046</v>
      </c>
      <c r="I526">
        <f t="shared" si="125"/>
        <v>2023</v>
      </c>
      <c r="J526" t="s">
        <v>108</v>
      </c>
      <c r="L526" s="118">
        <v>152.39334074635909</v>
      </c>
      <c r="M526">
        <f t="shared" si="126"/>
        <v>77.82219934114076</v>
      </c>
      <c r="N526">
        <f t="shared" si="118"/>
        <v>77.82219934114076</v>
      </c>
      <c r="O526">
        <f t="shared" si="119"/>
        <v>155.64439868228152</v>
      </c>
      <c r="P526">
        <f t="shared" si="120"/>
        <v>57.588427512444163</v>
      </c>
      <c r="Q526">
        <f t="shared" si="121"/>
        <v>213.23282619472567</v>
      </c>
      <c r="R526">
        <f t="shared" si="122"/>
        <v>100.21942831152106</v>
      </c>
      <c r="S526">
        <f t="shared" si="123"/>
        <v>367.47123714224387</v>
      </c>
    </row>
    <row r="527" spans="1:19">
      <c r="A527" t="s">
        <v>642</v>
      </c>
      <c r="B527" t="s">
        <v>1051</v>
      </c>
      <c r="C527" t="s">
        <v>51</v>
      </c>
      <c r="D527" t="s">
        <v>42</v>
      </c>
      <c r="E527" s="114">
        <v>4.875204336301342E-2</v>
      </c>
      <c r="F527" t="s">
        <v>75</v>
      </c>
      <c r="G527">
        <f t="shared" si="124"/>
        <v>2014</v>
      </c>
      <c r="H527" t="s">
        <v>1040</v>
      </c>
      <c r="I527">
        <f t="shared" si="125"/>
        <v>2023</v>
      </c>
      <c r="J527" t="s">
        <v>45</v>
      </c>
      <c r="L527" s="118">
        <v>121.1150789312629</v>
      </c>
      <c r="M527">
        <f t="shared" si="126"/>
        <v>61.849433640898297</v>
      </c>
      <c r="N527">
        <f t="shared" si="118"/>
        <v>61.849433640898297</v>
      </c>
      <c r="O527">
        <f t="shared" si="119"/>
        <v>123.69886728179659</v>
      </c>
      <c r="P527">
        <f t="shared" si="120"/>
        <v>45.768580894264737</v>
      </c>
      <c r="Q527">
        <f t="shared" si="121"/>
        <v>169.46744817606134</v>
      </c>
      <c r="R527">
        <f t="shared" si="122"/>
        <v>79.649700642748826</v>
      </c>
      <c r="S527">
        <f t="shared" si="123"/>
        <v>292.04890235674566</v>
      </c>
    </row>
    <row r="528" spans="1:19">
      <c r="A528" t="s">
        <v>73</v>
      </c>
      <c r="B528" t="s">
        <v>1052</v>
      </c>
      <c r="C528" t="s">
        <v>51</v>
      </c>
      <c r="D528" t="s">
        <v>42</v>
      </c>
      <c r="E528" s="114">
        <v>4.369173637708474E-2</v>
      </c>
      <c r="F528" t="s">
        <v>75</v>
      </c>
      <c r="G528">
        <f t="shared" si="124"/>
        <v>2014</v>
      </c>
      <c r="H528" t="s">
        <v>1040</v>
      </c>
      <c r="I528">
        <f t="shared" si="125"/>
        <v>2023</v>
      </c>
      <c r="J528" t="s">
        <v>45</v>
      </c>
      <c r="L528" s="118">
        <v>116.13478872722411</v>
      </c>
      <c r="M528">
        <f t="shared" si="126"/>
        <v>59.306165443369153</v>
      </c>
      <c r="N528">
        <f t="shared" ref="N528:N591" si="127">L528*$L$2</f>
        <v>59.306165443369153</v>
      </c>
      <c r="O528">
        <f t="shared" ref="O528:O591" si="128">N528*$L$4</f>
        <v>118.61233088673831</v>
      </c>
      <c r="P528">
        <f t="shared" ref="P528:P591" si="129">O528*$L$5</f>
        <v>43.886562428093171</v>
      </c>
      <c r="Q528">
        <f t="shared" ref="Q528:Q591" si="130">SUM(O528:P528)</f>
        <v>162.49889331483149</v>
      </c>
      <c r="R528">
        <f t="shared" ref="R528:R591" si="131">Q528*$L$7</f>
        <v>76.374479857970798</v>
      </c>
      <c r="S528">
        <f t="shared" ref="S528:S591" si="132">R528*$L$8</f>
        <v>280.03975947922623</v>
      </c>
    </row>
    <row r="529" spans="1:19">
      <c r="A529" t="s">
        <v>76</v>
      </c>
      <c r="B529" t="s">
        <v>1053</v>
      </c>
      <c r="C529" t="s">
        <v>51</v>
      </c>
      <c r="D529" t="s">
        <v>42</v>
      </c>
      <c r="E529" s="114">
        <v>4.6605810002824419E-2</v>
      </c>
      <c r="F529" t="s">
        <v>75</v>
      </c>
      <c r="G529">
        <f t="shared" ref="G529:G592" si="133">YEAR(F529)</f>
        <v>2014</v>
      </c>
      <c r="H529" t="s">
        <v>1040</v>
      </c>
      <c r="I529">
        <f t="shared" ref="I529:I592" si="134">YEAR(H529)</f>
        <v>2023</v>
      </c>
      <c r="J529" t="s">
        <v>45</v>
      </c>
      <c r="L529" s="118">
        <v>170.66638359125039</v>
      </c>
      <c r="M529">
        <f t="shared" si="126"/>
        <v>87.153633220598593</v>
      </c>
      <c r="N529">
        <f t="shared" si="127"/>
        <v>87.153633220598593</v>
      </c>
      <c r="O529">
        <f t="shared" si="128"/>
        <v>174.30726644119719</v>
      </c>
      <c r="P529">
        <f t="shared" si="129"/>
        <v>64.493688583242957</v>
      </c>
      <c r="Q529">
        <f t="shared" si="130"/>
        <v>238.80095502444016</v>
      </c>
      <c r="R529">
        <f t="shared" si="131"/>
        <v>112.23644886148686</v>
      </c>
      <c r="S529">
        <f t="shared" si="132"/>
        <v>411.5336458254518</v>
      </c>
    </row>
    <row r="530" spans="1:19">
      <c r="A530" t="s">
        <v>76</v>
      </c>
      <c r="B530" t="s">
        <v>1054</v>
      </c>
      <c r="C530" t="s">
        <v>51</v>
      </c>
      <c r="D530" t="s">
        <v>42</v>
      </c>
      <c r="E530" s="114">
        <v>4.7401219314971828E-2</v>
      </c>
      <c r="F530" t="s">
        <v>75</v>
      </c>
      <c r="G530">
        <f t="shared" si="133"/>
        <v>2014</v>
      </c>
      <c r="H530" t="s">
        <v>1040</v>
      </c>
      <c r="I530">
        <f t="shared" si="134"/>
        <v>2023</v>
      </c>
      <c r="J530" t="s">
        <v>45</v>
      </c>
      <c r="L530" s="118">
        <v>81.773984885145921</v>
      </c>
      <c r="M530">
        <f t="shared" ref="M530:M593" si="135">IF(D530="euc",$L$2,$L$3)*L530</f>
        <v>41.75924828134788</v>
      </c>
      <c r="N530">
        <f t="shared" si="127"/>
        <v>41.75924828134788</v>
      </c>
      <c r="O530">
        <f t="shared" si="128"/>
        <v>83.518496562695759</v>
      </c>
      <c r="P530">
        <f t="shared" si="129"/>
        <v>30.901843728197431</v>
      </c>
      <c r="Q530">
        <f t="shared" si="130"/>
        <v>114.42034029089319</v>
      </c>
      <c r="R530">
        <f t="shared" si="131"/>
        <v>53.777559936719797</v>
      </c>
      <c r="S530">
        <f t="shared" si="132"/>
        <v>197.18438643463924</v>
      </c>
    </row>
    <row r="531" spans="1:19">
      <c r="A531" t="s">
        <v>76</v>
      </c>
      <c r="B531" t="s">
        <v>1055</v>
      </c>
      <c r="C531" t="s">
        <v>51</v>
      </c>
      <c r="D531" t="s">
        <v>42</v>
      </c>
      <c r="E531" s="114">
        <v>4.7947192874796582E-2</v>
      </c>
      <c r="F531" t="s">
        <v>75</v>
      </c>
      <c r="G531">
        <f t="shared" si="133"/>
        <v>2014</v>
      </c>
      <c r="H531" t="s">
        <v>1040</v>
      </c>
      <c r="I531">
        <f t="shared" si="134"/>
        <v>2023</v>
      </c>
      <c r="J531" t="s">
        <v>45</v>
      </c>
      <c r="L531" s="118">
        <v>135.3556143916891</v>
      </c>
      <c r="M531">
        <f t="shared" si="135"/>
        <v>69.121600416022616</v>
      </c>
      <c r="N531">
        <f t="shared" si="127"/>
        <v>69.121600416022616</v>
      </c>
      <c r="O531">
        <f t="shared" si="128"/>
        <v>138.24320083204523</v>
      </c>
      <c r="P531">
        <f t="shared" si="129"/>
        <v>51.149984307856734</v>
      </c>
      <c r="Q531">
        <f t="shared" si="130"/>
        <v>189.39318513990196</v>
      </c>
      <c r="R531">
        <f t="shared" si="131"/>
        <v>89.014797015753913</v>
      </c>
      <c r="S531">
        <f t="shared" si="132"/>
        <v>326.38758905776433</v>
      </c>
    </row>
    <row r="532" spans="1:19">
      <c r="A532" t="s">
        <v>73</v>
      </c>
      <c r="B532" t="s">
        <v>1056</v>
      </c>
      <c r="C532" t="s">
        <v>51</v>
      </c>
      <c r="D532" t="s">
        <v>42</v>
      </c>
      <c r="E532" s="114">
        <v>4.7643049030688493E-2</v>
      </c>
      <c r="F532" t="s">
        <v>75</v>
      </c>
      <c r="G532">
        <f t="shared" si="133"/>
        <v>2014</v>
      </c>
      <c r="H532" t="s">
        <v>1040</v>
      </c>
      <c r="I532">
        <f t="shared" si="134"/>
        <v>2023</v>
      </c>
      <c r="J532" t="s">
        <v>45</v>
      </c>
      <c r="L532" s="118">
        <v>108.8744521199433</v>
      </c>
      <c r="M532">
        <f t="shared" si="135"/>
        <v>55.598553549251086</v>
      </c>
      <c r="N532">
        <f t="shared" si="127"/>
        <v>55.598553549251086</v>
      </c>
      <c r="O532">
        <f t="shared" si="128"/>
        <v>111.19710709850217</v>
      </c>
      <c r="P532">
        <f t="shared" si="129"/>
        <v>41.142929626445806</v>
      </c>
      <c r="Q532">
        <f t="shared" si="130"/>
        <v>152.34003672494799</v>
      </c>
      <c r="R532">
        <f t="shared" si="131"/>
        <v>71.599817260725558</v>
      </c>
      <c r="S532">
        <f t="shared" si="132"/>
        <v>262.53266328932705</v>
      </c>
    </row>
    <row r="533" spans="1:19">
      <c r="A533" t="s">
        <v>76</v>
      </c>
      <c r="B533" t="s">
        <v>1057</v>
      </c>
      <c r="C533" t="s">
        <v>51</v>
      </c>
      <c r="D533" t="s">
        <v>42</v>
      </c>
      <c r="E533" s="114">
        <v>4.7345888937382202E-2</v>
      </c>
      <c r="F533" t="s">
        <v>75</v>
      </c>
      <c r="G533">
        <f t="shared" si="133"/>
        <v>2014</v>
      </c>
      <c r="H533" t="s">
        <v>1040</v>
      </c>
      <c r="I533">
        <f t="shared" si="134"/>
        <v>2023</v>
      </c>
      <c r="J533" t="s">
        <v>45</v>
      </c>
      <c r="L533" s="118">
        <v>113.3512185418294</v>
      </c>
      <c r="M533">
        <f t="shared" si="135"/>
        <v>57.88468893536092</v>
      </c>
      <c r="N533">
        <f t="shared" si="127"/>
        <v>57.88468893536092</v>
      </c>
      <c r="O533">
        <f t="shared" si="128"/>
        <v>115.76937787072184</v>
      </c>
      <c r="P533">
        <f t="shared" si="129"/>
        <v>42.834669812167078</v>
      </c>
      <c r="Q533">
        <f t="shared" si="130"/>
        <v>158.6040476828889</v>
      </c>
      <c r="R533">
        <f t="shared" si="131"/>
        <v>74.543902410957784</v>
      </c>
      <c r="S533">
        <f t="shared" si="132"/>
        <v>273.32764217351189</v>
      </c>
    </row>
    <row r="534" spans="1:19">
      <c r="A534" t="s">
        <v>76</v>
      </c>
      <c r="B534" t="s">
        <v>1058</v>
      </c>
      <c r="C534" t="s">
        <v>51</v>
      </c>
      <c r="D534" t="s">
        <v>42</v>
      </c>
      <c r="E534" s="114">
        <v>4.5565073979842628E-2</v>
      </c>
      <c r="F534" t="s">
        <v>75</v>
      </c>
      <c r="G534">
        <f t="shared" si="133"/>
        <v>2014</v>
      </c>
      <c r="H534" t="s">
        <v>1040</v>
      </c>
      <c r="I534">
        <f t="shared" si="134"/>
        <v>2023</v>
      </c>
      <c r="J534" t="s">
        <v>45</v>
      </c>
      <c r="L534" s="118">
        <v>141.83248770050369</v>
      </c>
      <c r="M534">
        <f t="shared" si="135"/>
        <v>72.429123719057273</v>
      </c>
      <c r="N534">
        <f t="shared" si="127"/>
        <v>72.429123719057273</v>
      </c>
      <c r="O534">
        <f t="shared" si="128"/>
        <v>144.85824743811455</v>
      </c>
      <c r="P534">
        <f t="shared" si="129"/>
        <v>53.597551552102381</v>
      </c>
      <c r="Q534">
        <f t="shared" si="130"/>
        <v>198.45579899021692</v>
      </c>
      <c r="R534">
        <f t="shared" si="131"/>
        <v>93.274225525401945</v>
      </c>
      <c r="S534">
        <f t="shared" si="132"/>
        <v>342.00549359314044</v>
      </c>
    </row>
    <row r="535" spans="1:19">
      <c r="A535" t="s">
        <v>657</v>
      </c>
      <c r="B535" t="s">
        <v>1059</v>
      </c>
      <c r="C535" t="s">
        <v>51</v>
      </c>
      <c r="D535" t="s">
        <v>42</v>
      </c>
      <c r="E535" s="114">
        <v>4.8019947716125083E-2</v>
      </c>
      <c r="F535" t="s">
        <v>75</v>
      </c>
      <c r="G535">
        <f t="shared" si="133"/>
        <v>2014</v>
      </c>
      <c r="H535" t="s">
        <v>1040</v>
      </c>
      <c r="I535">
        <f t="shared" si="134"/>
        <v>2023</v>
      </c>
      <c r="J535" t="s">
        <v>45</v>
      </c>
      <c r="L535" s="118">
        <v>168.9634617014035</v>
      </c>
      <c r="M535">
        <f t="shared" si="135"/>
        <v>86.284007775516784</v>
      </c>
      <c r="N535">
        <f t="shared" si="127"/>
        <v>86.284007775516784</v>
      </c>
      <c r="O535">
        <f t="shared" si="128"/>
        <v>172.56801555103357</v>
      </c>
      <c r="P535">
        <f t="shared" si="129"/>
        <v>63.850165753882422</v>
      </c>
      <c r="Q535">
        <f t="shared" si="130"/>
        <v>236.418181304916</v>
      </c>
      <c r="R535">
        <f t="shared" si="131"/>
        <v>111.11654521331052</v>
      </c>
      <c r="S535">
        <f t="shared" si="132"/>
        <v>407.4273324488052</v>
      </c>
    </row>
    <row r="536" spans="1:19">
      <c r="A536" t="s">
        <v>76</v>
      </c>
      <c r="B536" t="s">
        <v>1060</v>
      </c>
      <c r="C536" t="s">
        <v>51</v>
      </c>
      <c r="D536" t="s">
        <v>42</v>
      </c>
      <c r="E536" s="114">
        <v>4.7318007370658048E-2</v>
      </c>
      <c r="F536" t="s">
        <v>75</v>
      </c>
      <c r="G536">
        <f t="shared" si="133"/>
        <v>2014</v>
      </c>
      <c r="H536" t="s">
        <v>1040</v>
      </c>
      <c r="I536">
        <f t="shared" si="134"/>
        <v>2023</v>
      </c>
      <c r="J536" t="s">
        <v>45</v>
      </c>
      <c r="L536" s="118">
        <v>58.987425617456474</v>
      </c>
      <c r="M536">
        <f t="shared" si="135"/>
        <v>30.122912015314462</v>
      </c>
      <c r="N536">
        <f t="shared" si="127"/>
        <v>30.122912015314462</v>
      </c>
      <c r="O536">
        <f t="shared" si="128"/>
        <v>60.245824030628924</v>
      </c>
      <c r="P536">
        <f t="shared" si="129"/>
        <v>22.290954891332703</v>
      </c>
      <c r="Q536">
        <f t="shared" si="130"/>
        <v>82.536778921961627</v>
      </c>
      <c r="R536">
        <f t="shared" si="131"/>
        <v>38.792286093321962</v>
      </c>
      <c r="S536">
        <f t="shared" si="132"/>
        <v>142.23838234218053</v>
      </c>
    </row>
    <row r="537" spans="1:19">
      <c r="A537" t="s">
        <v>76</v>
      </c>
      <c r="B537" t="s">
        <v>1061</v>
      </c>
      <c r="C537" t="s">
        <v>51</v>
      </c>
      <c r="D537" t="s">
        <v>42</v>
      </c>
      <c r="E537" s="114">
        <v>4.9240939537329803E-2</v>
      </c>
      <c r="F537" t="s">
        <v>75</v>
      </c>
      <c r="G537">
        <f t="shared" si="133"/>
        <v>2014</v>
      </c>
      <c r="H537" t="s">
        <v>1040</v>
      </c>
      <c r="I537">
        <f t="shared" si="134"/>
        <v>2023</v>
      </c>
      <c r="J537" t="s">
        <v>45</v>
      </c>
      <c r="L537" s="118">
        <v>145.31601426704279</v>
      </c>
      <c r="M537">
        <f t="shared" si="135"/>
        <v>74.208044619036571</v>
      </c>
      <c r="N537">
        <f t="shared" si="127"/>
        <v>74.208044619036571</v>
      </c>
      <c r="O537">
        <f t="shared" si="128"/>
        <v>148.41608923807314</v>
      </c>
      <c r="P537">
        <f t="shared" si="129"/>
        <v>54.913953018087064</v>
      </c>
      <c r="Q537">
        <f t="shared" si="130"/>
        <v>203.3300422561602</v>
      </c>
      <c r="R537">
        <f t="shared" si="131"/>
        <v>95.565119860395285</v>
      </c>
      <c r="S537">
        <f t="shared" si="132"/>
        <v>350.40543948811603</v>
      </c>
    </row>
    <row r="538" spans="1:19">
      <c r="A538" t="s">
        <v>653</v>
      </c>
      <c r="B538" t="s">
        <v>1062</v>
      </c>
      <c r="C538" t="s">
        <v>51</v>
      </c>
      <c r="D538" t="s">
        <v>42</v>
      </c>
      <c r="E538" s="114">
        <v>4.7873123536955067E-2</v>
      </c>
      <c r="F538" t="s">
        <v>75</v>
      </c>
      <c r="G538">
        <f t="shared" si="133"/>
        <v>2014</v>
      </c>
      <c r="H538" t="s">
        <v>1063</v>
      </c>
      <c r="I538">
        <f t="shared" si="134"/>
        <v>2023</v>
      </c>
      <c r="J538" t="s">
        <v>45</v>
      </c>
      <c r="L538" s="118">
        <v>162.04831710705761</v>
      </c>
      <c r="M538">
        <f t="shared" si="135"/>
        <v>82.752673936004143</v>
      </c>
      <c r="N538">
        <f t="shared" si="127"/>
        <v>82.752673936004143</v>
      </c>
      <c r="O538">
        <f t="shared" si="128"/>
        <v>165.50534787200829</v>
      </c>
      <c r="P538">
        <f t="shared" si="129"/>
        <v>61.236978712643065</v>
      </c>
      <c r="Q538">
        <f t="shared" si="130"/>
        <v>226.74232658465135</v>
      </c>
      <c r="R538">
        <f t="shared" si="131"/>
        <v>106.56889349478612</v>
      </c>
      <c r="S538">
        <f t="shared" si="132"/>
        <v>390.75260948088243</v>
      </c>
    </row>
    <row r="539" spans="1:19">
      <c r="A539" t="s">
        <v>76</v>
      </c>
      <c r="B539" t="s">
        <v>1064</v>
      </c>
      <c r="C539" t="s">
        <v>51</v>
      </c>
      <c r="D539" t="s">
        <v>42</v>
      </c>
      <c r="E539" s="114">
        <v>4.9284335180241161E-2</v>
      </c>
      <c r="F539" t="s">
        <v>75</v>
      </c>
      <c r="G539">
        <f t="shared" si="133"/>
        <v>2014</v>
      </c>
      <c r="H539" t="s">
        <v>1040</v>
      </c>
      <c r="I539">
        <f t="shared" si="134"/>
        <v>2023</v>
      </c>
      <c r="J539" t="s">
        <v>45</v>
      </c>
      <c r="L539" s="118">
        <v>192.23906206695941</v>
      </c>
      <c r="M539">
        <f t="shared" si="135"/>
        <v>98.170081028860679</v>
      </c>
      <c r="N539">
        <f t="shared" si="127"/>
        <v>98.170081028860679</v>
      </c>
      <c r="O539">
        <f t="shared" si="128"/>
        <v>196.34016205772136</v>
      </c>
      <c r="P539">
        <f t="shared" si="129"/>
        <v>72.645859961356905</v>
      </c>
      <c r="Q539">
        <f t="shared" si="130"/>
        <v>268.98602201907829</v>
      </c>
      <c r="R539">
        <f t="shared" si="131"/>
        <v>126.42343034896679</v>
      </c>
      <c r="S539">
        <f t="shared" si="132"/>
        <v>463.55257794621156</v>
      </c>
    </row>
    <row r="540" spans="1:19">
      <c r="A540" t="s">
        <v>653</v>
      </c>
      <c r="B540" t="s">
        <v>1065</v>
      </c>
      <c r="C540" t="s">
        <v>51</v>
      </c>
      <c r="D540" t="s">
        <v>42</v>
      </c>
      <c r="E540" s="114">
        <v>4.7797741733248862E-2</v>
      </c>
      <c r="F540" t="s">
        <v>75</v>
      </c>
      <c r="G540">
        <f t="shared" si="133"/>
        <v>2014</v>
      </c>
      <c r="H540" t="s">
        <v>1063</v>
      </c>
      <c r="I540">
        <f t="shared" si="134"/>
        <v>2023</v>
      </c>
      <c r="J540" t="s">
        <v>45</v>
      </c>
      <c r="L540" s="118">
        <v>206.72739383039811</v>
      </c>
      <c r="M540">
        <f t="shared" si="135"/>
        <v>105.56878911605672</v>
      </c>
      <c r="N540">
        <f t="shared" si="127"/>
        <v>105.56878911605672</v>
      </c>
      <c r="O540">
        <f t="shared" si="128"/>
        <v>211.13757823211344</v>
      </c>
      <c r="P540">
        <f t="shared" si="129"/>
        <v>78.120903945881977</v>
      </c>
      <c r="Q540">
        <f t="shared" si="130"/>
        <v>289.2584821779954</v>
      </c>
      <c r="R540">
        <f t="shared" si="131"/>
        <v>135.95148662365784</v>
      </c>
      <c r="S540">
        <f t="shared" si="132"/>
        <v>498.48878428674539</v>
      </c>
    </row>
    <row r="541" spans="1:19">
      <c r="A541" t="s">
        <v>653</v>
      </c>
      <c r="B541" t="s">
        <v>1066</v>
      </c>
      <c r="C541" t="s">
        <v>51</v>
      </c>
      <c r="D541" t="s">
        <v>42</v>
      </c>
      <c r="E541" s="114">
        <v>4.6051788527255139E-2</v>
      </c>
      <c r="F541" t="s">
        <v>75</v>
      </c>
      <c r="G541">
        <f t="shared" si="133"/>
        <v>2014</v>
      </c>
      <c r="H541" t="s">
        <v>1063</v>
      </c>
      <c r="I541">
        <f t="shared" si="134"/>
        <v>2023</v>
      </c>
      <c r="J541" t="s">
        <v>45</v>
      </c>
      <c r="L541" s="118">
        <v>259.02837844125492</v>
      </c>
      <c r="M541">
        <f t="shared" si="135"/>
        <v>132.2771585906676</v>
      </c>
      <c r="N541">
        <f t="shared" si="127"/>
        <v>132.2771585906676</v>
      </c>
      <c r="O541">
        <f t="shared" si="128"/>
        <v>264.55431718133519</v>
      </c>
      <c r="P541">
        <f t="shared" si="129"/>
        <v>97.885097357094025</v>
      </c>
      <c r="Q541">
        <f t="shared" si="130"/>
        <v>362.43941453842922</v>
      </c>
      <c r="R541">
        <f t="shared" si="131"/>
        <v>170.34652483306172</v>
      </c>
      <c r="S541">
        <f t="shared" si="132"/>
        <v>624.6039243878929</v>
      </c>
    </row>
    <row r="542" spans="1:19">
      <c r="A542" t="s">
        <v>645</v>
      </c>
      <c r="B542" t="s">
        <v>1067</v>
      </c>
      <c r="C542" t="s">
        <v>51</v>
      </c>
      <c r="D542" t="s">
        <v>42</v>
      </c>
      <c r="E542" s="114">
        <v>4.4822653582965187E-2</v>
      </c>
      <c r="F542" t="s">
        <v>75</v>
      </c>
      <c r="G542">
        <f t="shared" si="133"/>
        <v>2014</v>
      </c>
      <c r="H542" t="s">
        <v>1063</v>
      </c>
      <c r="I542">
        <f t="shared" si="134"/>
        <v>2023</v>
      </c>
      <c r="J542" t="s">
        <v>45</v>
      </c>
      <c r="L542" s="118">
        <v>69.482279151991619</v>
      </c>
      <c r="M542">
        <f t="shared" si="135"/>
        <v>35.482283886950412</v>
      </c>
      <c r="N542">
        <f t="shared" si="127"/>
        <v>35.482283886950412</v>
      </c>
      <c r="O542">
        <f t="shared" si="128"/>
        <v>70.964567773900825</v>
      </c>
      <c r="P542">
        <f t="shared" si="129"/>
        <v>26.256890076343304</v>
      </c>
      <c r="Q542">
        <f t="shared" si="130"/>
        <v>97.221457850244121</v>
      </c>
      <c r="R542">
        <f t="shared" si="131"/>
        <v>45.694085189614732</v>
      </c>
      <c r="S542">
        <f t="shared" si="132"/>
        <v>167.54497902858733</v>
      </c>
    </row>
    <row r="543" spans="1:19">
      <c r="A543" t="s">
        <v>655</v>
      </c>
      <c r="B543" t="s">
        <v>1068</v>
      </c>
      <c r="C543" t="s">
        <v>51</v>
      </c>
      <c r="D543" t="s">
        <v>42</v>
      </c>
      <c r="E543" s="114">
        <v>4.8342032109787533E-2</v>
      </c>
      <c r="F543" t="s">
        <v>75</v>
      </c>
      <c r="G543">
        <f t="shared" si="133"/>
        <v>2014</v>
      </c>
      <c r="H543" t="s">
        <v>1063</v>
      </c>
      <c r="I543">
        <f t="shared" si="134"/>
        <v>2023</v>
      </c>
      <c r="J543" t="s">
        <v>45</v>
      </c>
      <c r="L543" s="118">
        <v>75.302241581644154</v>
      </c>
      <c r="M543">
        <f t="shared" si="135"/>
        <v>38.454344701026308</v>
      </c>
      <c r="N543">
        <f t="shared" si="127"/>
        <v>38.454344701026308</v>
      </c>
      <c r="O543">
        <f t="shared" si="128"/>
        <v>76.908689402052616</v>
      </c>
      <c r="P543">
        <f t="shared" si="129"/>
        <v>28.456215078759467</v>
      </c>
      <c r="Q543">
        <f t="shared" si="130"/>
        <v>105.36490448081209</v>
      </c>
      <c r="R543">
        <f t="shared" si="131"/>
        <v>49.521505105981674</v>
      </c>
      <c r="S543">
        <f t="shared" si="132"/>
        <v>181.57885205526614</v>
      </c>
    </row>
    <row r="544" spans="1:19">
      <c r="A544" t="s">
        <v>645</v>
      </c>
      <c r="B544" t="s">
        <v>1069</v>
      </c>
      <c r="C544" t="s">
        <v>51</v>
      </c>
      <c r="D544" t="s">
        <v>42</v>
      </c>
      <c r="E544" s="114">
        <v>4.9550210389476053E-2</v>
      </c>
      <c r="F544" t="s">
        <v>75</v>
      </c>
      <c r="G544">
        <f t="shared" si="133"/>
        <v>2014</v>
      </c>
      <c r="H544" t="s">
        <v>1063</v>
      </c>
      <c r="I544">
        <f t="shared" si="134"/>
        <v>2023</v>
      </c>
      <c r="J544" t="s">
        <v>45</v>
      </c>
      <c r="L544" s="118">
        <v>28.631891551350549</v>
      </c>
      <c r="M544">
        <f t="shared" si="135"/>
        <v>14.621352618889691</v>
      </c>
      <c r="N544">
        <f t="shared" si="127"/>
        <v>14.621352618889691</v>
      </c>
      <c r="O544">
        <f t="shared" si="128"/>
        <v>29.242705237779383</v>
      </c>
      <c r="P544">
        <f t="shared" si="129"/>
        <v>10.819800937978371</v>
      </c>
      <c r="Q544">
        <f t="shared" si="130"/>
        <v>40.062506175757754</v>
      </c>
      <c r="R544">
        <f t="shared" si="131"/>
        <v>18.829377902606144</v>
      </c>
      <c r="S544">
        <f t="shared" si="132"/>
        <v>69.041052309555852</v>
      </c>
    </row>
    <row r="545" spans="1:19">
      <c r="A545" t="s">
        <v>647</v>
      </c>
      <c r="B545" t="s">
        <v>1070</v>
      </c>
      <c r="C545" t="s">
        <v>51</v>
      </c>
      <c r="D545" t="s">
        <v>42</v>
      </c>
      <c r="E545" s="114">
        <v>4.9708124900925188E-2</v>
      </c>
      <c r="F545" t="s">
        <v>75</v>
      </c>
      <c r="G545">
        <f t="shared" si="133"/>
        <v>2014</v>
      </c>
      <c r="H545" t="s">
        <v>1043</v>
      </c>
      <c r="I545">
        <f t="shared" si="134"/>
        <v>2023</v>
      </c>
      <c r="J545" t="s">
        <v>45</v>
      </c>
      <c r="L545" s="118">
        <v>163.14391555530349</v>
      </c>
      <c r="M545">
        <f t="shared" si="135"/>
        <v>83.312159543575049</v>
      </c>
      <c r="N545">
        <f t="shared" si="127"/>
        <v>83.312159543575049</v>
      </c>
      <c r="O545">
        <f t="shared" si="128"/>
        <v>166.6243190871501</v>
      </c>
      <c r="P545">
        <f t="shared" si="129"/>
        <v>61.650998062245534</v>
      </c>
      <c r="Q545">
        <f t="shared" si="130"/>
        <v>228.27531714939562</v>
      </c>
      <c r="R545">
        <f t="shared" si="131"/>
        <v>107.28939906021593</v>
      </c>
      <c r="S545">
        <f t="shared" si="132"/>
        <v>393.39446322079169</v>
      </c>
    </row>
    <row r="546" spans="1:19">
      <c r="A546" t="s">
        <v>647</v>
      </c>
      <c r="B546" t="s">
        <v>1071</v>
      </c>
      <c r="C546" t="s">
        <v>51</v>
      </c>
      <c r="D546" t="s">
        <v>42</v>
      </c>
      <c r="E546" s="114">
        <v>4.7873123536955067E-2</v>
      </c>
      <c r="F546" t="s">
        <v>75</v>
      </c>
      <c r="G546">
        <f t="shared" si="133"/>
        <v>2014</v>
      </c>
      <c r="H546" t="s">
        <v>1043</v>
      </c>
      <c r="I546">
        <f t="shared" si="134"/>
        <v>2023</v>
      </c>
      <c r="J546" t="s">
        <v>45</v>
      </c>
      <c r="L546" s="118">
        <v>145.68122549993129</v>
      </c>
      <c r="M546">
        <f t="shared" si="135"/>
        <v>74.394545821964968</v>
      </c>
      <c r="N546">
        <f t="shared" si="127"/>
        <v>74.394545821964968</v>
      </c>
      <c r="O546">
        <f t="shared" si="128"/>
        <v>148.78909164392994</v>
      </c>
      <c r="P546">
        <f t="shared" si="129"/>
        <v>55.051963908254073</v>
      </c>
      <c r="Q546">
        <f t="shared" si="130"/>
        <v>203.841055552184</v>
      </c>
      <c r="R546">
        <f t="shared" si="131"/>
        <v>95.805296109526481</v>
      </c>
      <c r="S546">
        <f t="shared" si="132"/>
        <v>351.2860857349304</v>
      </c>
    </row>
    <row r="547" spans="1:19">
      <c r="A547" t="s">
        <v>661</v>
      </c>
      <c r="B547" t="s">
        <v>1072</v>
      </c>
      <c r="C547" t="s">
        <v>51</v>
      </c>
      <c r="D547" t="s">
        <v>42</v>
      </c>
      <c r="E547" s="114">
        <v>4.6185812232824988E-2</v>
      </c>
      <c r="F547" t="s">
        <v>71</v>
      </c>
      <c r="G547">
        <f t="shared" si="133"/>
        <v>2014</v>
      </c>
      <c r="H547" t="s">
        <v>1043</v>
      </c>
      <c r="I547">
        <f t="shared" si="134"/>
        <v>2023</v>
      </c>
      <c r="J547" t="s">
        <v>45</v>
      </c>
      <c r="L547" s="118">
        <v>105.5032676848664</v>
      </c>
      <c r="M547">
        <f t="shared" si="135"/>
        <v>53.877002031071818</v>
      </c>
      <c r="N547">
        <f t="shared" si="127"/>
        <v>53.877002031071818</v>
      </c>
      <c r="O547">
        <f t="shared" si="128"/>
        <v>107.75400406214364</v>
      </c>
      <c r="P547">
        <f t="shared" si="129"/>
        <v>39.868981502993144</v>
      </c>
      <c r="Q547">
        <f t="shared" si="130"/>
        <v>147.62298556513679</v>
      </c>
      <c r="R547">
        <f t="shared" si="131"/>
        <v>69.382803215614288</v>
      </c>
      <c r="S547">
        <f t="shared" si="132"/>
        <v>254.4036117905857</v>
      </c>
    </row>
    <row r="548" spans="1:19">
      <c r="A548" t="s">
        <v>661</v>
      </c>
      <c r="B548" t="s">
        <v>1073</v>
      </c>
      <c r="C548" t="s">
        <v>51</v>
      </c>
      <c r="D548" t="s">
        <v>42</v>
      </c>
      <c r="E548" s="114">
        <v>4.7897959246795928E-2</v>
      </c>
      <c r="F548" t="s">
        <v>71</v>
      </c>
      <c r="G548">
        <f t="shared" si="133"/>
        <v>2014</v>
      </c>
      <c r="H548" t="s">
        <v>1043</v>
      </c>
      <c r="I548">
        <f t="shared" si="134"/>
        <v>2023</v>
      </c>
      <c r="J548" t="s">
        <v>45</v>
      </c>
      <c r="L548" s="118">
        <v>90.723954241503691</v>
      </c>
      <c r="M548">
        <f t="shared" si="135"/>
        <v>46.32969929932792</v>
      </c>
      <c r="N548">
        <f t="shared" si="127"/>
        <v>46.32969929932792</v>
      </c>
      <c r="O548">
        <f t="shared" si="128"/>
        <v>92.659398598655841</v>
      </c>
      <c r="P548">
        <f t="shared" si="129"/>
        <v>34.28397748150266</v>
      </c>
      <c r="Q548">
        <f t="shared" si="130"/>
        <v>126.9433760801585</v>
      </c>
      <c r="R548">
        <f t="shared" si="131"/>
        <v>59.663386757674495</v>
      </c>
      <c r="S548">
        <f t="shared" si="132"/>
        <v>218.76575144480648</v>
      </c>
    </row>
    <row r="549" spans="1:19">
      <c r="A549" t="s">
        <v>663</v>
      </c>
      <c r="B549" t="s">
        <v>1074</v>
      </c>
      <c r="C549" t="s">
        <v>51</v>
      </c>
      <c r="D549" t="s">
        <v>42</v>
      </c>
      <c r="E549" s="114">
        <v>4.8655090724122149E-2</v>
      </c>
      <c r="F549" t="s">
        <v>71</v>
      </c>
      <c r="G549">
        <f t="shared" si="133"/>
        <v>2014</v>
      </c>
      <c r="H549" t="s">
        <v>1040</v>
      </c>
      <c r="I549">
        <f t="shared" si="134"/>
        <v>2023</v>
      </c>
      <c r="J549" t="s">
        <v>45</v>
      </c>
      <c r="L549" s="118">
        <v>27.65510804203797</v>
      </c>
      <c r="M549">
        <f t="shared" si="135"/>
        <v>14.122541840134067</v>
      </c>
      <c r="N549">
        <f t="shared" si="127"/>
        <v>14.122541840134067</v>
      </c>
      <c r="O549">
        <f t="shared" si="128"/>
        <v>28.245083680268134</v>
      </c>
      <c r="P549">
        <f t="shared" si="129"/>
        <v>10.450680961699209</v>
      </c>
      <c r="Q549">
        <f t="shared" si="130"/>
        <v>38.695764641967344</v>
      </c>
      <c r="R549">
        <f t="shared" si="131"/>
        <v>18.18700938172465</v>
      </c>
      <c r="S549">
        <f t="shared" si="132"/>
        <v>66.685701066323716</v>
      </c>
    </row>
    <row r="550" spans="1:19">
      <c r="A550" t="s">
        <v>666</v>
      </c>
      <c r="B550" t="s">
        <v>1075</v>
      </c>
      <c r="C550" t="s">
        <v>51</v>
      </c>
      <c r="D550" t="s">
        <v>42</v>
      </c>
      <c r="E550" s="114">
        <v>4.8043906873778311E-2</v>
      </c>
      <c r="F550" t="s">
        <v>71</v>
      </c>
      <c r="G550">
        <f t="shared" si="133"/>
        <v>2014</v>
      </c>
      <c r="H550" t="s">
        <v>1040</v>
      </c>
      <c r="I550">
        <f t="shared" si="134"/>
        <v>2023</v>
      </c>
      <c r="J550" t="s">
        <v>45</v>
      </c>
      <c r="L550" s="118">
        <v>69.581415528469989</v>
      </c>
      <c r="M550">
        <f t="shared" si="135"/>
        <v>35.532909529872036</v>
      </c>
      <c r="N550">
        <f t="shared" si="127"/>
        <v>35.532909529872036</v>
      </c>
      <c r="O550">
        <f t="shared" si="128"/>
        <v>71.065819059744072</v>
      </c>
      <c r="P550">
        <f t="shared" si="129"/>
        <v>26.294353052105308</v>
      </c>
      <c r="Q550">
        <f t="shared" si="130"/>
        <v>97.36017211184938</v>
      </c>
      <c r="R550">
        <f t="shared" si="131"/>
        <v>45.759280892569208</v>
      </c>
      <c r="S550">
        <f t="shared" si="132"/>
        <v>167.78402993942044</v>
      </c>
    </row>
    <row r="551" spans="1:19">
      <c r="A551" t="s">
        <v>69</v>
      </c>
      <c r="B551" t="s">
        <v>1076</v>
      </c>
      <c r="C551" t="s">
        <v>51</v>
      </c>
      <c r="D551" t="s">
        <v>42</v>
      </c>
      <c r="E551" s="114">
        <v>4.5013414801524598E-2</v>
      </c>
      <c r="F551" t="s">
        <v>71</v>
      </c>
      <c r="G551">
        <f t="shared" si="133"/>
        <v>2014</v>
      </c>
      <c r="H551" t="s">
        <v>1040</v>
      </c>
      <c r="I551">
        <f t="shared" si="134"/>
        <v>2023</v>
      </c>
      <c r="J551" t="s">
        <v>45</v>
      </c>
      <c r="L551" s="118">
        <v>67.076482214828928</v>
      </c>
      <c r="M551">
        <f t="shared" si="135"/>
        <v>34.253723584372665</v>
      </c>
      <c r="N551">
        <f t="shared" si="127"/>
        <v>34.253723584372665</v>
      </c>
      <c r="O551">
        <f t="shared" si="128"/>
        <v>68.50744716874533</v>
      </c>
      <c r="P551">
        <f t="shared" si="129"/>
        <v>25.34775545243577</v>
      </c>
      <c r="Q551">
        <f t="shared" si="130"/>
        <v>93.855202621181093</v>
      </c>
      <c r="R551">
        <f t="shared" si="131"/>
        <v>44.111945231955112</v>
      </c>
      <c r="S551">
        <f t="shared" si="132"/>
        <v>161.74379918383539</v>
      </c>
    </row>
    <row r="552" spans="1:19">
      <c r="A552" t="s">
        <v>69</v>
      </c>
      <c r="B552" t="s">
        <v>1077</v>
      </c>
      <c r="C552" t="s">
        <v>51</v>
      </c>
      <c r="D552" t="s">
        <v>42</v>
      </c>
      <c r="E552" s="114">
        <v>4.8407301523482729E-2</v>
      </c>
      <c r="F552" t="s">
        <v>71</v>
      </c>
      <c r="G552">
        <f t="shared" si="133"/>
        <v>2014</v>
      </c>
      <c r="H552" t="s">
        <v>1040</v>
      </c>
      <c r="I552">
        <f t="shared" si="134"/>
        <v>2023</v>
      </c>
      <c r="J552" t="s">
        <v>45</v>
      </c>
      <c r="L552" s="118">
        <v>85.437646791770121</v>
      </c>
      <c r="M552">
        <f t="shared" si="135"/>
        <v>43.630158294997308</v>
      </c>
      <c r="N552">
        <f t="shared" si="127"/>
        <v>43.630158294997308</v>
      </c>
      <c r="O552">
        <f t="shared" si="128"/>
        <v>87.260316589994616</v>
      </c>
      <c r="P552">
        <f t="shared" si="129"/>
        <v>32.28631713829801</v>
      </c>
      <c r="Q552">
        <f t="shared" si="130"/>
        <v>119.54663372829262</v>
      </c>
      <c r="R552">
        <f t="shared" si="131"/>
        <v>56.186917852297526</v>
      </c>
      <c r="S552">
        <f t="shared" si="132"/>
        <v>206.0186987917576</v>
      </c>
    </row>
    <row r="553" spans="1:19">
      <c r="A553" t="s">
        <v>69</v>
      </c>
      <c r="B553" t="s">
        <v>1078</v>
      </c>
      <c r="C553" t="s">
        <v>51</v>
      </c>
      <c r="D553" t="s">
        <v>42</v>
      </c>
      <c r="E553" s="114">
        <v>4.9353658114470643E-2</v>
      </c>
      <c r="F553" t="s">
        <v>71</v>
      </c>
      <c r="G553">
        <f t="shared" si="133"/>
        <v>2014</v>
      </c>
      <c r="H553" t="s">
        <v>1040</v>
      </c>
      <c r="I553">
        <f t="shared" si="134"/>
        <v>2023</v>
      </c>
      <c r="J553" t="s">
        <v>45</v>
      </c>
      <c r="L553" s="118">
        <v>91.428733482358197</v>
      </c>
      <c r="M553">
        <f t="shared" si="135"/>
        <v>46.689606564990953</v>
      </c>
      <c r="N553">
        <f t="shared" si="127"/>
        <v>46.689606564990953</v>
      </c>
      <c r="O553">
        <f t="shared" si="128"/>
        <v>93.379213129981906</v>
      </c>
      <c r="P553">
        <f t="shared" si="129"/>
        <v>34.550308858093302</v>
      </c>
      <c r="Q553">
        <f t="shared" si="130"/>
        <v>127.92952198807521</v>
      </c>
      <c r="R553">
        <f t="shared" si="131"/>
        <v>60.126875334395343</v>
      </c>
      <c r="S553">
        <f t="shared" si="132"/>
        <v>220.46520955944959</v>
      </c>
    </row>
    <row r="554" spans="1:19">
      <c r="A554" t="s">
        <v>69</v>
      </c>
      <c r="B554" t="s">
        <v>1079</v>
      </c>
      <c r="C554" t="s">
        <v>51</v>
      </c>
      <c r="D554" t="s">
        <v>42</v>
      </c>
      <c r="E554" s="114">
        <v>4.6972210468720063E-2</v>
      </c>
      <c r="F554" t="s">
        <v>71</v>
      </c>
      <c r="G554">
        <f t="shared" si="133"/>
        <v>2014</v>
      </c>
      <c r="H554" t="s">
        <v>1040</v>
      </c>
      <c r="I554">
        <f t="shared" si="134"/>
        <v>2023</v>
      </c>
      <c r="J554" t="s">
        <v>45</v>
      </c>
      <c r="L554" s="118">
        <v>81.029913848812043</v>
      </c>
      <c r="M554">
        <f t="shared" si="135"/>
        <v>41.379276005460049</v>
      </c>
      <c r="N554">
        <f t="shared" si="127"/>
        <v>41.379276005460049</v>
      </c>
      <c r="O554">
        <f t="shared" si="128"/>
        <v>82.758552010920098</v>
      </c>
      <c r="P554">
        <f t="shared" si="129"/>
        <v>30.620664244040437</v>
      </c>
      <c r="Q554">
        <f t="shared" si="130"/>
        <v>113.37921625496054</v>
      </c>
      <c r="R554">
        <f t="shared" si="131"/>
        <v>53.288231639831452</v>
      </c>
      <c r="S554">
        <f t="shared" si="132"/>
        <v>195.39018267938198</v>
      </c>
    </row>
    <row r="555" spans="1:19">
      <c r="A555" t="s">
        <v>666</v>
      </c>
      <c r="B555" t="s">
        <v>1080</v>
      </c>
      <c r="C555" t="s">
        <v>51</v>
      </c>
      <c r="D555" t="s">
        <v>42</v>
      </c>
      <c r="E555" s="114">
        <v>4.8428763168559971E-2</v>
      </c>
      <c r="F555" t="s">
        <v>71</v>
      </c>
      <c r="G555">
        <f t="shared" si="133"/>
        <v>2014</v>
      </c>
      <c r="H555" t="s">
        <v>1040</v>
      </c>
      <c r="I555">
        <f t="shared" si="134"/>
        <v>2023</v>
      </c>
      <c r="J555" t="s">
        <v>45</v>
      </c>
      <c r="L555" s="118">
        <v>70.407257530960777</v>
      </c>
      <c r="M555">
        <f t="shared" si="135"/>
        <v>35.954639512477328</v>
      </c>
      <c r="N555">
        <f t="shared" si="127"/>
        <v>35.954639512477328</v>
      </c>
      <c r="O555">
        <f t="shared" si="128"/>
        <v>71.909279024954657</v>
      </c>
      <c r="P555">
        <f t="shared" si="129"/>
        <v>26.606433239233223</v>
      </c>
      <c r="Q555">
        <f t="shared" si="130"/>
        <v>98.515712264187883</v>
      </c>
      <c r="R555">
        <f t="shared" si="131"/>
        <v>46.302384764168302</v>
      </c>
      <c r="S555">
        <f t="shared" si="132"/>
        <v>169.77541080195044</v>
      </c>
    </row>
    <row r="556" spans="1:19">
      <c r="A556" t="s">
        <v>666</v>
      </c>
      <c r="B556" t="s">
        <v>1081</v>
      </c>
      <c r="C556" t="s">
        <v>51</v>
      </c>
      <c r="D556" t="s">
        <v>42</v>
      </c>
      <c r="E556" s="114">
        <v>4.7643049030688493E-2</v>
      </c>
      <c r="F556" t="s">
        <v>71</v>
      </c>
      <c r="G556">
        <f t="shared" si="133"/>
        <v>2014</v>
      </c>
      <c r="H556" t="s">
        <v>1040</v>
      </c>
      <c r="I556">
        <f t="shared" si="134"/>
        <v>2023</v>
      </c>
      <c r="J556" t="s">
        <v>45</v>
      </c>
      <c r="L556" s="118">
        <v>72.33596106878494</v>
      </c>
      <c r="M556">
        <f t="shared" si="135"/>
        <v>36.939564119126203</v>
      </c>
      <c r="N556">
        <f t="shared" si="127"/>
        <v>36.939564119126203</v>
      </c>
      <c r="O556">
        <f t="shared" si="128"/>
        <v>73.879128238252406</v>
      </c>
      <c r="P556">
        <f t="shared" si="129"/>
        <v>27.335277448153391</v>
      </c>
      <c r="Q556">
        <f t="shared" si="130"/>
        <v>101.2144056864058</v>
      </c>
      <c r="R556">
        <f t="shared" si="131"/>
        <v>47.57077067261072</v>
      </c>
      <c r="S556">
        <f t="shared" si="132"/>
        <v>174.42615913290598</v>
      </c>
    </row>
    <row r="557" spans="1:19">
      <c r="A557" t="s">
        <v>104</v>
      </c>
      <c r="B557" t="s">
        <v>1082</v>
      </c>
      <c r="C557" t="s">
        <v>51</v>
      </c>
      <c r="D557" t="s">
        <v>42</v>
      </c>
      <c r="E557" s="114">
        <v>4.723349817926966E-2</v>
      </c>
      <c r="F557" t="s">
        <v>102</v>
      </c>
      <c r="G557">
        <f t="shared" si="133"/>
        <v>2015</v>
      </c>
      <c r="H557" t="s">
        <v>1040</v>
      </c>
      <c r="I557">
        <f t="shared" si="134"/>
        <v>2023</v>
      </c>
      <c r="J557" t="s">
        <v>103</v>
      </c>
      <c r="L557" s="118">
        <v>109.64418515701171</v>
      </c>
      <c r="M557">
        <f t="shared" si="135"/>
        <v>55.991630553514021</v>
      </c>
      <c r="N557">
        <f t="shared" si="127"/>
        <v>55.991630553514021</v>
      </c>
      <c r="O557">
        <f t="shared" si="128"/>
        <v>111.98326110702804</v>
      </c>
      <c r="P557">
        <f t="shared" si="129"/>
        <v>41.433806609600374</v>
      </c>
      <c r="Q557">
        <f t="shared" si="130"/>
        <v>153.41706771662842</v>
      </c>
      <c r="R557">
        <f t="shared" si="131"/>
        <v>72.106021826815351</v>
      </c>
      <c r="S557">
        <f t="shared" si="132"/>
        <v>264.38874669832296</v>
      </c>
    </row>
    <row r="558" spans="1:19">
      <c r="A558" t="s">
        <v>653</v>
      </c>
      <c r="B558" t="s">
        <v>1083</v>
      </c>
      <c r="C558" t="s">
        <v>51</v>
      </c>
      <c r="D558" t="s">
        <v>42</v>
      </c>
      <c r="E558" s="114">
        <v>4.4784091259567629E-2</v>
      </c>
      <c r="F558" t="s">
        <v>75</v>
      </c>
      <c r="G558">
        <f t="shared" si="133"/>
        <v>2014</v>
      </c>
      <c r="H558" t="s">
        <v>1063</v>
      </c>
      <c r="I558">
        <f t="shared" si="134"/>
        <v>2023</v>
      </c>
      <c r="J558" t="s">
        <v>45</v>
      </c>
      <c r="L558" s="118">
        <v>214.5142560889953</v>
      </c>
      <c r="M558">
        <f t="shared" si="135"/>
        <v>109.54528010944701</v>
      </c>
      <c r="N558">
        <f t="shared" si="127"/>
        <v>109.54528010944701</v>
      </c>
      <c r="O558">
        <f t="shared" si="128"/>
        <v>219.09056021889401</v>
      </c>
      <c r="P558">
        <f t="shared" si="129"/>
        <v>81.063507280990777</v>
      </c>
      <c r="Q558">
        <f t="shared" si="130"/>
        <v>300.15406749988477</v>
      </c>
      <c r="R558">
        <f t="shared" si="131"/>
        <v>141.07241172494582</v>
      </c>
      <c r="S558">
        <f t="shared" si="132"/>
        <v>517.26550965813465</v>
      </c>
    </row>
    <row r="559" spans="1:19">
      <c r="A559" t="s">
        <v>76</v>
      </c>
      <c r="B559" t="s">
        <v>1084</v>
      </c>
      <c r="C559" t="s">
        <v>51</v>
      </c>
      <c r="D559" t="s">
        <v>42</v>
      </c>
      <c r="E559" s="114">
        <v>4.9118621341460583E-2</v>
      </c>
      <c r="F559" t="s">
        <v>75</v>
      </c>
      <c r="G559">
        <f t="shared" si="133"/>
        <v>2014</v>
      </c>
      <c r="H559" t="s">
        <v>1040</v>
      </c>
      <c r="I559">
        <f t="shared" si="134"/>
        <v>2023</v>
      </c>
      <c r="J559" t="s">
        <v>45</v>
      </c>
      <c r="L559" s="118">
        <v>69.784507738497283</v>
      </c>
      <c r="M559">
        <f t="shared" si="135"/>
        <v>35.636621951792641</v>
      </c>
      <c r="N559">
        <f t="shared" si="127"/>
        <v>35.636621951792641</v>
      </c>
      <c r="O559">
        <f t="shared" si="128"/>
        <v>71.273243903585282</v>
      </c>
      <c r="P559">
        <f t="shared" si="129"/>
        <v>26.371100244326556</v>
      </c>
      <c r="Q559">
        <f t="shared" si="130"/>
        <v>97.644344147911838</v>
      </c>
      <c r="R559">
        <f t="shared" si="131"/>
        <v>45.89284174951856</v>
      </c>
      <c r="S559">
        <f t="shared" si="132"/>
        <v>168.27375308156806</v>
      </c>
    </row>
    <row r="560" spans="1:19">
      <c r="A560" t="s">
        <v>649</v>
      </c>
      <c r="B560" t="s">
        <v>1085</v>
      </c>
      <c r="C560" t="s">
        <v>51</v>
      </c>
      <c r="D560" t="s">
        <v>42</v>
      </c>
      <c r="E560" s="114">
        <v>4.6085505132481087E-2</v>
      </c>
      <c r="F560" t="s">
        <v>75</v>
      </c>
      <c r="G560">
        <f t="shared" si="133"/>
        <v>2014</v>
      </c>
      <c r="H560" t="s">
        <v>1040</v>
      </c>
      <c r="I560">
        <f t="shared" si="134"/>
        <v>2023</v>
      </c>
      <c r="J560" t="s">
        <v>45</v>
      </c>
      <c r="L560" s="118">
        <v>162.34123837855091</v>
      </c>
      <c r="M560">
        <f t="shared" si="135"/>
        <v>82.902259065313388</v>
      </c>
      <c r="N560">
        <f t="shared" si="127"/>
        <v>82.902259065313388</v>
      </c>
      <c r="O560">
        <f t="shared" si="128"/>
        <v>165.80451813062678</v>
      </c>
      <c r="P560">
        <f t="shared" si="129"/>
        <v>61.347671708331909</v>
      </c>
      <c r="Q560">
        <f t="shared" si="130"/>
        <v>227.15218983895869</v>
      </c>
      <c r="R560">
        <f t="shared" si="131"/>
        <v>106.76152922431058</v>
      </c>
      <c r="S560">
        <f t="shared" si="132"/>
        <v>391.4589404891388</v>
      </c>
    </row>
    <row r="561" spans="1:19">
      <c r="A561" t="s">
        <v>647</v>
      </c>
      <c r="B561" t="s">
        <v>1086</v>
      </c>
      <c r="C561" t="s">
        <v>51</v>
      </c>
      <c r="D561" t="s">
        <v>42</v>
      </c>
      <c r="E561" s="114">
        <v>4.6574351581924113E-2</v>
      </c>
      <c r="F561" t="s">
        <v>75</v>
      </c>
      <c r="G561">
        <f t="shared" si="133"/>
        <v>2014</v>
      </c>
      <c r="H561" t="s">
        <v>1043</v>
      </c>
      <c r="I561">
        <f t="shared" si="134"/>
        <v>2023</v>
      </c>
      <c r="J561" t="s">
        <v>45</v>
      </c>
      <c r="L561" s="118">
        <v>199.806318212185</v>
      </c>
      <c r="M561">
        <f t="shared" si="135"/>
        <v>102.03442650035589</v>
      </c>
      <c r="N561">
        <f t="shared" si="127"/>
        <v>102.03442650035589</v>
      </c>
      <c r="O561">
        <f t="shared" si="128"/>
        <v>204.06885300071178</v>
      </c>
      <c r="P561">
        <f t="shared" si="129"/>
        <v>75.50547561026336</v>
      </c>
      <c r="Q561">
        <f t="shared" si="130"/>
        <v>279.57432861097516</v>
      </c>
      <c r="R561">
        <f t="shared" si="131"/>
        <v>131.39993444715833</v>
      </c>
      <c r="S561">
        <f t="shared" si="132"/>
        <v>481.79975963958054</v>
      </c>
    </row>
    <row r="562" spans="1:19">
      <c r="A562" t="s">
        <v>645</v>
      </c>
      <c r="B562" t="s">
        <v>1087</v>
      </c>
      <c r="C562" t="s">
        <v>51</v>
      </c>
      <c r="D562" t="s">
        <v>42</v>
      </c>
      <c r="E562" s="114">
        <v>4.3859748863232427E-2</v>
      </c>
      <c r="F562" t="s">
        <v>75</v>
      </c>
      <c r="G562">
        <f t="shared" si="133"/>
        <v>2014</v>
      </c>
      <c r="H562" t="s">
        <v>1063</v>
      </c>
      <c r="I562">
        <f t="shared" si="134"/>
        <v>2023</v>
      </c>
      <c r="J562" t="s">
        <v>45</v>
      </c>
      <c r="L562" s="118">
        <v>48.450792783505008</v>
      </c>
      <c r="M562">
        <f t="shared" si="135"/>
        <v>24.74220484810991</v>
      </c>
      <c r="N562">
        <f t="shared" si="127"/>
        <v>24.74220484810991</v>
      </c>
      <c r="O562">
        <f t="shared" si="128"/>
        <v>49.484409696219821</v>
      </c>
      <c r="P562">
        <f t="shared" si="129"/>
        <v>18.309231587601335</v>
      </c>
      <c r="Q562">
        <f t="shared" si="130"/>
        <v>67.79364128382116</v>
      </c>
      <c r="R562">
        <f t="shared" si="131"/>
        <v>31.863011403395944</v>
      </c>
      <c r="S562">
        <f t="shared" si="132"/>
        <v>116.83104181245179</v>
      </c>
    </row>
    <row r="563" spans="1:19">
      <c r="A563" t="s">
        <v>642</v>
      </c>
      <c r="B563" t="s">
        <v>1088</v>
      </c>
      <c r="C563" t="s">
        <v>51</v>
      </c>
      <c r="D563" t="s">
        <v>42</v>
      </c>
      <c r="E563" s="114">
        <v>4.8826932706095949E-2</v>
      </c>
      <c r="F563" t="s">
        <v>75</v>
      </c>
      <c r="G563">
        <f t="shared" si="133"/>
        <v>2014</v>
      </c>
      <c r="H563" t="s">
        <v>1040</v>
      </c>
      <c r="I563">
        <f t="shared" si="134"/>
        <v>2023</v>
      </c>
      <c r="J563" t="s">
        <v>45</v>
      </c>
      <c r="L563" s="118">
        <v>101.67922865739919</v>
      </c>
      <c r="M563">
        <f t="shared" si="135"/>
        <v>51.924192767711894</v>
      </c>
      <c r="N563">
        <f t="shared" si="127"/>
        <v>51.924192767711894</v>
      </c>
      <c r="O563">
        <f t="shared" si="128"/>
        <v>103.84838553542379</v>
      </c>
      <c r="P563">
        <f t="shared" si="129"/>
        <v>38.423902648106804</v>
      </c>
      <c r="Q563">
        <f t="shared" si="130"/>
        <v>142.27228818353058</v>
      </c>
      <c r="R563">
        <f t="shared" si="131"/>
        <v>66.867975446259365</v>
      </c>
      <c r="S563">
        <f t="shared" si="132"/>
        <v>245.18257663628432</v>
      </c>
    </row>
    <row r="564" spans="1:19">
      <c r="A564" t="s">
        <v>663</v>
      </c>
      <c r="B564" t="s">
        <v>1089</v>
      </c>
      <c r="C564" t="s">
        <v>51</v>
      </c>
      <c r="D564" t="s">
        <v>42</v>
      </c>
      <c r="E564" s="114">
        <v>4.8207519144435142E-2</v>
      </c>
      <c r="F564" t="s">
        <v>71</v>
      </c>
      <c r="G564">
        <f t="shared" si="133"/>
        <v>2014</v>
      </c>
      <c r="H564" t="s">
        <v>1040</v>
      </c>
      <c r="I564">
        <f t="shared" si="134"/>
        <v>2023</v>
      </c>
      <c r="J564" t="s">
        <v>45</v>
      </c>
      <c r="L564" s="118">
        <v>13.243662757262779</v>
      </c>
      <c r="M564">
        <f t="shared" si="135"/>
        <v>6.7630971147088639</v>
      </c>
      <c r="N564">
        <f t="shared" si="127"/>
        <v>6.7630971147088639</v>
      </c>
      <c r="O564">
        <f t="shared" si="128"/>
        <v>13.526194229417728</v>
      </c>
      <c r="P564">
        <f t="shared" si="129"/>
        <v>5.0046918648845589</v>
      </c>
      <c r="Q564">
        <f t="shared" si="130"/>
        <v>18.530886094302286</v>
      </c>
      <c r="R564">
        <f t="shared" si="131"/>
        <v>8.709516464322073</v>
      </c>
      <c r="S564">
        <f t="shared" si="132"/>
        <v>31.934893702514266</v>
      </c>
    </row>
    <row r="565" spans="1:19">
      <c r="A565" t="s">
        <v>637</v>
      </c>
      <c r="B565" t="s">
        <v>1090</v>
      </c>
      <c r="C565" t="s">
        <v>51</v>
      </c>
      <c r="D565" t="s">
        <v>42</v>
      </c>
      <c r="E565" s="114">
        <v>4.317495535039434E-2</v>
      </c>
      <c r="F565" t="s">
        <v>102</v>
      </c>
      <c r="G565">
        <f t="shared" si="133"/>
        <v>2015</v>
      </c>
      <c r="H565" t="s">
        <v>1043</v>
      </c>
      <c r="I565">
        <f t="shared" si="134"/>
        <v>2023</v>
      </c>
      <c r="J565" t="s">
        <v>103</v>
      </c>
      <c r="L565" s="118">
        <v>182.2883733017969</v>
      </c>
      <c r="M565">
        <f t="shared" si="135"/>
        <v>93.08859596611768</v>
      </c>
      <c r="N565">
        <f t="shared" si="127"/>
        <v>93.08859596611768</v>
      </c>
      <c r="O565">
        <f t="shared" si="128"/>
        <v>186.17719193223536</v>
      </c>
      <c r="P565">
        <f t="shared" si="129"/>
        <v>68.885561014927077</v>
      </c>
      <c r="Q565">
        <f t="shared" si="130"/>
        <v>255.06275294716244</v>
      </c>
      <c r="R565">
        <f t="shared" si="131"/>
        <v>119.87949388516634</v>
      </c>
      <c r="S565">
        <f t="shared" si="132"/>
        <v>439.55814424560992</v>
      </c>
    </row>
    <row r="566" spans="1:19">
      <c r="A566" t="s">
        <v>69</v>
      </c>
      <c r="B566" t="s">
        <v>1091</v>
      </c>
      <c r="C566" t="s">
        <v>51</v>
      </c>
      <c r="D566" t="s">
        <v>42</v>
      </c>
      <c r="E566" s="114">
        <v>4.4745392516061432E-2</v>
      </c>
      <c r="F566" t="s">
        <v>71</v>
      </c>
      <c r="G566">
        <f t="shared" si="133"/>
        <v>2014</v>
      </c>
      <c r="H566" t="s">
        <v>1040</v>
      </c>
      <c r="I566">
        <f t="shared" si="134"/>
        <v>2023</v>
      </c>
      <c r="J566" t="s">
        <v>45</v>
      </c>
      <c r="L566" s="118">
        <v>101.0835277229222</v>
      </c>
      <c r="M566">
        <f t="shared" si="135"/>
        <v>51.619988157172308</v>
      </c>
      <c r="N566">
        <f t="shared" si="127"/>
        <v>51.619988157172308</v>
      </c>
      <c r="O566">
        <f t="shared" si="128"/>
        <v>103.23997631434462</v>
      </c>
      <c r="P566">
        <f t="shared" si="129"/>
        <v>38.198791236307507</v>
      </c>
      <c r="Q566">
        <f t="shared" si="130"/>
        <v>141.43876755065213</v>
      </c>
      <c r="R566">
        <f t="shared" si="131"/>
        <v>66.476220748806497</v>
      </c>
      <c r="S566">
        <f t="shared" si="132"/>
        <v>243.74614274562381</v>
      </c>
    </row>
    <row r="567" spans="1:19">
      <c r="A567" t="s">
        <v>183</v>
      </c>
      <c r="B567" t="s">
        <v>1092</v>
      </c>
      <c r="C567" t="s">
        <v>51</v>
      </c>
      <c r="D567" t="s">
        <v>42</v>
      </c>
      <c r="E567" s="114">
        <v>4.9086544605484388E-2</v>
      </c>
      <c r="F567" t="s">
        <v>182</v>
      </c>
      <c r="G567">
        <f t="shared" si="133"/>
        <v>2016</v>
      </c>
      <c r="H567" t="s">
        <v>1043</v>
      </c>
      <c r="I567">
        <f t="shared" si="134"/>
        <v>2023</v>
      </c>
      <c r="J567" t="s">
        <v>108</v>
      </c>
      <c r="L567" s="118">
        <v>204.9280599009322</v>
      </c>
      <c r="M567">
        <f t="shared" si="135"/>
        <v>104.64992925607612</v>
      </c>
      <c r="N567">
        <f t="shared" si="127"/>
        <v>104.64992925607612</v>
      </c>
      <c r="O567">
        <f t="shared" si="128"/>
        <v>209.29985851215224</v>
      </c>
      <c r="P567">
        <f t="shared" si="129"/>
        <v>77.440947649496323</v>
      </c>
      <c r="Q567">
        <f t="shared" si="130"/>
        <v>286.74080616164855</v>
      </c>
      <c r="R567">
        <f t="shared" si="131"/>
        <v>134.76817889597481</v>
      </c>
      <c r="S567">
        <f t="shared" si="132"/>
        <v>494.14998928524096</v>
      </c>
    </row>
    <row r="568" spans="1:19">
      <c r="A568" t="s">
        <v>246</v>
      </c>
      <c r="B568" t="s">
        <v>1093</v>
      </c>
      <c r="C568" t="s">
        <v>41</v>
      </c>
      <c r="D568" t="s">
        <v>42</v>
      </c>
      <c r="E568">
        <v>1.817542170674772E-2</v>
      </c>
      <c r="F568" t="s">
        <v>245</v>
      </c>
      <c r="G568">
        <f t="shared" si="133"/>
        <v>2016</v>
      </c>
      <c r="H568" t="s">
        <v>886</v>
      </c>
      <c r="I568">
        <f t="shared" si="134"/>
        <v>2022</v>
      </c>
      <c r="J568" t="s">
        <v>108</v>
      </c>
      <c r="K568" t="s">
        <v>109</v>
      </c>
      <c r="L568">
        <v>114.15448106526</v>
      </c>
      <c r="M568">
        <f t="shared" si="135"/>
        <v>58.294888330659482</v>
      </c>
      <c r="N568">
        <f t="shared" si="127"/>
        <v>58.294888330659482</v>
      </c>
      <c r="O568">
        <f t="shared" si="128"/>
        <v>116.58977666131896</v>
      </c>
      <c r="P568">
        <f t="shared" si="129"/>
        <v>43.138217364688018</v>
      </c>
      <c r="Q568">
        <f t="shared" si="130"/>
        <v>159.72799402600697</v>
      </c>
      <c r="R568">
        <f t="shared" si="131"/>
        <v>75.072157192223273</v>
      </c>
      <c r="S568">
        <f t="shared" si="132"/>
        <v>275.2645763714853</v>
      </c>
    </row>
    <row r="569" spans="1:19">
      <c r="A569" t="s">
        <v>250</v>
      </c>
      <c r="B569" t="s">
        <v>1094</v>
      </c>
      <c r="C569" t="s">
        <v>41</v>
      </c>
      <c r="D569" t="s">
        <v>42</v>
      </c>
      <c r="E569">
        <v>1.9230797395556269E-2</v>
      </c>
      <c r="F569" t="s">
        <v>248</v>
      </c>
      <c r="G569">
        <f t="shared" si="133"/>
        <v>2016</v>
      </c>
      <c r="H569" t="s">
        <v>1095</v>
      </c>
      <c r="I569">
        <f t="shared" si="134"/>
        <v>2022</v>
      </c>
      <c r="J569" t="s">
        <v>108</v>
      </c>
      <c r="K569" t="s">
        <v>109</v>
      </c>
      <c r="L569">
        <v>80.399492968969426</v>
      </c>
      <c r="M569">
        <f t="shared" si="135"/>
        <v>41.057341076153747</v>
      </c>
      <c r="N569">
        <f t="shared" si="127"/>
        <v>41.057341076153747</v>
      </c>
      <c r="O569">
        <f t="shared" si="128"/>
        <v>82.114682152307495</v>
      </c>
      <c r="P569">
        <f t="shared" si="129"/>
        <v>30.382432396353774</v>
      </c>
      <c r="Q569">
        <f t="shared" si="130"/>
        <v>112.49711454866127</v>
      </c>
      <c r="R569">
        <f t="shared" si="131"/>
        <v>52.873643837870794</v>
      </c>
      <c r="S569">
        <f t="shared" si="132"/>
        <v>193.87002740552623</v>
      </c>
    </row>
    <row r="570" spans="1:19">
      <c r="A570" t="s">
        <v>250</v>
      </c>
      <c r="B570" t="s">
        <v>1096</v>
      </c>
      <c r="C570" t="s">
        <v>41</v>
      </c>
      <c r="D570" t="s">
        <v>42</v>
      </c>
      <c r="E570">
        <v>1.9553974857871019E-2</v>
      </c>
      <c r="F570" t="s">
        <v>248</v>
      </c>
      <c r="G570">
        <f t="shared" si="133"/>
        <v>2016</v>
      </c>
      <c r="H570" t="s">
        <v>1095</v>
      </c>
      <c r="I570">
        <f t="shared" si="134"/>
        <v>2022</v>
      </c>
      <c r="J570" t="s">
        <v>108</v>
      </c>
      <c r="K570" t="s">
        <v>109</v>
      </c>
      <c r="L570">
        <v>100.1087386142033</v>
      </c>
      <c r="M570">
        <f t="shared" si="135"/>
        <v>51.122195852319855</v>
      </c>
      <c r="N570">
        <f t="shared" si="127"/>
        <v>51.122195852319855</v>
      </c>
      <c r="O570">
        <f t="shared" si="128"/>
        <v>102.24439170463971</v>
      </c>
      <c r="P570">
        <f t="shared" si="129"/>
        <v>37.830424930716696</v>
      </c>
      <c r="Q570">
        <f t="shared" si="130"/>
        <v>140.0748166353564</v>
      </c>
      <c r="R570">
        <f t="shared" si="131"/>
        <v>65.835163818617502</v>
      </c>
      <c r="S570">
        <f t="shared" si="132"/>
        <v>241.39560066826417</v>
      </c>
    </row>
    <row r="571" spans="1:19">
      <c r="A571" t="s">
        <v>1097</v>
      </c>
      <c r="B571" t="s">
        <v>1098</v>
      </c>
      <c r="C571" t="s">
        <v>41</v>
      </c>
      <c r="D571" t="s">
        <v>42</v>
      </c>
      <c r="E571">
        <v>1.9689608370359209E-2</v>
      </c>
      <c r="F571" t="s">
        <v>252</v>
      </c>
      <c r="G571">
        <f t="shared" si="133"/>
        <v>2016</v>
      </c>
      <c r="H571" t="s">
        <v>1095</v>
      </c>
      <c r="I571">
        <f t="shared" si="134"/>
        <v>2022</v>
      </c>
      <c r="J571" t="s">
        <v>108</v>
      </c>
      <c r="K571" t="s">
        <v>109</v>
      </c>
      <c r="L571">
        <v>86.41906071423557</v>
      </c>
      <c r="M571">
        <f t="shared" si="135"/>
        <v>44.131333671402999</v>
      </c>
      <c r="N571">
        <f t="shared" si="127"/>
        <v>44.131333671402999</v>
      </c>
      <c r="O571">
        <f t="shared" si="128"/>
        <v>88.262667342805997</v>
      </c>
      <c r="P571">
        <f t="shared" si="129"/>
        <v>32.657186916838221</v>
      </c>
      <c r="Q571">
        <f t="shared" si="130"/>
        <v>120.91985425964421</v>
      </c>
      <c r="R571">
        <f t="shared" si="131"/>
        <v>56.832331502032773</v>
      </c>
      <c r="S571">
        <f t="shared" si="132"/>
        <v>208.38521550745349</v>
      </c>
    </row>
    <row r="572" spans="1:19">
      <c r="A572" t="s">
        <v>1099</v>
      </c>
      <c r="B572" t="s">
        <v>1100</v>
      </c>
      <c r="C572" t="s">
        <v>41</v>
      </c>
      <c r="D572" t="s">
        <v>42</v>
      </c>
      <c r="E572">
        <v>1.962478056324966E-2</v>
      </c>
      <c r="F572" t="s">
        <v>248</v>
      </c>
      <c r="G572">
        <f t="shared" si="133"/>
        <v>2016</v>
      </c>
      <c r="H572" t="s">
        <v>886</v>
      </c>
      <c r="I572">
        <f t="shared" si="134"/>
        <v>2022</v>
      </c>
      <c r="J572" t="s">
        <v>108</v>
      </c>
      <c r="K572" t="s">
        <v>109</v>
      </c>
      <c r="L572">
        <v>69.026135684086455</v>
      </c>
      <c r="M572">
        <f t="shared" si="135"/>
        <v>35.249346622673507</v>
      </c>
      <c r="N572">
        <f t="shared" si="127"/>
        <v>35.249346622673507</v>
      </c>
      <c r="O572">
        <f t="shared" si="128"/>
        <v>70.498693245347013</v>
      </c>
      <c r="P572">
        <f t="shared" si="129"/>
        <v>26.084516500778395</v>
      </c>
      <c r="Q572">
        <f t="shared" si="130"/>
        <v>96.583209746125405</v>
      </c>
      <c r="R572">
        <f t="shared" si="131"/>
        <v>45.394108580678939</v>
      </c>
      <c r="S572">
        <f t="shared" si="132"/>
        <v>166.44506479582276</v>
      </c>
    </row>
    <row r="573" spans="1:19">
      <c r="A573" t="s">
        <v>1101</v>
      </c>
      <c r="B573" t="s">
        <v>1102</v>
      </c>
      <c r="C573" t="s">
        <v>41</v>
      </c>
      <c r="D573" t="s">
        <v>42</v>
      </c>
      <c r="E573">
        <v>1.994411651493716E-2</v>
      </c>
      <c r="F573" t="s">
        <v>252</v>
      </c>
      <c r="G573">
        <f t="shared" si="133"/>
        <v>2016</v>
      </c>
      <c r="H573" t="s">
        <v>1095</v>
      </c>
      <c r="I573">
        <f t="shared" si="134"/>
        <v>2022</v>
      </c>
      <c r="J573" t="s">
        <v>108</v>
      </c>
      <c r="K573" t="s">
        <v>109</v>
      </c>
      <c r="L573">
        <v>79.282314888776554</v>
      </c>
      <c r="M573">
        <f t="shared" si="135"/>
        <v>40.486835469868588</v>
      </c>
      <c r="N573">
        <f t="shared" si="127"/>
        <v>40.486835469868588</v>
      </c>
      <c r="O573">
        <f t="shared" si="128"/>
        <v>80.973670939737175</v>
      </c>
      <c r="P573">
        <f t="shared" si="129"/>
        <v>29.960258247702754</v>
      </c>
      <c r="Q573">
        <f t="shared" si="130"/>
        <v>110.93392918743993</v>
      </c>
      <c r="R573">
        <f t="shared" si="131"/>
        <v>52.138946718096761</v>
      </c>
      <c r="S573">
        <f t="shared" si="132"/>
        <v>191.17613796635479</v>
      </c>
    </row>
    <row r="574" spans="1:19">
      <c r="A574" t="s">
        <v>1103</v>
      </c>
      <c r="B574" t="s">
        <v>1104</v>
      </c>
      <c r="C574" t="s">
        <v>41</v>
      </c>
      <c r="D574" t="s">
        <v>42</v>
      </c>
      <c r="E574">
        <v>1.958301314817092E-2</v>
      </c>
      <c r="F574" t="s">
        <v>235</v>
      </c>
      <c r="G574">
        <f t="shared" si="133"/>
        <v>2016</v>
      </c>
      <c r="H574" t="s">
        <v>1095</v>
      </c>
      <c r="I574">
        <f t="shared" si="134"/>
        <v>2022</v>
      </c>
      <c r="J574" t="s">
        <v>108</v>
      </c>
      <c r="K574" t="s">
        <v>109</v>
      </c>
      <c r="L574">
        <v>102.96404734494971</v>
      </c>
      <c r="M574">
        <f t="shared" si="135"/>
        <v>52.580306844154357</v>
      </c>
      <c r="N574">
        <f t="shared" si="127"/>
        <v>52.580306844154357</v>
      </c>
      <c r="O574">
        <f t="shared" si="128"/>
        <v>105.16061368830871</v>
      </c>
      <c r="P574">
        <f t="shared" si="129"/>
        <v>38.909427064674226</v>
      </c>
      <c r="Q574">
        <f t="shared" si="130"/>
        <v>144.07004075298295</v>
      </c>
      <c r="R574">
        <f t="shared" si="131"/>
        <v>67.712919153901979</v>
      </c>
      <c r="S574">
        <f t="shared" si="132"/>
        <v>248.28070356430723</v>
      </c>
    </row>
    <row r="575" spans="1:19">
      <c r="A575" t="s">
        <v>1105</v>
      </c>
      <c r="B575" t="s">
        <v>1106</v>
      </c>
      <c r="C575" t="s">
        <v>41</v>
      </c>
      <c r="D575" t="s">
        <v>42</v>
      </c>
      <c r="E575">
        <v>1.8869912231530651E-2</v>
      </c>
      <c r="F575" t="s">
        <v>1107</v>
      </c>
      <c r="G575">
        <f t="shared" si="133"/>
        <v>2016</v>
      </c>
      <c r="H575" t="s">
        <v>1095</v>
      </c>
      <c r="I575">
        <f t="shared" si="134"/>
        <v>2022</v>
      </c>
      <c r="J575" t="s">
        <v>108</v>
      </c>
      <c r="K575" t="s">
        <v>109</v>
      </c>
      <c r="L575">
        <v>62.993533900046238</v>
      </c>
      <c r="M575">
        <f t="shared" si="135"/>
        <v>32.168697978290304</v>
      </c>
      <c r="N575">
        <f t="shared" si="127"/>
        <v>32.168697978290304</v>
      </c>
      <c r="O575">
        <f t="shared" si="128"/>
        <v>64.337395956580608</v>
      </c>
      <c r="P575">
        <f t="shared" si="129"/>
        <v>23.804836503934826</v>
      </c>
      <c r="Q575">
        <f t="shared" si="130"/>
        <v>88.14223246051543</v>
      </c>
      <c r="R575">
        <f t="shared" si="131"/>
        <v>41.426849256442253</v>
      </c>
      <c r="S575">
        <f t="shared" si="132"/>
        <v>151.8984472736216</v>
      </c>
    </row>
    <row r="576" spans="1:19">
      <c r="A576" t="s">
        <v>1108</v>
      </c>
      <c r="B576" t="s">
        <v>1109</v>
      </c>
      <c r="C576" t="s">
        <v>41</v>
      </c>
      <c r="D576" t="s">
        <v>42</v>
      </c>
      <c r="E576">
        <v>1.953157063299724E-2</v>
      </c>
      <c r="F576" t="s">
        <v>1110</v>
      </c>
      <c r="G576">
        <f t="shared" si="133"/>
        <v>2016</v>
      </c>
      <c r="H576" t="s">
        <v>1095</v>
      </c>
      <c r="I576">
        <f t="shared" si="134"/>
        <v>2022</v>
      </c>
      <c r="J576" t="s">
        <v>108</v>
      </c>
      <c r="K576" t="s">
        <v>109</v>
      </c>
      <c r="L576">
        <v>133.11479868063759</v>
      </c>
      <c r="M576">
        <f t="shared" si="135"/>
        <v>67.977290526245653</v>
      </c>
      <c r="N576">
        <f t="shared" si="127"/>
        <v>67.977290526245653</v>
      </c>
      <c r="O576">
        <f t="shared" si="128"/>
        <v>135.95458105249131</v>
      </c>
      <c r="P576">
        <f t="shared" si="129"/>
        <v>50.303194989421783</v>
      </c>
      <c r="Q576">
        <f t="shared" si="130"/>
        <v>186.25777604191308</v>
      </c>
      <c r="R576">
        <f t="shared" si="131"/>
        <v>87.541154739699138</v>
      </c>
      <c r="S576">
        <f t="shared" si="132"/>
        <v>320.98423404556348</v>
      </c>
    </row>
    <row r="577" spans="1:19">
      <c r="A577" t="s">
        <v>1111</v>
      </c>
      <c r="B577" t="s">
        <v>1112</v>
      </c>
      <c r="C577" t="s">
        <v>41</v>
      </c>
      <c r="D577" t="s">
        <v>42</v>
      </c>
      <c r="E577">
        <v>1.9026634738360821E-2</v>
      </c>
      <c r="F577" t="s">
        <v>1107</v>
      </c>
      <c r="G577">
        <f t="shared" si="133"/>
        <v>2016</v>
      </c>
      <c r="H577" t="s">
        <v>1095</v>
      </c>
      <c r="I577">
        <f t="shared" si="134"/>
        <v>2022</v>
      </c>
      <c r="J577" t="s">
        <v>108</v>
      </c>
      <c r="K577" t="s">
        <v>109</v>
      </c>
      <c r="L577">
        <v>32.489755524405957</v>
      </c>
      <c r="M577">
        <f t="shared" si="135"/>
        <v>16.591435154463323</v>
      </c>
      <c r="N577">
        <f t="shared" si="127"/>
        <v>16.591435154463323</v>
      </c>
      <c r="O577">
        <f t="shared" si="128"/>
        <v>33.182870308926645</v>
      </c>
      <c r="P577">
        <f t="shared" si="129"/>
        <v>12.277662014302859</v>
      </c>
      <c r="Q577">
        <f t="shared" si="130"/>
        <v>45.460532323229501</v>
      </c>
      <c r="R577">
        <f t="shared" si="131"/>
        <v>21.366450191917863</v>
      </c>
      <c r="S577">
        <f t="shared" si="132"/>
        <v>78.343650703698827</v>
      </c>
    </row>
    <row r="578" spans="1:19">
      <c r="A578" t="s">
        <v>253</v>
      </c>
      <c r="B578" t="s">
        <v>1113</v>
      </c>
      <c r="C578" t="s">
        <v>41</v>
      </c>
      <c r="D578" t="s">
        <v>42</v>
      </c>
      <c r="E578">
        <v>1.9268825814378669E-2</v>
      </c>
      <c r="F578" t="s">
        <v>1114</v>
      </c>
      <c r="G578">
        <f t="shared" si="133"/>
        <v>2016</v>
      </c>
      <c r="H578" t="s">
        <v>1095</v>
      </c>
      <c r="I578">
        <f t="shared" si="134"/>
        <v>2022</v>
      </c>
      <c r="J578" t="s">
        <v>108</v>
      </c>
      <c r="K578" t="s">
        <v>109</v>
      </c>
      <c r="L578">
        <v>117.0853809875303</v>
      </c>
      <c r="M578">
        <f t="shared" si="135"/>
        <v>59.791601224298851</v>
      </c>
      <c r="N578">
        <f t="shared" si="127"/>
        <v>59.791601224298851</v>
      </c>
      <c r="O578">
        <f t="shared" si="128"/>
        <v>119.5832024485977</v>
      </c>
      <c r="P578">
        <f t="shared" si="129"/>
        <v>44.245784905981147</v>
      </c>
      <c r="Q578">
        <f t="shared" si="130"/>
        <v>163.82898735457886</v>
      </c>
      <c r="R578">
        <f t="shared" si="131"/>
        <v>76.999624056652053</v>
      </c>
      <c r="S578">
        <f t="shared" si="132"/>
        <v>282.33195487439087</v>
      </c>
    </row>
    <row r="579" spans="1:19">
      <c r="A579" t="s">
        <v>255</v>
      </c>
      <c r="B579" t="s">
        <v>1115</v>
      </c>
      <c r="C579" t="s">
        <v>41</v>
      </c>
      <c r="D579" t="s">
        <v>42</v>
      </c>
      <c r="E579">
        <v>1.8915843872605701E-2</v>
      </c>
      <c r="F579" t="s">
        <v>1116</v>
      </c>
      <c r="G579">
        <f t="shared" si="133"/>
        <v>2016</v>
      </c>
      <c r="H579" t="s">
        <v>1095</v>
      </c>
      <c r="I579">
        <f t="shared" si="134"/>
        <v>2022</v>
      </c>
      <c r="J579" t="s">
        <v>108</v>
      </c>
      <c r="K579" t="s">
        <v>109</v>
      </c>
      <c r="L579">
        <v>58.323205705983483</v>
      </c>
      <c r="M579">
        <f t="shared" si="135"/>
        <v>29.783717047188922</v>
      </c>
      <c r="N579">
        <f t="shared" si="127"/>
        <v>29.783717047188922</v>
      </c>
      <c r="O579">
        <f t="shared" si="128"/>
        <v>59.567434094377845</v>
      </c>
      <c r="P579">
        <f t="shared" si="129"/>
        <v>22.039950614919803</v>
      </c>
      <c r="Q579">
        <f t="shared" si="130"/>
        <v>81.607384709297648</v>
      </c>
      <c r="R579">
        <f t="shared" si="131"/>
        <v>38.355470813369891</v>
      </c>
      <c r="S579">
        <f t="shared" si="132"/>
        <v>140.6367263156896</v>
      </c>
    </row>
    <row r="580" spans="1:19">
      <c r="A580" t="s">
        <v>233</v>
      </c>
      <c r="B580" t="s">
        <v>1117</v>
      </c>
      <c r="C580" t="s">
        <v>51</v>
      </c>
      <c r="D580" t="s">
        <v>42</v>
      </c>
      <c r="E580">
        <v>1.9131629906859481E-2</v>
      </c>
      <c r="F580" t="s">
        <v>141</v>
      </c>
      <c r="G580">
        <f t="shared" si="133"/>
        <v>2016</v>
      </c>
      <c r="H580" t="s">
        <v>617</v>
      </c>
      <c r="I580">
        <f t="shared" si="134"/>
        <v>2022</v>
      </c>
      <c r="J580" t="s">
        <v>108</v>
      </c>
      <c r="K580" t="s">
        <v>109</v>
      </c>
      <c r="L580">
        <v>117.1130054936479</v>
      </c>
      <c r="M580">
        <f t="shared" si="135"/>
        <v>59.805708138756238</v>
      </c>
      <c r="N580">
        <f t="shared" si="127"/>
        <v>59.805708138756238</v>
      </c>
      <c r="O580">
        <f t="shared" si="128"/>
        <v>119.61141627751248</v>
      </c>
      <c r="P580">
        <f t="shared" si="129"/>
        <v>44.256224022679618</v>
      </c>
      <c r="Q580">
        <f t="shared" si="130"/>
        <v>163.86764030019208</v>
      </c>
      <c r="R580">
        <f t="shared" si="131"/>
        <v>77.017790941090269</v>
      </c>
      <c r="S580">
        <f t="shared" si="132"/>
        <v>282.39856678399764</v>
      </c>
    </row>
    <row r="581" spans="1:19">
      <c r="A581" t="s">
        <v>1118</v>
      </c>
      <c r="B581" t="s">
        <v>1119</v>
      </c>
      <c r="C581" t="s">
        <v>51</v>
      </c>
      <c r="D581" t="s">
        <v>42</v>
      </c>
      <c r="E581">
        <v>1.9929659619724389E-2</v>
      </c>
      <c r="F581" t="s">
        <v>235</v>
      </c>
      <c r="G581">
        <f t="shared" si="133"/>
        <v>2016</v>
      </c>
      <c r="H581" t="s">
        <v>672</v>
      </c>
      <c r="I581">
        <f t="shared" si="134"/>
        <v>2022</v>
      </c>
      <c r="J581" t="s">
        <v>108</v>
      </c>
      <c r="K581" t="s">
        <v>109</v>
      </c>
      <c r="L581">
        <v>77.228046076524578</v>
      </c>
      <c r="M581">
        <f t="shared" si="135"/>
        <v>39.43778886307858</v>
      </c>
      <c r="N581">
        <f t="shared" si="127"/>
        <v>39.43778886307858</v>
      </c>
      <c r="O581">
        <f t="shared" si="128"/>
        <v>78.875577726157161</v>
      </c>
      <c r="P581">
        <f t="shared" si="129"/>
        <v>29.18396375867815</v>
      </c>
      <c r="Q581">
        <f t="shared" si="130"/>
        <v>108.05954148483531</v>
      </c>
      <c r="R581">
        <f t="shared" si="131"/>
        <v>50.787984497872593</v>
      </c>
      <c r="S581">
        <f t="shared" si="132"/>
        <v>186.22260982553283</v>
      </c>
    </row>
    <row r="582" spans="1:19">
      <c r="A582" t="s">
        <v>1120</v>
      </c>
      <c r="B582" t="s">
        <v>1121</v>
      </c>
      <c r="C582" t="s">
        <v>51</v>
      </c>
      <c r="D582" t="s">
        <v>42</v>
      </c>
      <c r="E582">
        <v>1.9568613221709288E-2</v>
      </c>
      <c r="F582" t="s">
        <v>235</v>
      </c>
      <c r="G582">
        <f t="shared" si="133"/>
        <v>2016</v>
      </c>
      <c r="H582" t="s">
        <v>617</v>
      </c>
      <c r="I582">
        <f t="shared" si="134"/>
        <v>2022</v>
      </c>
      <c r="J582" t="s">
        <v>108</v>
      </c>
      <c r="K582" t="s">
        <v>109</v>
      </c>
      <c r="L582">
        <v>70.534799698342539</v>
      </c>
      <c r="M582">
        <f t="shared" si="135"/>
        <v>36.019771045953618</v>
      </c>
      <c r="N582">
        <f t="shared" si="127"/>
        <v>36.019771045953618</v>
      </c>
      <c r="O582">
        <f t="shared" si="128"/>
        <v>72.039542091907236</v>
      </c>
      <c r="P582">
        <f t="shared" si="129"/>
        <v>26.654630574005676</v>
      </c>
      <c r="Q582">
        <f t="shared" si="130"/>
        <v>98.694172665912916</v>
      </c>
      <c r="R582">
        <f t="shared" si="131"/>
        <v>46.386261152979067</v>
      </c>
      <c r="S582">
        <f t="shared" si="132"/>
        <v>170.08295756092323</v>
      </c>
    </row>
    <row r="583" spans="1:19">
      <c r="A583" t="s">
        <v>240</v>
      </c>
      <c r="B583" t="s">
        <v>1122</v>
      </c>
      <c r="C583" t="s">
        <v>51</v>
      </c>
      <c r="D583" t="s">
        <v>42</v>
      </c>
      <c r="E583">
        <v>1.9568613221709288E-2</v>
      </c>
      <c r="F583" t="s">
        <v>235</v>
      </c>
      <c r="G583">
        <f t="shared" si="133"/>
        <v>2016</v>
      </c>
      <c r="H583" t="s">
        <v>617</v>
      </c>
      <c r="I583">
        <f t="shared" si="134"/>
        <v>2022</v>
      </c>
      <c r="J583" t="s">
        <v>108</v>
      </c>
      <c r="K583" t="s">
        <v>109</v>
      </c>
      <c r="L583">
        <v>122.05120157677</v>
      </c>
      <c r="M583">
        <f t="shared" si="135"/>
        <v>62.327480271870591</v>
      </c>
      <c r="N583">
        <f t="shared" si="127"/>
        <v>62.327480271870591</v>
      </c>
      <c r="O583">
        <f t="shared" si="128"/>
        <v>124.65496054374118</v>
      </c>
      <c r="P583">
        <f t="shared" si="129"/>
        <v>46.122335401184237</v>
      </c>
      <c r="Q583">
        <f t="shared" si="130"/>
        <v>170.77729594492541</v>
      </c>
      <c r="R583">
        <f t="shared" si="131"/>
        <v>80.265329094114946</v>
      </c>
      <c r="S583">
        <f t="shared" si="132"/>
        <v>294.30620667842146</v>
      </c>
    </row>
    <row r="584" spans="1:19">
      <c r="A584" t="s">
        <v>1123</v>
      </c>
      <c r="B584" t="s">
        <v>1124</v>
      </c>
      <c r="C584" t="s">
        <v>51</v>
      </c>
      <c r="D584" t="s">
        <v>42</v>
      </c>
      <c r="E584">
        <v>1.9929659619724389E-2</v>
      </c>
      <c r="F584" t="s">
        <v>235</v>
      </c>
      <c r="G584">
        <f t="shared" si="133"/>
        <v>2016</v>
      </c>
      <c r="H584" t="s">
        <v>617</v>
      </c>
      <c r="I584">
        <f t="shared" si="134"/>
        <v>2022</v>
      </c>
      <c r="J584" t="s">
        <v>108</v>
      </c>
      <c r="K584" t="s">
        <v>109</v>
      </c>
      <c r="L584">
        <v>118.0993411143142</v>
      </c>
      <c r="M584">
        <f t="shared" si="135"/>
        <v>60.309396862376495</v>
      </c>
      <c r="N584">
        <f t="shared" si="127"/>
        <v>60.309396862376495</v>
      </c>
      <c r="O584">
        <f t="shared" si="128"/>
        <v>120.61879372475299</v>
      </c>
      <c r="P584">
        <f t="shared" si="129"/>
        <v>44.628953678158609</v>
      </c>
      <c r="Q584">
        <f t="shared" si="130"/>
        <v>165.24774740291161</v>
      </c>
      <c r="R584">
        <f t="shared" si="131"/>
        <v>77.666441279368456</v>
      </c>
      <c r="S584">
        <f t="shared" si="132"/>
        <v>284.77695135768431</v>
      </c>
    </row>
    <row r="585" spans="1:19">
      <c r="A585" t="s">
        <v>238</v>
      </c>
      <c r="B585" t="s">
        <v>1125</v>
      </c>
      <c r="C585" t="s">
        <v>51</v>
      </c>
      <c r="D585" t="s">
        <v>42</v>
      </c>
      <c r="E585">
        <v>1.9929659619724389E-2</v>
      </c>
      <c r="F585" t="s">
        <v>235</v>
      </c>
      <c r="G585">
        <f t="shared" si="133"/>
        <v>2016</v>
      </c>
      <c r="H585" t="s">
        <v>672</v>
      </c>
      <c r="I585">
        <f t="shared" si="134"/>
        <v>2022</v>
      </c>
      <c r="J585" t="s">
        <v>108</v>
      </c>
      <c r="K585" t="s">
        <v>109</v>
      </c>
      <c r="L585">
        <v>125.5991426672644</v>
      </c>
      <c r="M585">
        <f t="shared" si="135"/>
        <v>64.139295522083074</v>
      </c>
      <c r="N585">
        <f t="shared" si="127"/>
        <v>64.139295522083074</v>
      </c>
      <c r="O585">
        <f t="shared" si="128"/>
        <v>128.27859104416615</v>
      </c>
      <c r="P585">
        <f t="shared" si="129"/>
        <v>47.463078686341476</v>
      </c>
      <c r="Q585">
        <f t="shared" si="130"/>
        <v>175.74166973050762</v>
      </c>
      <c r="R585">
        <f t="shared" si="131"/>
        <v>82.598584773338573</v>
      </c>
      <c r="S585">
        <f t="shared" si="132"/>
        <v>302.86147750224143</v>
      </c>
    </row>
    <row r="586" spans="1:19">
      <c r="A586" t="s">
        <v>236</v>
      </c>
      <c r="B586" t="s">
        <v>1126</v>
      </c>
      <c r="C586" t="s">
        <v>51</v>
      </c>
      <c r="D586" t="s">
        <v>42</v>
      </c>
      <c r="E586">
        <v>1.9670788917778879E-2</v>
      </c>
      <c r="F586" t="s">
        <v>235</v>
      </c>
      <c r="G586">
        <f t="shared" si="133"/>
        <v>2016</v>
      </c>
      <c r="H586" t="s">
        <v>672</v>
      </c>
      <c r="I586">
        <f t="shared" si="134"/>
        <v>2022</v>
      </c>
      <c r="J586" t="s">
        <v>108</v>
      </c>
      <c r="K586" t="s">
        <v>109</v>
      </c>
      <c r="L586">
        <v>77.286062449180491</v>
      </c>
      <c r="M586">
        <f t="shared" si="135"/>
        <v>39.467415890714868</v>
      </c>
      <c r="N586">
        <f t="shared" si="127"/>
        <v>39.467415890714868</v>
      </c>
      <c r="O586">
        <f t="shared" si="128"/>
        <v>78.934831781429736</v>
      </c>
      <c r="P586">
        <f t="shared" si="129"/>
        <v>29.205887759129002</v>
      </c>
      <c r="Q586">
        <f t="shared" si="130"/>
        <v>108.14071954055873</v>
      </c>
      <c r="R586">
        <f t="shared" si="131"/>
        <v>50.8261381840626</v>
      </c>
      <c r="S586">
        <f t="shared" si="132"/>
        <v>186.3625066748962</v>
      </c>
    </row>
    <row r="587" spans="1:19">
      <c r="A587" t="s">
        <v>236</v>
      </c>
      <c r="B587" t="s">
        <v>1127</v>
      </c>
      <c r="C587" t="s">
        <v>51</v>
      </c>
      <c r="D587" t="s">
        <v>42</v>
      </c>
      <c r="E587">
        <v>1.991030805911247E-2</v>
      </c>
      <c r="F587" t="s">
        <v>235</v>
      </c>
      <c r="G587">
        <f t="shared" si="133"/>
        <v>2016</v>
      </c>
      <c r="H587" t="s">
        <v>672</v>
      </c>
      <c r="I587">
        <f t="shared" si="134"/>
        <v>2022</v>
      </c>
      <c r="J587" t="s">
        <v>108</v>
      </c>
      <c r="K587" t="s">
        <v>109</v>
      </c>
      <c r="L587">
        <v>58.02544482074115</v>
      </c>
      <c r="M587">
        <f t="shared" si="135"/>
        <v>29.631660488458504</v>
      </c>
      <c r="N587">
        <f t="shared" si="127"/>
        <v>29.631660488458504</v>
      </c>
      <c r="O587">
        <f t="shared" si="128"/>
        <v>59.263320976917008</v>
      </c>
      <c r="P587">
        <f t="shared" si="129"/>
        <v>21.927428761459293</v>
      </c>
      <c r="Q587">
        <f t="shared" si="130"/>
        <v>81.190749738376297</v>
      </c>
      <c r="R587">
        <f t="shared" si="131"/>
        <v>38.159652377036856</v>
      </c>
      <c r="S587">
        <f t="shared" si="132"/>
        <v>139.91872538246847</v>
      </c>
    </row>
    <row r="588" spans="1:19">
      <c r="A588" t="s">
        <v>1128</v>
      </c>
      <c r="B588" t="s">
        <v>1129</v>
      </c>
      <c r="C588" t="s">
        <v>51</v>
      </c>
      <c r="D588" t="s">
        <v>42</v>
      </c>
      <c r="E588">
        <v>1.9604165584761531E-2</v>
      </c>
      <c r="F588" t="s">
        <v>156</v>
      </c>
      <c r="G588">
        <f t="shared" si="133"/>
        <v>2016</v>
      </c>
      <c r="H588" t="s">
        <v>606</v>
      </c>
      <c r="I588">
        <f t="shared" si="134"/>
        <v>2022</v>
      </c>
      <c r="J588" t="s">
        <v>108</v>
      </c>
      <c r="K588" t="s">
        <v>109</v>
      </c>
      <c r="L588">
        <v>45.215750170083012</v>
      </c>
      <c r="M588">
        <f t="shared" si="135"/>
        <v>23.090176420189074</v>
      </c>
      <c r="N588">
        <f t="shared" si="127"/>
        <v>23.090176420189074</v>
      </c>
      <c r="O588">
        <f t="shared" si="128"/>
        <v>46.180352840378148</v>
      </c>
      <c r="P588">
        <f t="shared" si="129"/>
        <v>17.086730550939915</v>
      </c>
      <c r="Q588">
        <f t="shared" si="130"/>
        <v>63.267083391318067</v>
      </c>
      <c r="R588">
        <f t="shared" si="131"/>
        <v>29.73552919391949</v>
      </c>
      <c r="S588">
        <f t="shared" si="132"/>
        <v>109.03027371103812</v>
      </c>
    </row>
    <row r="589" spans="1:19">
      <c r="A589" t="s">
        <v>1130</v>
      </c>
      <c r="B589" t="s">
        <v>1131</v>
      </c>
      <c r="C589" t="s">
        <v>51</v>
      </c>
      <c r="D589" t="s">
        <v>42</v>
      </c>
      <c r="E589">
        <v>1.9957054588460539E-2</v>
      </c>
      <c r="F589" t="s">
        <v>156</v>
      </c>
      <c r="G589">
        <f t="shared" si="133"/>
        <v>2016</v>
      </c>
      <c r="H589" t="s">
        <v>606</v>
      </c>
      <c r="I589">
        <f t="shared" si="134"/>
        <v>2022</v>
      </c>
      <c r="J589" t="s">
        <v>108</v>
      </c>
      <c r="K589" t="s">
        <v>109</v>
      </c>
      <c r="L589">
        <v>43.172580745593997</v>
      </c>
      <c r="M589">
        <f t="shared" si="135"/>
        <v>22.046797900750018</v>
      </c>
      <c r="N589">
        <f t="shared" si="127"/>
        <v>22.046797900750018</v>
      </c>
      <c r="O589">
        <f t="shared" si="128"/>
        <v>44.093595801500037</v>
      </c>
      <c r="P589">
        <f t="shared" si="129"/>
        <v>16.314630446555014</v>
      </c>
      <c r="Q589">
        <f t="shared" si="130"/>
        <v>60.408226248055051</v>
      </c>
      <c r="R589">
        <f t="shared" si="131"/>
        <v>28.391866336585874</v>
      </c>
      <c r="S589">
        <f t="shared" si="132"/>
        <v>104.10350990081487</v>
      </c>
    </row>
    <row r="590" spans="1:19">
      <c r="A590" t="s">
        <v>1130</v>
      </c>
      <c r="B590" t="s">
        <v>1132</v>
      </c>
      <c r="C590" t="s">
        <v>51</v>
      </c>
      <c r="D590" t="s">
        <v>42</v>
      </c>
      <c r="E590">
        <v>1.9929659619724389E-2</v>
      </c>
      <c r="F590" t="s">
        <v>156</v>
      </c>
      <c r="G590">
        <f t="shared" si="133"/>
        <v>2016</v>
      </c>
      <c r="H590" t="s">
        <v>606</v>
      </c>
      <c r="I590">
        <f t="shared" si="134"/>
        <v>2022</v>
      </c>
      <c r="J590" t="s">
        <v>108</v>
      </c>
      <c r="K590" t="s">
        <v>109</v>
      </c>
      <c r="L590">
        <v>54.184027870643447</v>
      </c>
      <c r="M590">
        <f t="shared" si="135"/>
        <v>27.669976899275273</v>
      </c>
      <c r="N590">
        <f t="shared" si="127"/>
        <v>27.669976899275273</v>
      </c>
      <c r="O590">
        <f t="shared" si="128"/>
        <v>55.339953798550546</v>
      </c>
      <c r="P590">
        <f t="shared" si="129"/>
        <v>20.475782905463703</v>
      </c>
      <c r="Q590">
        <f t="shared" si="130"/>
        <v>75.815736704014256</v>
      </c>
      <c r="R590">
        <f t="shared" si="131"/>
        <v>35.633396250886697</v>
      </c>
      <c r="S590">
        <f t="shared" si="132"/>
        <v>130.65578625325122</v>
      </c>
    </row>
    <row r="591" spans="1:19">
      <c r="A591" t="s">
        <v>146</v>
      </c>
      <c r="B591" t="s">
        <v>1133</v>
      </c>
      <c r="C591" t="s">
        <v>51</v>
      </c>
      <c r="D591" t="s">
        <v>42</v>
      </c>
      <c r="E591">
        <v>1.9324106997073438E-2</v>
      </c>
      <c r="F591" t="s">
        <v>145</v>
      </c>
      <c r="G591">
        <f t="shared" si="133"/>
        <v>2016</v>
      </c>
      <c r="H591" t="s">
        <v>606</v>
      </c>
      <c r="I591">
        <f t="shared" si="134"/>
        <v>2022</v>
      </c>
      <c r="J591" t="s">
        <v>108</v>
      </c>
      <c r="K591" t="s">
        <v>109</v>
      </c>
      <c r="L591">
        <v>42.9890465820637</v>
      </c>
      <c r="M591">
        <f t="shared" si="135"/>
        <v>21.953073121240546</v>
      </c>
      <c r="N591">
        <f t="shared" si="127"/>
        <v>21.953073121240546</v>
      </c>
      <c r="O591">
        <f t="shared" si="128"/>
        <v>43.906146242481093</v>
      </c>
      <c r="P591">
        <f t="shared" si="129"/>
        <v>16.245274109718004</v>
      </c>
      <c r="Q591">
        <f t="shared" si="130"/>
        <v>60.151420352199096</v>
      </c>
      <c r="R591">
        <f t="shared" si="131"/>
        <v>28.271167565533574</v>
      </c>
      <c r="S591">
        <f t="shared" si="132"/>
        <v>103.66094774028977</v>
      </c>
    </row>
    <row r="592" spans="1:19">
      <c r="A592" t="s">
        <v>143</v>
      </c>
      <c r="B592" t="s">
        <v>1134</v>
      </c>
      <c r="C592" t="s">
        <v>51</v>
      </c>
      <c r="D592" t="s">
        <v>42</v>
      </c>
      <c r="E592">
        <v>1.9419947829644148E-2</v>
      </c>
      <c r="F592" t="s">
        <v>127</v>
      </c>
      <c r="G592">
        <f t="shared" si="133"/>
        <v>2016</v>
      </c>
      <c r="H592" t="s">
        <v>610</v>
      </c>
      <c r="I592">
        <f t="shared" si="134"/>
        <v>2022</v>
      </c>
      <c r="J592" t="s">
        <v>108</v>
      </c>
      <c r="K592" t="s">
        <v>109</v>
      </c>
      <c r="L592">
        <v>81.860838048715564</v>
      </c>
      <c r="M592">
        <f t="shared" si="135"/>
        <v>41.803601296877446</v>
      </c>
      <c r="N592">
        <f t="shared" ref="N592:N655" si="136">L592*$L$2</f>
        <v>41.803601296877446</v>
      </c>
      <c r="O592">
        <f t="shared" ref="O592:O655" si="137">N592*$L$4</f>
        <v>83.607202593754891</v>
      </c>
      <c r="P592">
        <f t="shared" ref="P592:P655" si="138">O592*$L$5</f>
        <v>30.934664959689311</v>
      </c>
      <c r="Q592">
        <f t="shared" ref="Q592:Q655" si="139">SUM(O592:P592)</f>
        <v>114.54186755344421</v>
      </c>
      <c r="R592">
        <f t="shared" ref="R592:R655" si="140">Q592*$L$7</f>
        <v>53.834677750118772</v>
      </c>
      <c r="S592">
        <f t="shared" ref="S592:S655" si="141">R592*$L$8</f>
        <v>197.39381841710215</v>
      </c>
    </row>
    <row r="593" spans="1:19">
      <c r="A593" t="s">
        <v>143</v>
      </c>
      <c r="B593" t="s">
        <v>1135</v>
      </c>
      <c r="C593" t="s">
        <v>51</v>
      </c>
      <c r="D593" t="s">
        <v>42</v>
      </c>
      <c r="E593">
        <v>1.9701854814119232E-2</v>
      </c>
      <c r="F593" t="s">
        <v>127</v>
      </c>
      <c r="G593">
        <f t="shared" ref="G593:G656" si="142">YEAR(F593)</f>
        <v>2016</v>
      </c>
      <c r="H593" t="s">
        <v>606</v>
      </c>
      <c r="I593">
        <f t="shared" ref="I593:I656" si="143">YEAR(H593)</f>
        <v>2022</v>
      </c>
      <c r="J593" t="s">
        <v>108</v>
      </c>
      <c r="K593" t="s">
        <v>109</v>
      </c>
      <c r="L593">
        <v>54.492956337260289</v>
      </c>
      <c r="M593">
        <f t="shared" si="135"/>
        <v>27.827736369560942</v>
      </c>
      <c r="N593">
        <f t="shared" si="136"/>
        <v>27.827736369560942</v>
      </c>
      <c r="O593">
        <f t="shared" si="137"/>
        <v>55.655472739121883</v>
      </c>
      <c r="P593">
        <f t="shared" si="138"/>
        <v>20.592524913475096</v>
      </c>
      <c r="Q593">
        <f t="shared" si="139"/>
        <v>76.247997652596979</v>
      </c>
      <c r="R593">
        <f t="shared" si="140"/>
        <v>35.836558896720575</v>
      </c>
      <c r="S593">
        <f t="shared" si="141"/>
        <v>131.4007159546421</v>
      </c>
    </row>
    <row r="594" spans="1:19">
      <c r="A594" t="s">
        <v>143</v>
      </c>
      <c r="B594" t="s">
        <v>1136</v>
      </c>
      <c r="C594" t="s">
        <v>51</v>
      </c>
      <c r="D594" t="s">
        <v>42</v>
      </c>
      <c r="E594">
        <v>1.9004939166413819E-2</v>
      </c>
      <c r="F594" t="s">
        <v>127</v>
      </c>
      <c r="G594">
        <f t="shared" si="142"/>
        <v>2016</v>
      </c>
      <c r="H594" t="s">
        <v>610</v>
      </c>
      <c r="I594">
        <f t="shared" si="143"/>
        <v>2022</v>
      </c>
      <c r="J594" t="s">
        <v>108</v>
      </c>
      <c r="K594" t="s">
        <v>109</v>
      </c>
      <c r="L594">
        <v>136.39615838629001</v>
      </c>
      <c r="M594">
        <f t="shared" ref="M594:M657" si="144">IF(D594="euc",$L$2,$L$3)*L594</f>
        <v>69.652971549265487</v>
      </c>
      <c r="N594">
        <f t="shared" si="136"/>
        <v>69.652971549265487</v>
      </c>
      <c r="O594">
        <f t="shared" si="137"/>
        <v>139.30594309853097</v>
      </c>
      <c r="P594">
        <f t="shared" si="138"/>
        <v>51.543198946456457</v>
      </c>
      <c r="Q594">
        <f t="shared" si="139"/>
        <v>190.84914204498745</v>
      </c>
      <c r="R594">
        <f t="shared" si="140"/>
        <v>89.699096761144091</v>
      </c>
      <c r="S594">
        <f t="shared" si="141"/>
        <v>328.89668812419501</v>
      </c>
    </row>
    <row r="595" spans="1:19">
      <c r="A595" t="s">
        <v>143</v>
      </c>
      <c r="B595" t="s">
        <v>1137</v>
      </c>
      <c r="C595" t="s">
        <v>51</v>
      </c>
      <c r="D595" t="s">
        <v>42</v>
      </c>
      <c r="E595">
        <v>1.9670788917778879E-2</v>
      </c>
      <c r="F595" t="s">
        <v>127</v>
      </c>
      <c r="G595">
        <f t="shared" si="142"/>
        <v>2016</v>
      </c>
      <c r="H595" t="s">
        <v>610</v>
      </c>
      <c r="I595">
        <f t="shared" si="143"/>
        <v>2022</v>
      </c>
      <c r="J595" t="s">
        <v>108</v>
      </c>
      <c r="K595" t="s">
        <v>109</v>
      </c>
      <c r="L595">
        <v>93.098257320113291</v>
      </c>
      <c r="M595">
        <f t="shared" si="144"/>
        <v>47.54217673813789</v>
      </c>
      <c r="N595">
        <f t="shared" si="136"/>
        <v>47.54217673813789</v>
      </c>
      <c r="O595">
        <f t="shared" si="137"/>
        <v>95.08435347627578</v>
      </c>
      <c r="P595">
        <f t="shared" si="138"/>
        <v>35.181210786222039</v>
      </c>
      <c r="Q595">
        <f t="shared" si="139"/>
        <v>130.26556426249783</v>
      </c>
      <c r="R595">
        <f t="shared" si="140"/>
        <v>61.224815203373979</v>
      </c>
      <c r="S595">
        <f t="shared" si="141"/>
        <v>224.49098907903792</v>
      </c>
    </row>
    <row r="596" spans="1:19">
      <c r="A596" t="s">
        <v>143</v>
      </c>
      <c r="B596" t="s">
        <v>1138</v>
      </c>
      <c r="C596" t="s">
        <v>51</v>
      </c>
      <c r="D596" t="s">
        <v>42</v>
      </c>
      <c r="E596">
        <v>1.8949687706573608E-2</v>
      </c>
      <c r="F596" t="s">
        <v>127</v>
      </c>
      <c r="G596">
        <f t="shared" si="142"/>
        <v>2016</v>
      </c>
      <c r="H596" t="s">
        <v>608</v>
      </c>
      <c r="I596">
        <f t="shared" si="143"/>
        <v>2022</v>
      </c>
      <c r="J596" t="s">
        <v>108</v>
      </c>
      <c r="K596" t="s">
        <v>109</v>
      </c>
      <c r="L596">
        <v>95.054732080691906</v>
      </c>
      <c r="M596">
        <f t="shared" si="144"/>
        <v>48.541283182540035</v>
      </c>
      <c r="N596">
        <f t="shared" si="136"/>
        <v>48.541283182540035</v>
      </c>
      <c r="O596">
        <f t="shared" si="137"/>
        <v>97.082566365080069</v>
      </c>
      <c r="P596">
        <f t="shared" si="138"/>
        <v>35.920549555079624</v>
      </c>
      <c r="Q596">
        <f t="shared" si="139"/>
        <v>133.0031159201597</v>
      </c>
      <c r="R596">
        <f t="shared" si="140"/>
        <v>62.511464482475056</v>
      </c>
      <c r="S596">
        <f t="shared" si="141"/>
        <v>229.20870310240852</v>
      </c>
    </row>
    <row r="597" spans="1:19">
      <c r="A597" t="s">
        <v>143</v>
      </c>
      <c r="B597" t="s">
        <v>1139</v>
      </c>
      <c r="C597" t="s">
        <v>51</v>
      </c>
      <c r="D597" t="s">
        <v>42</v>
      </c>
      <c r="E597">
        <v>1.9657942981037849E-2</v>
      </c>
      <c r="F597" t="s">
        <v>127</v>
      </c>
      <c r="G597">
        <f t="shared" si="142"/>
        <v>2016</v>
      </c>
      <c r="H597" t="s">
        <v>608</v>
      </c>
      <c r="I597">
        <f t="shared" si="143"/>
        <v>2022</v>
      </c>
      <c r="J597" t="s">
        <v>108</v>
      </c>
      <c r="K597" t="s">
        <v>109</v>
      </c>
      <c r="L597">
        <v>78.140857339376907</v>
      </c>
      <c r="M597">
        <f t="shared" si="144"/>
        <v>39.903931147975172</v>
      </c>
      <c r="N597">
        <f t="shared" si="136"/>
        <v>39.903931147975172</v>
      </c>
      <c r="O597">
        <f t="shared" si="137"/>
        <v>79.807862295950343</v>
      </c>
      <c r="P597">
        <f t="shared" si="138"/>
        <v>29.528909049501628</v>
      </c>
      <c r="Q597">
        <f t="shared" si="139"/>
        <v>109.33677134545198</v>
      </c>
      <c r="R597">
        <f t="shared" si="140"/>
        <v>51.388282532362425</v>
      </c>
      <c r="S597">
        <f t="shared" si="141"/>
        <v>188.42370261866222</v>
      </c>
    </row>
    <row r="598" spans="1:19">
      <c r="A598" t="s">
        <v>1140</v>
      </c>
      <c r="B598" t="s">
        <v>1141</v>
      </c>
      <c r="C598" t="s">
        <v>51</v>
      </c>
      <c r="D598" t="s">
        <v>42</v>
      </c>
      <c r="E598">
        <v>1.9461147681400601E-2</v>
      </c>
      <c r="F598" t="s">
        <v>141</v>
      </c>
      <c r="G598">
        <f t="shared" si="142"/>
        <v>2016</v>
      </c>
      <c r="H598" t="s">
        <v>608</v>
      </c>
      <c r="I598">
        <f t="shared" si="143"/>
        <v>2022</v>
      </c>
      <c r="J598" t="s">
        <v>108</v>
      </c>
      <c r="K598" t="s">
        <v>109</v>
      </c>
      <c r="L598">
        <v>90.866473468607239</v>
      </c>
      <c r="M598">
        <f t="shared" si="144"/>
        <v>46.402479117968795</v>
      </c>
      <c r="N598">
        <f t="shared" si="136"/>
        <v>46.402479117968795</v>
      </c>
      <c r="O598">
        <f t="shared" si="137"/>
        <v>92.80495823593759</v>
      </c>
      <c r="P598">
        <f t="shared" si="138"/>
        <v>34.337834547296907</v>
      </c>
      <c r="Q598">
        <f t="shared" si="139"/>
        <v>127.1427927832345</v>
      </c>
      <c r="R598">
        <f t="shared" si="140"/>
        <v>59.75711260812021</v>
      </c>
      <c r="S598">
        <f t="shared" si="141"/>
        <v>219.10941289644077</v>
      </c>
    </row>
    <row r="599" spans="1:19">
      <c r="A599" t="s">
        <v>1140</v>
      </c>
      <c r="B599" t="s">
        <v>1142</v>
      </c>
      <c r="C599" t="s">
        <v>51</v>
      </c>
      <c r="D599" t="s">
        <v>42</v>
      </c>
      <c r="E599">
        <v>1.7497456163319061E-2</v>
      </c>
      <c r="F599" t="s">
        <v>141</v>
      </c>
      <c r="G599">
        <f t="shared" si="142"/>
        <v>2016</v>
      </c>
      <c r="H599" t="s">
        <v>608</v>
      </c>
      <c r="I599">
        <f t="shared" si="143"/>
        <v>2022</v>
      </c>
      <c r="J599" t="s">
        <v>108</v>
      </c>
      <c r="K599" t="s">
        <v>109</v>
      </c>
      <c r="L599">
        <v>171.52678937089689</v>
      </c>
      <c r="M599">
        <f t="shared" si="144"/>
        <v>87.593013772071416</v>
      </c>
      <c r="N599">
        <f t="shared" si="136"/>
        <v>87.593013772071416</v>
      </c>
      <c r="O599">
        <f t="shared" si="137"/>
        <v>175.18602754414283</v>
      </c>
      <c r="P599">
        <f t="shared" si="138"/>
        <v>64.81883019133285</v>
      </c>
      <c r="Q599">
        <f t="shared" si="139"/>
        <v>240.0048577354757</v>
      </c>
      <c r="R599">
        <f t="shared" si="140"/>
        <v>112.80228313567358</v>
      </c>
      <c r="S599">
        <f t="shared" si="141"/>
        <v>413.60837149746976</v>
      </c>
    </row>
    <row r="600" spans="1:19">
      <c r="A600" t="s">
        <v>137</v>
      </c>
      <c r="B600" t="s">
        <v>1143</v>
      </c>
      <c r="C600" t="s">
        <v>51</v>
      </c>
      <c r="D600" t="s">
        <v>42</v>
      </c>
      <c r="E600">
        <v>1.9324106997073438E-2</v>
      </c>
      <c r="F600" t="s">
        <v>127</v>
      </c>
      <c r="G600">
        <f t="shared" si="142"/>
        <v>2016</v>
      </c>
      <c r="H600" t="s">
        <v>608</v>
      </c>
      <c r="I600">
        <f t="shared" si="143"/>
        <v>2022</v>
      </c>
      <c r="J600" t="s">
        <v>108</v>
      </c>
      <c r="K600" t="s">
        <v>109</v>
      </c>
      <c r="L600">
        <v>67.35165447630007</v>
      </c>
      <c r="M600">
        <f t="shared" si="144"/>
        <v>34.394244885897258</v>
      </c>
      <c r="N600">
        <f t="shared" si="136"/>
        <v>34.394244885897258</v>
      </c>
      <c r="O600">
        <f t="shared" si="137"/>
        <v>68.788489771794517</v>
      </c>
      <c r="P600">
        <f t="shared" si="138"/>
        <v>25.45174121556397</v>
      </c>
      <c r="Q600">
        <f t="shared" si="139"/>
        <v>94.240230987358487</v>
      </c>
      <c r="R600">
        <f t="shared" si="140"/>
        <v>44.292908564058486</v>
      </c>
      <c r="S600">
        <f t="shared" si="141"/>
        <v>162.40733140154776</v>
      </c>
    </row>
    <row r="601" spans="1:19">
      <c r="A601" t="s">
        <v>137</v>
      </c>
      <c r="B601" t="s">
        <v>1144</v>
      </c>
      <c r="C601" t="s">
        <v>51</v>
      </c>
      <c r="D601" t="s">
        <v>42</v>
      </c>
      <c r="E601">
        <v>1.8846601384487901E-2</v>
      </c>
      <c r="F601" t="s">
        <v>127</v>
      </c>
      <c r="G601">
        <f t="shared" si="142"/>
        <v>2016</v>
      </c>
      <c r="H601" t="s">
        <v>608</v>
      </c>
      <c r="I601">
        <f t="shared" si="143"/>
        <v>2022</v>
      </c>
      <c r="J601" t="s">
        <v>108</v>
      </c>
      <c r="K601" t="s">
        <v>109</v>
      </c>
      <c r="L601">
        <v>61.473033702290508</v>
      </c>
      <c r="M601">
        <f t="shared" si="144"/>
        <v>31.392229210636376</v>
      </c>
      <c r="N601">
        <f t="shared" si="136"/>
        <v>31.392229210636376</v>
      </c>
      <c r="O601">
        <f t="shared" si="137"/>
        <v>62.784458421272753</v>
      </c>
      <c r="P601">
        <f t="shared" si="138"/>
        <v>23.230249615870918</v>
      </c>
      <c r="Q601">
        <f t="shared" si="139"/>
        <v>86.014708037143663</v>
      </c>
      <c r="R601">
        <f t="shared" si="140"/>
        <v>40.426912777457517</v>
      </c>
      <c r="S601">
        <f t="shared" si="141"/>
        <v>148.23201351734423</v>
      </c>
    </row>
    <row r="602" spans="1:19">
      <c r="A602" t="s">
        <v>137</v>
      </c>
      <c r="B602" t="s">
        <v>1145</v>
      </c>
      <c r="C602" t="s">
        <v>51</v>
      </c>
      <c r="D602" t="s">
        <v>42</v>
      </c>
      <c r="E602">
        <v>1.994411651493716E-2</v>
      </c>
      <c r="F602" t="s">
        <v>127</v>
      </c>
      <c r="G602">
        <f t="shared" si="142"/>
        <v>2016</v>
      </c>
      <c r="H602" t="s">
        <v>608</v>
      </c>
      <c r="I602">
        <f t="shared" si="143"/>
        <v>2022</v>
      </c>
      <c r="J602" t="s">
        <v>108</v>
      </c>
      <c r="K602" t="s">
        <v>109</v>
      </c>
      <c r="L602">
        <v>123.8805502061514</v>
      </c>
      <c r="M602">
        <f t="shared" si="144"/>
        <v>63.261667638608024</v>
      </c>
      <c r="N602">
        <f t="shared" si="136"/>
        <v>63.261667638608024</v>
      </c>
      <c r="O602">
        <f t="shared" si="137"/>
        <v>126.52333527721605</v>
      </c>
      <c r="P602">
        <f t="shared" si="138"/>
        <v>46.813634052569938</v>
      </c>
      <c r="Q602">
        <f t="shared" si="139"/>
        <v>173.33696932978597</v>
      </c>
      <c r="R602">
        <f t="shared" si="140"/>
        <v>81.468375584999407</v>
      </c>
      <c r="S602">
        <f t="shared" si="141"/>
        <v>298.71737714499784</v>
      </c>
    </row>
    <row r="603" spans="1:19">
      <c r="A603" t="s">
        <v>137</v>
      </c>
      <c r="B603" t="s">
        <v>1146</v>
      </c>
      <c r="C603" t="s">
        <v>51</v>
      </c>
      <c r="D603" t="s">
        <v>42</v>
      </c>
      <c r="E603">
        <v>1.5786248664263411E-2</v>
      </c>
      <c r="F603" t="s">
        <v>127</v>
      </c>
      <c r="G603">
        <f t="shared" si="142"/>
        <v>2016</v>
      </c>
      <c r="H603" t="s">
        <v>608</v>
      </c>
      <c r="I603">
        <f t="shared" si="143"/>
        <v>2022</v>
      </c>
      <c r="J603" t="s">
        <v>108</v>
      </c>
      <c r="K603" t="s">
        <v>109</v>
      </c>
      <c r="L603">
        <v>150.4956364349899</v>
      </c>
      <c r="M603">
        <f t="shared" si="144"/>
        <v>76.853105006134896</v>
      </c>
      <c r="N603">
        <f t="shared" si="136"/>
        <v>76.853105006134896</v>
      </c>
      <c r="O603">
        <f t="shared" si="137"/>
        <v>153.70621001226979</v>
      </c>
      <c r="P603">
        <f t="shared" si="138"/>
        <v>56.87129770453982</v>
      </c>
      <c r="Q603">
        <f t="shared" si="139"/>
        <v>210.57750771680961</v>
      </c>
      <c r="R603">
        <f t="shared" si="140"/>
        <v>98.971428626900504</v>
      </c>
      <c r="S603">
        <f t="shared" si="141"/>
        <v>362.89523829863515</v>
      </c>
    </row>
    <row r="604" spans="1:19">
      <c r="A604" t="s">
        <v>137</v>
      </c>
      <c r="B604" t="s">
        <v>1147</v>
      </c>
      <c r="C604" t="s">
        <v>51</v>
      </c>
      <c r="D604" t="s">
        <v>42</v>
      </c>
      <c r="E604">
        <v>1.9230797395556269E-2</v>
      </c>
      <c r="F604" t="s">
        <v>127</v>
      </c>
      <c r="G604">
        <f t="shared" si="142"/>
        <v>2016</v>
      </c>
      <c r="H604" t="s">
        <v>608</v>
      </c>
      <c r="I604">
        <f t="shared" si="143"/>
        <v>2022</v>
      </c>
      <c r="J604" t="s">
        <v>108</v>
      </c>
      <c r="K604" t="s">
        <v>109</v>
      </c>
      <c r="L604">
        <v>112.3369453051457</v>
      </c>
      <c r="M604">
        <f t="shared" si="144"/>
        <v>57.366733402494447</v>
      </c>
      <c r="N604">
        <f t="shared" si="136"/>
        <v>57.366733402494447</v>
      </c>
      <c r="O604">
        <f t="shared" si="137"/>
        <v>114.73346680498889</v>
      </c>
      <c r="P604">
        <f t="shared" si="138"/>
        <v>42.451382717845888</v>
      </c>
      <c r="Q604">
        <f t="shared" si="139"/>
        <v>157.18484952283478</v>
      </c>
      <c r="R604">
        <f t="shared" si="140"/>
        <v>73.87687927573235</v>
      </c>
      <c r="S604">
        <f t="shared" si="141"/>
        <v>270.88189067768525</v>
      </c>
    </row>
    <row r="605" spans="1:19">
      <c r="A605" t="s">
        <v>137</v>
      </c>
      <c r="B605" t="s">
        <v>1148</v>
      </c>
      <c r="C605" t="s">
        <v>51</v>
      </c>
      <c r="D605" t="s">
        <v>42</v>
      </c>
      <c r="E605">
        <v>1.7166264321081749E-2</v>
      </c>
      <c r="F605" t="s">
        <v>127</v>
      </c>
      <c r="G605">
        <f t="shared" si="142"/>
        <v>2016</v>
      </c>
      <c r="H605" t="s">
        <v>608</v>
      </c>
      <c r="I605">
        <f t="shared" si="143"/>
        <v>2022</v>
      </c>
      <c r="J605" t="s">
        <v>108</v>
      </c>
      <c r="K605" t="s">
        <v>109</v>
      </c>
      <c r="L605">
        <v>150.26782740445589</v>
      </c>
      <c r="M605">
        <f t="shared" si="144"/>
        <v>76.736770527875535</v>
      </c>
      <c r="N605">
        <f t="shared" si="136"/>
        <v>76.736770527875535</v>
      </c>
      <c r="O605">
        <f t="shared" si="137"/>
        <v>153.47354105575107</v>
      </c>
      <c r="P605">
        <f t="shared" si="138"/>
        <v>56.785210190627893</v>
      </c>
      <c r="Q605">
        <f t="shared" si="139"/>
        <v>210.25875124637895</v>
      </c>
      <c r="R605">
        <f t="shared" si="140"/>
        <v>98.821613085798106</v>
      </c>
      <c r="S605">
        <f t="shared" si="141"/>
        <v>362.34591464792635</v>
      </c>
    </row>
    <row r="606" spans="1:19">
      <c r="A606" t="s">
        <v>137</v>
      </c>
      <c r="B606" t="s">
        <v>1149</v>
      </c>
      <c r="C606" t="s">
        <v>51</v>
      </c>
      <c r="D606" t="s">
        <v>42</v>
      </c>
      <c r="E606">
        <v>1.753120538507074E-2</v>
      </c>
      <c r="F606" t="s">
        <v>127</v>
      </c>
      <c r="G606">
        <f t="shared" si="142"/>
        <v>2016</v>
      </c>
      <c r="H606" t="s">
        <v>608</v>
      </c>
      <c r="I606">
        <f t="shared" si="143"/>
        <v>2022</v>
      </c>
      <c r="J606" t="s">
        <v>108</v>
      </c>
      <c r="K606" t="s">
        <v>109</v>
      </c>
      <c r="L606">
        <v>134.35308143063929</v>
      </c>
      <c r="M606">
        <f t="shared" si="144"/>
        <v>68.609640250579844</v>
      </c>
      <c r="N606">
        <f t="shared" si="136"/>
        <v>68.609640250579844</v>
      </c>
      <c r="O606">
        <f t="shared" si="137"/>
        <v>137.21928050115969</v>
      </c>
      <c r="P606">
        <f t="shared" si="138"/>
        <v>50.771133785429086</v>
      </c>
      <c r="Q606">
        <f t="shared" si="139"/>
        <v>187.99041428658876</v>
      </c>
      <c r="R606">
        <f t="shared" si="140"/>
        <v>88.355494714696718</v>
      </c>
      <c r="S606">
        <f t="shared" si="141"/>
        <v>323.97014728722127</v>
      </c>
    </row>
    <row r="607" spans="1:19">
      <c r="A607" t="s">
        <v>137</v>
      </c>
      <c r="B607" t="s">
        <v>1150</v>
      </c>
      <c r="C607" t="s">
        <v>51</v>
      </c>
      <c r="D607" t="s">
        <v>42</v>
      </c>
      <c r="E607">
        <v>1.953157063299724E-2</v>
      </c>
      <c r="F607" t="s">
        <v>127</v>
      </c>
      <c r="G607">
        <f t="shared" si="142"/>
        <v>2016</v>
      </c>
      <c r="H607" t="s">
        <v>608</v>
      </c>
      <c r="I607">
        <f t="shared" si="143"/>
        <v>2022</v>
      </c>
      <c r="J607" t="s">
        <v>108</v>
      </c>
      <c r="K607" t="s">
        <v>109</v>
      </c>
      <c r="L607">
        <v>92.814247627473677</v>
      </c>
      <c r="M607">
        <f t="shared" si="144"/>
        <v>47.397142455096592</v>
      </c>
      <c r="N607">
        <f t="shared" si="136"/>
        <v>47.397142455096592</v>
      </c>
      <c r="O607">
        <f t="shared" si="137"/>
        <v>94.794284910193184</v>
      </c>
      <c r="P607">
        <f t="shared" si="138"/>
        <v>35.073885416771475</v>
      </c>
      <c r="Q607">
        <f t="shared" si="139"/>
        <v>129.86817032696467</v>
      </c>
      <c r="R607">
        <f t="shared" si="140"/>
        <v>61.038040053673392</v>
      </c>
      <c r="S607">
        <f t="shared" si="141"/>
        <v>223.80614686346908</v>
      </c>
    </row>
    <row r="608" spans="1:19">
      <c r="A608" t="s">
        <v>149</v>
      </c>
      <c r="B608" t="s">
        <v>1151</v>
      </c>
      <c r="C608" t="s">
        <v>51</v>
      </c>
      <c r="D608" t="s">
        <v>42</v>
      </c>
      <c r="E608">
        <v>1.8811204628655809E-2</v>
      </c>
      <c r="F608" t="s">
        <v>148</v>
      </c>
      <c r="G608">
        <f t="shared" si="142"/>
        <v>2016</v>
      </c>
      <c r="H608" t="s">
        <v>606</v>
      </c>
      <c r="I608">
        <f t="shared" si="143"/>
        <v>2022</v>
      </c>
      <c r="J608" t="s">
        <v>108</v>
      </c>
      <c r="K608" t="s">
        <v>109</v>
      </c>
      <c r="L608">
        <v>91.193192157544047</v>
      </c>
      <c r="M608">
        <f t="shared" si="144"/>
        <v>46.569323461785864</v>
      </c>
      <c r="N608">
        <f t="shared" si="136"/>
        <v>46.569323461785864</v>
      </c>
      <c r="O608">
        <f t="shared" si="137"/>
        <v>93.138646923571727</v>
      </c>
      <c r="P608">
        <f t="shared" si="138"/>
        <v>34.461299361721537</v>
      </c>
      <c r="Q608">
        <f t="shared" si="139"/>
        <v>127.59994628529327</v>
      </c>
      <c r="R608">
        <f t="shared" si="140"/>
        <v>59.971974754087832</v>
      </c>
      <c r="S608">
        <f t="shared" si="141"/>
        <v>219.89724076498871</v>
      </c>
    </row>
    <row r="609" spans="1:19">
      <c r="A609" t="s">
        <v>149</v>
      </c>
      <c r="B609" t="s">
        <v>1152</v>
      </c>
      <c r="C609" t="s">
        <v>51</v>
      </c>
      <c r="D609" t="s">
        <v>42</v>
      </c>
      <c r="E609">
        <v>1.9333114663639919E-2</v>
      </c>
      <c r="F609" t="s">
        <v>148</v>
      </c>
      <c r="G609">
        <f t="shared" si="142"/>
        <v>2016</v>
      </c>
      <c r="H609" t="s">
        <v>610</v>
      </c>
      <c r="I609">
        <f t="shared" si="143"/>
        <v>2022</v>
      </c>
      <c r="J609" t="s">
        <v>108</v>
      </c>
      <c r="K609" t="s">
        <v>109</v>
      </c>
      <c r="L609">
        <v>76.753059376066929</v>
      </c>
      <c r="M609">
        <f t="shared" si="144"/>
        <v>39.195228988044875</v>
      </c>
      <c r="N609">
        <f t="shared" si="136"/>
        <v>39.195228988044875</v>
      </c>
      <c r="O609">
        <f t="shared" si="137"/>
        <v>78.390457976089749</v>
      </c>
      <c r="P609">
        <f t="shared" si="138"/>
        <v>29.004469451153206</v>
      </c>
      <c r="Q609">
        <f t="shared" si="139"/>
        <v>107.39492742724295</v>
      </c>
      <c r="R609">
        <f t="shared" si="140"/>
        <v>50.475615890804185</v>
      </c>
      <c r="S609">
        <f t="shared" si="141"/>
        <v>185.077258266282</v>
      </c>
    </row>
    <row r="610" spans="1:19">
      <c r="A610" t="s">
        <v>149</v>
      </c>
      <c r="B610" t="s">
        <v>1153</v>
      </c>
      <c r="C610" t="s">
        <v>51</v>
      </c>
      <c r="D610" t="s">
        <v>42</v>
      </c>
      <c r="E610">
        <v>1.9801253127999779E-2</v>
      </c>
      <c r="F610" t="s">
        <v>148</v>
      </c>
      <c r="G610">
        <f t="shared" si="142"/>
        <v>2016</v>
      </c>
      <c r="H610" t="s">
        <v>613</v>
      </c>
      <c r="I610">
        <f t="shared" si="143"/>
        <v>2022</v>
      </c>
      <c r="J610" t="s">
        <v>108</v>
      </c>
      <c r="K610" t="s">
        <v>109</v>
      </c>
      <c r="L610">
        <v>89.939315262926257</v>
      </c>
      <c r="M610">
        <f t="shared" si="144"/>
        <v>45.929010327601041</v>
      </c>
      <c r="N610">
        <f t="shared" si="136"/>
        <v>45.929010327601041</v>
      </c>
      <c r="O610">
        <f t="shared" si="137"/>
        <v>91.858020655202083</v>
      </c>
      <c r="P610">
        <f t="shared" si="138"/>
        <v>33.987467642424768</v>
      </c>
      <c r="Q610">
        <f t="shared" si="139"/>
        <v>125.84548829762684</v>
      </c>
      <c r="R610">
        <f t="shared" si="140"/>
        <v>59.147379499884615</v>
      </c>
      <c r="S610">
        <f t="shared" si="141"/>
        <v>216.87372483291026</v>
      </c>
    </row>
    <row r="611" spans="1:19">
      <c r="A611" t="s">
        <v>149</v>
      </c>
      <c r="B611" t="s">
        <v>1154</v>
      </c>
      <c r="C611" t="s">
        <v>51</v>
      </c>
      <c r="D611" t="s">
        <v>42</v>
      </c>
      <c r="E611">
        <v>1.9978370445040711E-2</v>
      </c>
      <c r="F611" t="s">
        <v>148</v>
      </c>
      <c r="G611">
        <f t="shared" si="142"/>
        <v>2016</v>
      </c>
      <c r="H611" t="s">
        <v>610</v>
      </c>
      <c r="I611">
        <f t="shared" si="143"/>
        <v>2022</v>
      </c>
      <c r="J611" t="s">
        <v>108</v>
      </c>
      <c r="K611" t="s">
        <v>109</v>
      </c>
      <c r="L611">
        <v>64.726163623553916</v>
      </c>
      <c r="M611">
        <f t="shared" si="144"/>
        <v>33.053494223761561</v>
      </c>
      <c r="N611">
        <f t="shared" si="136"/>
        <v>33.053494223761561</v>
      </c>
      <c r="O611">
        <f t="shared" si="137"/>
        <v>66.106988447523122</v>
      </c>
      <c r="P611">
        <f t="shared" si="138"/>
        <v>24.459585725583555</v>
      </c>
      <c r="Q611">
        <f t="shared" si="139"/>
        <v>90.566574173106673</v>
      </c>
      <c r="R611">
        <f t="shared" si="140"/>
        <v>42.566289861360133</v>
      </c>
      <c r="S611">
        <f t="shared" si="141"/>
        <v>156.07639615832048</v>
      </c>
    </row>
    <row r="612" spans="1:19">
      <c r="A612" t="s">
        <v>149</v>
      </c>
      <c r="B612" t="s">
        <v>1155</v>
      </c>
      <c r="C612" t="s">
        <v>51</v>
      </c>
      <c r="D612" t="s">
        <v>42</v>
      </c>
      <c r="E612">
        <v>1.994411651493716E-2</v>
      </c>
      <c r="F612" t="s">
        <v>148</v>
      </c>
      <c r="G612">
        <f t="shared" si="142"/>
        <v>2016</v>
      </c>
      <c r="H612" t="s">
        <v>610</v>
      </c>
      <c r="I612">
        <f t="shared" si="143"/>
        <v>2022</v>
      </c>
      <c r="J612" t="s">
        <v>108</v>
      </c>
      <c r="K612" t="s">
        <v>109</v>
      </c>
      <c r="L612">
        <v>50.033330502248717</v>
      </c>
      <c r="M612">
        <f t="shared" si="144"/>
        <v>25.550354109815029</v>
      </c>
      <c r="N612">
        <f t="shared" si="136"/>
        <v>25.550354109815029</v>
      </c>
      <c r="O612">
        <f t="shared" si="137"/>
        <v>51.100708219630057</v>
      </c>
      <c r="P612">
        <f t="shared" si="138"/>
        <v>18.90726204126312</v>
      </c>
      <c r="Q612">
        <f t="shared" si="139"/>
        <v>70.007970260893174</v>
      </c>
      <c r="R612">
        <f t="shared" si="140"/>
        <v>32.903746022619792</v>
      </c>
      <c r="S612">
        <f t="shared" si="141"/>
        <v>120.64706874960589</v>
      </c>
    </row>
    <row r="613" spans="1:19">
      <c r="A613" t="s">
        <v>149</v>
      </c>
      <c r="B613" t="s">
        <v>1156</v>
      </c>
      <c r="C613" t="s">
        <v>51</v>
      </c>
      <c r="D613" t="s">
        <v>42</v>
      </c>
      <c r="E613">
        <v>1.9191831694799419E-2</v>
      </c>
      <c r="F613" t="s">
        <v>148</v>
      </c>
      <c r="G613">
        <f t="shared" si="142"/>
        <v>2016</v>
      </c>
      <c r="H613" t="s">
        <v>610</v>
      </c>
      <c r="I613">
        <f t="shared" si="143"/>
        <v>2022</v>
      </c>
      <c r="J613" t="s">
        <v>108</v>
      </c>
      <c r="K613" t="s">
        <v>109</v>
      </c>
      <c r="L613">
        <v>105.2341651715499</v>
      </c>
      <c r="M613">
        <f t="shared" si="144"/>
        <v>53.739580347604857</v>
      </c>
      <c r="N613">
        <f t="shared" si="136"/>
        <v>53.739580347604857</v>
      </c>
      <c r="O613">
        <f t="shared" si="137"/>
        <v>107.47916069520971</v>
      </c>
      <c r="P613">
        <f t="shared" si="138"/>
        <v>39.767289457227591</v>
      </c>
      <c r="Q613">
        <f t="shared" si="139"/>
        <v>147.24645015243732</v>
      </c>
      <c r="R613">
        <f t="shared" si="140"/>
        <v>69.205831571645533</v>
      </c>
      <c r="S613">
        <f t="shared" si="141"/>
        <v>253.75471576270027</v>
      </c>
    </row>
    <row r="614" spans="1:19">
      <c r="A614" t="s">
        <v>149</v>
      </c>
      <c r="B614" t="s">
        <v>1157</v>
      </c>
      <c r="C614" t="s">
        <v>51</v>
      </c>
      <c r="D614" t="s">
        <v>42</v>
      </c>
      <c r="E614">
        <v>1.973715319784991E-2</v>
      </c>
      <c r="F614" t="s">
        <v>148</v>
      </c>
      <c r="G614">
        <f t="shared" si="142"/>
        <v>2016</v>
      </c>
      <c r="H614" t="s">
        <v>610</v>
      </c>
      <c r="I614">
        <f t="shared" si="143"/>
        <v>2022</v>
      </c>
      <c r="J614" t="s">
        <v>108</v>
      </c>
      <c r="K614" t="s">
        <v>109</v>
      </c>
      <c r="L614">
        <v>83.982797326023132</v>
      </c>
      <c r="M614">
        <f t="shared" si="144"/>
        <v>42.887215167822511</v>
      </c>
      <c r="N614">
        <f t="shared" si="136"/>
        <v>42.887215167822511</v>
      </c>
      <c r="O614">
        <f t="shared" si="137"/>
        <v>85.774430335645022</v>
      </c>
      <c r="P614">
        <f t="shared" si="138"/>
        <v>31.736539224188657</v>
      </c>
      <c r="Q614">
        <f t="shared" si="139"/>
        <v>117.51096955983368</v>
      </c>
      <c r="R614">
        <f t="shared" si="140"/>
        <v>55.23015569312183</v>
      </c>
      <c r="S614">
        <f t="shared" si="141"/>
        <v>202.51057087478003</v>
      </c>
    </row>
    <row r="615" spans="1:19">
      <c r="A615" t="s">
        <v>149</v>
      </c>
      <c r="B615" t="s">
        <v>1158</v>
      </c>
      <c r="C615" t="s">
        <v>51</v>
      </c>
      <c r="D615" t="s">
        <v>42</v>
      </c>
      <c r="E615">
        <v>1.929673092053898E-2</v>
      </c>
      <c r="F615" t="s">
        <v>148</v>
      </c>
      <c r="G615">
        <f t="shared" si="142"/>
        <v>2016</v>
      </c>
      <c r="H615" t="s">
        <v>613</v>
      </c>
      <c r="I615">
        <f t="shared" si="143"/>
        <v>2022</v>
      </c>
      <c r="J615" t="s">
        <v>108</v>
      </c>
      <c r="K615" t="s">
        <v>109</v>
      </c>
      <c r="L615">
        <v>60.741578236927481</v>
      </c>
      <c r="M615">
        <f t="shared" si="144"/>
        <v>31.018699286324324</v>
      </c>
      <c r="N615">
        <f t="shared" si="136"/>
        <v>31.018699286324324</v>
      </c>
      <c r="O615">
        <f t="shared" si="137"/>
        <v>62.037398572648648</v>
      </c>
      <c r="P615">
        <f t="shared" si="138"/>
        <v>22.95383747188</v>
      </c>
      <c r="Q615">
        <f t="shared" si="139"/>
        <v>84.991236044528648</v>
      </c>
      <c r="R615">
        <f t="shared" si="140"/>
        <v>39.945880940928461</v>
      </c>
      <c r="S615">
        <f t="shared" si="141"/>
        <v>146.46823011673769</v>
      </c>
    </row>
    <row r="616" spans="1:19">
      <c r="A616" t="s">
        <v>149</v>
      </c>
      <c r="B616" t="s">
        <v>1159</v>
      </c>
      <c r="C616" t="s">
        <v>51</v>
      </c>
      <c r="D616" t="s">
        <v>42</v>
      </c>
      <c r="E616">
        <v>1.971977431977175E-2</v>
      </c>
      <c r="F616" t="s">
        <v>148</v>
      </c>
      <c r="G616">
        <f t="shared" si="142"/>
        <v>2016</v>
      </c>
      <c r="H616" t="s">
        <v>610</v>
      </c>
      <c r="I616">
        <f t="shared" si="143"/>
        <v>2022</v>
      </c>
      <c r="J616" t="s">
        <v>108</v>
      </c>
      <c r="K616" t="s">
        <v>109</v>
      </c>
      <c r="L616">
        <v>96.49129959521845</v>
      </c>
      <c r="M616">
        <f t="shared" si="144"/>
        <v>49.274890326624927</v>
      </c>
      <c r="N616">
        <f t="shared" si="136"/>
        <v>49.274890326624927</v>
      </c>
      <c r="O616">
        <f t="shared" si="137"/>
        <v>98.549780653249854</v>
      </c>
      <c r="P616">
        <f t="shared" si="138"/>
        <v>36.463418841702449</v>
      </c>
      <c r="Q616">
        <f t="shared" si="139"/>
        <v>135.01319949495229</v>
      </c>
      <c r="R616">
        <f t="shared" si="140"/>
        <v>63.456203762627574</v>
      </c>
      <c r="S616">
        <f t="shared" si="141"/>
        <v>232.67274712963442</v>
      </c>
    </row>
    <row r="617" spans="1:19">
      <c r="A617" t="s">
        <v>149</v>
      </c>
      <c r="B617" t="s">
        <v>1160</v>
      </c>
      <c r="C617" t="s">
        <v>51</v>
      </c>
      <c r="D617" t="s">
        <v>42</v>
      </c>
      <c r="E617">
        <v>1.9469209905158741E-2</v>
      </c>
      <c r="F617" t="s">
        <v>148</v>
      </c>
      <c r="G617">
        <f t="shared" si="142"/>
        <v>2016</v>
      </c>
      <c r="H617" t="s">
        <v>613</v>
      </c>
      <c r="I617">
        <f t="shared" si="143"/>
        <v>2022</v>
      </c>
      <c r="J617" t="s">
        <v>108</v>
      </c>
      <c r="K617" t="s">
        <v>109</v>
      </c>
      <c r="L617">
        <v>72.871057094581204</v>
      </c>
      <c r="M617">
        <f t="shared" si="144"/>
        <v>37.212819822966161</v>
      </c>
      <c r="N617">
        <f t="shared" si="136"/>
        <v>37.212819822966161</v>
      </c>
      <c r="O617">
        <f t="shared" si="137"/>
        <v>74.425639645932321</v>
      </c>
      <c r="P617">
        <f t="shared" si="138"/>
        <v>27.537486668994958</v>
      </c>
      <c r="Q617">
        <f t="shared" si="139"/>
        <v>101.96312631492728</v>
      </c>
      <c r="R617">
        <f t="shared" si="140"/>
        <v>47.922669368015818</v>
      </c>
      <c r="S617">
        <f t="shared" si="141"/>
        <v>175.71645434939131</v>
      </c>
    </row>
    <row r="618" spans="1:19">
      <c r="A618" t="s">
        <v>129</v>
      </c>
      <c r="B618" t="s">
        <v>1161</v>
      </c>
      <c r="C618" t="s">
        <v>51</v>
      </c>
      <c r="D618" t="s">
        <v>42</v>
      </c>
      <c r="E618">
        <v>1.9713861196995881E-2</v>
      </c>
      <c r="F618" t="s">
        <v>127</v>
      </c>
      <c r="G618">
        <f t="shared" si="142"/>
        <v>2016</v>
      </c>
      <c r="H618" t="s">
        <v>613</v>
      </c>
      <c r="I618">
        <f t="shared" si="143"/>
        <v>2022</v>
      </c>
      <c r="J618" t="s">
        <v>108</v>
      </c>
      <c r="K618" t="s">
        <v>109</v>
      </c>
      <c r="L618">
        <v>88.92026672332149</v>
      </c>
      <c r="M618">
        <f t="shared" si="144"/>
        <v>45.408616206709539</v>
      </c>
      <c r="N618">
        <f t="shared" si="136"/>
        <v>45.408616206709539</v>
      </c>
      <c r="O618">
        <f t="shared" si="137"/>
        <v>90.817232413419077</v>
      </c>
      <c r="P618">
        <f t="shared" si="138"/>
        <v>33.602375992965058</v>
      </c>
      <c r="Q618">
        <f t="shared" si="139"/>
        <v>124.41960840638413</v>
      </c>
      <c r="R618">
        <f t="shared" si="140"/>
        <v>58.477215951000538</v>
      </c>
      <c r="S618">
        <f t="shared" si="141"/>
        <v>214.41645848700196</v>
      </c>
    </row>
    <row r="619" spans="1:19">
      <c r="A619" t="s">
        <v>129</v>
      </c>
      <c r="B619" t="s">
        <v>1162</v>
      </c>
      <c r="C619" t="s">
        <v>51</v>
      </c>
      <c r="D619" t="s">
        <v>42</v>
      </c>
      <c r="E619">
        <v>1.9713861196995881E-2</v>
      </c>
      <c r="F619" t="s">
        <v>127</v>
      </c>
      <c r="G619">
        <f t="shared" si="142"/>
        <v>2016</v>
      </c>
      <c r="H619" t="s">
        <v>610</v>
      </c>
      <c r="I619">
        <f t="shared" si="143"/>
        <v>2022</v>
      </c>
      <c r="J619" t="s">
        <v>108</v>
      </c>
      <c r="K619" t="s">
        <v>109</v>
      </c>
      <c r="L619">
        <v>64.390109361482331</v>
      </c>
      <c r="M619">
        <f t="shared" si="144"/>
        <v>32.881882513930336</v>
      </c>
      <c r="N619">
        <f t="shared" si="136"/>
        <v>32.881882513930336</v>
      </c>
      <c r="O619">
        <f t="shared" si="137"/>
        <v>65.763765027860671</v>
      </c>
      <c r="P619">
        <f t="shared" si="138"/>
        <v>24.332593060308447</v>
      </c>
      <c r="Q619">
        <f t="shared" si="139"/>
        <v>90.096358088169126</v>
      </c>
      <c r="R619">
        <f t="shared" si="140"/>
        <v>42.345288301439489</v>
      </c>
      <c r="S619">
        <f t="shared" si="141"/>
        <v>155.26605710527812</v>
      </c>
    </row>
    <row r="620" spans="1:19">
      <c r="A620" t="s">
        <v>129</v>
      </c>
      <c r="B620" t="s">
        <v>1163</v>
      </c>
      <c r="C620" t="s">
        <v>51</v>
      </c>
      <c r="D620" t="s">
        <v>42</v>
      </c>
      <c r="E620">
        <v>1.6643897528312409E-2</v>
      </c>
      <c r="F620" t="s">
        <v>127</v>
      </c>
      <c r="G620">
        <f t="shared" si="142"/>
        <v>2016</v>
      </c>
      <c r="H620" t="s">
        <v>613</v>
      </c>
      <c r="I620">
        <f t="shared" si="143"/>
        <v>2022</v>
      </c>
      <c r="J620" t="s">
        <v>108</v>
      </c>
      <c r="K620" t="s">
        <v>109</v>
      </c>
      <c r="L620">
        <v>32.763599704233052</v>
      </c>
      <c r="M620">
        <f t="shared" si="144"/>
        <v>16.73127824896169</v>
      </c>
      <c r="N620">
        <f t="shared" si="136"/>
        <v>16.73127824896169</v>
      </c>
      <c r="O620">
        <f t="shared" si="137"/>
        <v>33.46255649792338</v>
      </c>
      <c r="P620">
        <f t="shared" si="138"/>
        <v>12.38114590423165</v>
      </c>
      <c r="Q620">
        <f t="shared" si="139"/>
        <v>45.843702402155031</v>
      </c>
      <c r="R620">
        <f t="shared" si="140"/>
        <v>21.546540129012865</v>
      </c>
      <c r="S620">
        <f t="shared" si="141"/>
        <v>79.003980473047164</v>
      </c>
    </row>
    <row r="621" spans="1:19">
      <c r="A621" t="s">
        <v>129</v>
      </c>
      <c r="B621" t="s">
        <v>1164</v>
      </c>
      <c r="C621" t="s">
        <v>51</v>
      </c>
      <c r="D621" t="s">
        <v>42</v>
      </c>
      <c r="E621">
        <v>1.9978370445040711E-2</v>
      </c>
      <c r="F621" t="s">
        <v>127</v>
      </c>
      <c r="G621">
        <f t="shared" si="142"/>
        <v>2016</v>
      </c>
      <c r="H621" t="s">
        <v>613</v>
      </c>
      <c r="I621">
        <f t="shared" si="143"/>
        <v>2022</v>
      </c>
      <c r="J621" t="s">
        <v>108</v>
      </c>
      <c r="K621" t="s">
        <v>109</v>
      </c>
      <c r="L621">
        <v>78.335882443246618</v>
      </c>
      <c r="M621">
        <f t="shared" si="144"/>
        <v>40.003523967684636</v>
      </c>
      <c r="N621">
        <f t="shared" si="136"/>
        <v>40.003523967684636</v>
      </c>
      <c r="O621">
        <f t="shared" si="137"/>
        <v>80.007047935369272</v>
      </c>
      <c r="P621">
        <f t="shared" si="138"/>
        <v>29.602607736086629</v>
      </c>
      <c r="Q621">
        <f t="shared" si="139"/>
        <v>109.6096556714559</v>
      </c>
      <c r="R621">
        <f t="shared" si="140"/>
        <v>51.516538165584272</v>
      </c>
      <c r="S621">
        <f t="shared" si="141"/>
        <v>188.893973273809</v>
      </c>
    </row>
    <row r="622" spans="1:19">
      <c r="A622" t="s">
        <v>129</v>
      </c>
      <c r="B622" t="s">
        <v>1165</v>
      </c>
      <c r="C622" t="s">
        <v>51</v>
      </c>
      <c r="D622" t="s">
        <v>42</v>
      </c>
      <c r="E622">
        <v>1.8204491983786038E-2</v>
      </c>
      <c r="F622" t="s">
        <v>127</v>
      </c>
      <c r="G622">
        <f t="shared" si="142"/>
        <v>2016</v>
      </c>
      <c r="H622" t="s">
        <v>613</v>
      </c>
      <c r="I622">
        <f t="shared" si="143"/>
        <v>2022</v>
      </c>
      <c r="J622" t="s">
        <v>108</v>
      </c>
      <c r="K622" t="s">
        <v>109</v>
      </c>
      <c r="L622">
        <v>109.61090058119611</v>
      </c>
      <c r="M622">
        <f t="shared" si="144"/>
        <v>55.974633230130856</v>
      </c>
      <c r="N622">
        <f t="shared" si="136"/>
        <v>55.974633230130856</v>
      </c>
      <c r="O622">
        <f t="shared" si="137"/>
        <v>111.94926646026171</v>
      </c>
      <c r="P622">
        <f t="shared" si="138"/>
        <v>41.421228590296835</v>
      </c>
      <c r="Q622">
        <f t="shared" si="139"/>
        <v>153.37049505055853</v>
      </c>
      <c r="R622">
        <f t="shared" si="140"/>
        <v>72.084132673762511</v>
      </c>
      <c r="S622">
        <f t="shared" si="141"/>
        <v>264.30848647046253</v>
      </c>
    </row>
    <row r="623" spans="1:19">
      <c r="A623" t="s">
        <v>129</v>
      </c>
      <c r="B623" t="s">
        <v>1166</v>
      </c>
      <c r="C623" t="s">
        <v>51</v>
      </c>
      <c r="D623" t="s">
        <v>42</v>
      </c>
      <c r="E623">
        <v>1.795036043939208E-2</v>
      </c>
      <c r="F623" t="s">
        <v>127</v>
      </c>
      <c r="G623">
        <f t="shared" si="142"/>
        <v>2016</v>
      </c>
      <c r="H623" t="s">
        <v>613</v>
      </c>
      <c r="I623">
        <f t="shared" si="143"/>
        <v>2022</v>
      </c>
      <c r="J623" t="s">
        <v>108</v>
      </c>
      <c r="K623" t="s">
        <v>109</v>
      </c>
      <c r="L623">
        <v>136.34368168620631</v>
      </c>
      <c r="M623">
        <f t="shared" si="144"/>
        <v>69.626173447756074</v>
      </c>
      <c r="N623">
        <f t="shared" si="136"/>
        <v>69.626173447756074</v>
      </c>
      <c r="O623">
        <f t="shared" si="137"/>
        <v>139.25234689551215</v>
      </c>
      <c r="P623">
        <f t="shared" si="138"/>
        <v>51.523368351339492</v>
      </c>
      <c r="Q623">
        <f t="shared" si="139"/>
        <v>190.77571524685163</v>
      </c>
      <c r="R623">
        <f t="shared" si="140"/>
        <v>89.664586166020257</v>
      </c>
      <c r="S623">
        <f t="shared" si="141"/>
        <v>328.77014927540762</v>
      </c>
    </row>
    <row r="624" spans="1:19">
      <c r="A624" t="s">
        <v>129</v>
      </c>
      <c r="B624" t="s">
        <v>1167</v>
      </c>
      <c r="C624" t="s">
        <v>51</v>
      </c>
      <c r="D624" t="s">
        <v>42</v>
      </c>
      <c r="E624">
        <v>1.9670788917778879E-2</v>
      </c>
      <c r="F624" t="s">
        <v>127</v>
      </c>
      <c r="G624">
        <f t="shared" si="142"/>
        <v>2016</v>
      </c>
      <c r="H624" t="s">
        <v>610</v>
      </c>
      <c r="I624">
        <f t="shared" si="143"/>
        <v>2022</v>
      </c>
      <c r="J624" t="s">
        <v>108</v>
      </c>
      <c r="K624" t="s">
        <v>109</v>
      </c>
      <c r="L624">
        <v>144.4945068643799</v>
      </c>
      <c r="M624">
        <f t="shared" si="144"/>
        <v>73.788528172076724</v>
      </c>
      <c r="N624">
        <f t="shared" si="136"/>
        <v>73.788528172076724</v>
      </c>
      <c r="O624">
        <f t="shared" si="137"/>
        <v>147.57705634415345</v>
      </c>
      <c r="P624">
        <f t="shared" si="138"/>
        <v>54.603510847336779</v>
      </c>
      <c r="Q624">
        <f t="shared" si="139"/>
        <v>202.18056719149024</v>
      </c>
      <c r="R624">
        <f t="shared" si="140"/>
        <v>95.024866580000406</v>
      </c>
      <c r="S624">
        <f t="shared" si="141"/>
        <v>348.42451079333483</v>
      </c>
    </row>
    <row r="625" spans="1:19">
      <c r="A625" t="s">
        <v>129</v>
      </c>
      <c r="B625" t="s">
        <v>1168</v>
      </c>
      <c r="C625" t="s">
        <v>51</v>
      </c>
      <c r="D625" t="s">
        <v>42</v>
      </c>
      <c r="E625">
        <v>1.929673092053898E-2</v>
      </c>
      <c r="F625" t="s">
        <v>127</v>
      </c>
      <c r="G625">
        <f t="shared" si="142"/>
        <v>2016</v>
      </c>
      <c r="H625" t="s">
        <v>613</v>
      </c>
      <c r="I625">
        <f t="shared" si="143"/>
        <v>2022</v>
      </c>
      <c r="J625" t="s">
        <v>108</v>
      </c>
      <c r="K625" t="s">
        <v>109</v>
      </c>
      <c r="L625">
        <v>85.771698916311124</v>
      </c>
      <c r="M625">
        <f t="shared" si="144"/>
        <v>43.800747579929578</v>
      </c>
      <c r="N625">
        <f t="shared" si="136"/>
        <v>43.800747579929578</v>
      </c>
      <c r="O625">
        <f t="shared" si="137"/>
        <v>87.601495159859155</v>
      </c>
      <c r="P625">
        <f t="shared" si="138"/>
        <v>32.412553209147887</v>
      </c>
      <c r="Q625">
        <f t="shared" si="139"/>
        <v>120.01404836900704</v>
      </c>
      <c r="R625">
        <f t="shared" si="140"/>
        <v>56.40660273343331</v>
      </c>
      <c r="S625">
        <f t="shared" si="141"/>
        <v>206.8242100225888</v>
      </c>
    </row>
    <row r="626" spans="1:19">
      <c r="A626" t="s">
        <v>129</v>
      </c>
      <c r="B626" t="s">
        <v>1169</v>
      </c>
      <c r="C626" t="s">
        <v>51</v>
      </c>
      <c r="D626" t="s">
        <v>42</v>
      </c>
      <c r="E626">
        <v>1.9477212822327079E-2</v>
      </c>
      <c r="F626" t="s">
        <v>127</v>
      </c>
      <c r="G626">
        <f t="shared" si="142"/>
        <v>2016</v>
      </c>
      <c r="H626" t="s">
        <v>613</v>
      </c>
      <c r="I626">
        <f t="shared" si="143"/>
        <v>2022</v>
      </c>
      <c r="J626" t="s">
        <v>108</v>
      </c>
      <c r="K626" t="s">
        <v>109</v>
      </c>
      <c r="L626">
        <v>44.625540015915867</v>
      </c>
      <c r="M626">
        <f t="shared" si="144"/>
        <v>22.788775768127721</v>
      </c>
      <c r="N626">
        <f t="shared" si="136"/>
        <v>22.788775768127721</v>
      </c>
      <c r="O626">
        <f t="shared" si="137"/>
        <v>45.577551536255442</v>
      </c>
      <c r="P626">
        <f t="shared" si="138"/>
        <v>16.863694068414514</v>
      </c>
      <c r="Q626">
        <f t="shared" si="139"/>
        <v>62.441245604669959</v>
      </c>
      <c r="R626">
        <f t="shared" si="140"/>
        <v>29.34738543419488</v>
      </c>
      <c r="S626">
        <f t="shared" si="141"/>
        <v>107.60707992538123</v>
      </c>
    </row>
    <row r="627" spans="1:19">
      <c r="A627" t="s">
        <v>1170</v>
      </c>
      <c r="B627" t="s">
        <v>1171</v>
      </c>
      <c r="C627" t="s">
        <v>51</v>
      </c>
      <c r="D627" t="s">
        <v>42</v>
      </c>
      <c r="E627">
        <v>1.967712201493485E-2</v>
      </c>
      <c r="F627" t="s">
        <v>133</v>
      </c>
      <c r="G627">
        <f t="shared" si="142"/>
        <v>2016</v>
      </c>
      <c r="H627" t="s">
        <v>610</v>
      </c>
      <c r="I627">
        <f t="shared" si="143"/>
        <v>2022</v>
      </c>
      <c r="J627" t="s">
        <v>108</v>
      </c>
      <c r="K627" t="s">
        <v>109</v>
      </c>
      <c r="L627">
        <v>85.474949400510198</v>
      </c>
      <c r="M627">
        <f t="shared" si="144"/>
        <v>43.649207493860573</v>
      </c>
      <c r="N627">
        <f t="shared" si="136"/>
        <v>43.649207493860573</v>
      </c>
      <c r="O627">
        <f t="shared" si="137"/>
        <v>87.298414987721145</v>
      </c>
      <c r="P627">
        <f t="shared" si="138"/>
        <v>32.30041354545682</v>
      </c>
      <c r="Q627">
        <f t="shared" si="139"/>
        <v>119.59882853317797</v>
      </c>
      <c r="R627">
        <f t="shared" si="140"/>
        <v>56.211449410593637</v>
      </c>
      <c r="S627">
        <f t="shared" si="141"/>
        <v>206.10864783884332</v>
      </c>
    </row>
    <row r="628" spans="1:19">
      <c r="A628" t="s">
        <v>1170</v>
      </c>
      <c r="B628" t="s">
        <v>1172</v>
      </c>
      <c r="C628" t="s">
        <v>51</v>
      </c>
      <c r="D628" t="s">
        <v>42</v>
      </c>
      <c r="E628">
        <v>1.8994004525363151E-2</v>
      </c>
      <c r="F628" t="s">
        <v>133</v>
      </c>
      <c r="G628">
        <f t="shared" si="142"/>
        <v>2016</v>
      </c>
      <c r="H628" t="s">
        <v>610</v>
      </c>
      <c r="I628">
        <f t="shared" si="143"/>
        <v>2022</v>
      </c>
      <c r="J628" t="s">
        <v>108</v>
      </c>
      <c r="K628" t="s">
        <v>109</v>
      </c>
      <c r="L628">
        <v>67.13009665964033</v>
      </c>
      <c r="M628">
        <f t="shared" si="144"/>
        <v>34.281102694189684</v>
      </c>
      <c r="N628">
        <f t="shared" si="136"/>
        <v>34.281102694189684</v>
      </c>
      <c r="O628">
        <f t="shared" si="137"/>
        <v>68.562205388379368</v>
      </c>
      <c r="P628">
        <f t="shared" si="138"/>
        <v>25.368015993700364</v>
      </c>
      <c r="Q628">
        <f t="shared" si="139"/>
        <v>93.930221382079736</v>
      </c>
      <c r="R628">
        <f t="shared" si="140"/>
        <v>44.147204049577475</v>
      </c>
      <c r="S628">
        <f t="shared" si="141"/>
        <v>161.87308151511741</v>
      </c>
    </row>
    <row r="629" spans="1:19">
      <c r="A629" t="s">
        <v>134</v>
      </c>
      <c r="B629" t="s">
        <v>1173</v>
      </c>
      <c r="C629" t="s">
        <v>51</v>
      </c>
      <c r="D629" t="s">
        <v>42</v>
      </c>
      <c r="E629">
        <v>1.867701179635552E-2</v>
      </c>
      <c r="F629" t="s">
        <v>133</v>
      </c>
      <c r="G629">
        <f t="shared" si="142"/>
        <v>2016</v>
      </c>
      <c r="H629" t="s">
        <v>610</v>
      </c>
      <c r="I629">
        <f t="shared" si="143"/>
        <v>2022</v>
      </c>
      <c r="J629" t="s">
        <v>108</v>
      </c>
      <c r="K629" t="s">
        <v>109</v>
      </c>
      <c r="L629">
        <v>91.589935560316221</v>
      </c>
      <c r="M629">
        <f t="shared" si="144"/>
        <v>46.771927092801519</v>
      </c>
      <c r="N629">
        <f t="shared" si="136"/>
        <v>46.771927092801519</v>
      </c>
      <c r="O629">
        <f t="shared" si="137"/>
        <v>93.543854185603038</v>
      </c>
      <c r="P629">
        <f t="shared" si="138"/>
        <v>34.611226048673124</v>
      </c>
      <c r="Q629">
        <f t="shared" si="139"/>
        <v>128.15508023427617</v>
      </c>
      <c r="R629">
        <f t="shared" si="140"/>
        <v>60.232887710109793</v>
      </c>
      <c r="S629">
        <f t="shared" si="141"/>
        <v>220.8539216037359</v>
      </c>
    </row>
    <row r="630" spans="1:19">
      <c r="A630" t="s">
        <v>134</v>
      </c>
      <c r="B630" t="s">
        <v>1174</v>
      </c>
      <c r="C630" t="s">
        <v>51</v>
      </c>
      <c r="D630" t="s">
        <v>42</v>
      </c>
      <c r="E630">
        <v>1.8482937770949989E-2</v>
      </c>
      <c r="F630" t="s">
        <v>133</v>
      </c>
      <c r="G630">
        <f t="shared" si="142"/>
        <v>2016</v>
      </c>
      <c r="H630" t="s">
        <v>610</v>
      </c>
      <c r="I630">
        <f t="shared" si="143"/>
        <v>2022</v>
      </c>
      <c r="J630" t="s">
        <v>108</v>
      </c>
      <c r="K630" t="s">
        <v>109</v>
      </c>
      <c r="L630">
        <v>57.357304312018663</v>
      </c>
      <c r="M630">
        <f t="shared" si="144"/>
        <v>29.290463402004217</v>
      </c>
      <c r="N630">
        <f t="shared" si="136"/>
        <v>29.290463402004217</v>
      </c>
      <c r="O630">
        <f t="shared" si="137"/>
        <v>58.580926804008435</v>
      </c>
      <c r="P630">
        <f t="shared" si="138"/>
        <v>21.674942917483122</v>
      </c>
      <c r="Q630">
        <f t="shared" si="139"/>
        <v>80.255869721491564</v>
      </c>
      <c r="R630">
        <f t="shared" si="140"/>
        <v>37.720258769101029</v>
      </c>
      <c r="S630">
        <f t="shared" si="141"/>
        <v>138.30761548670378</v>
      </c>
    </row>
    <row r="631" spans="1:19">
      <c r="A631" t="s">
        <v>134</v>
      </c>
      <c r="B631" t="s">
        <v>1175</v>
      </c>
      <c r="C631" t="s">
        <v>51</v>
      </c>
      <c r="D631" t="s">
        <v>42</v>
      </c>
      <c r="E631">
        <v>1.8304488852382689E-2</v>
      </c>
      <c r="F631" t="s">
        <v>133</v>
      </c>
      <c r="G631">
        <f t="shared" si="142"/>
        <v>2016</v>
      </c>
      <c r="H631" t="s">
        <v>610</v>
      </c>
      <c r="I631">
        <f t="shared" si="143"/>
        <v>2022</v>
      </c>
      <c r="J631" t="s">
        <v>108</v>
      </c>
      <c r="K631" t="s">
        <v>109</v>
      </c>
      <c r="L631">
        <v>49.931237458208301</v>
      </c>
      <c r="M631">
        <f t="shared" si="144"/>
        <v>25.498218595325056</v>
      </c>
      <c r="N631">
        <f t="shared" si="136"/>
        <v>25.498218595325056</v>
      </c>
      <c r="O631">
        <f t="shared" si="137"/>
        <v>50.996437190650113</v>
      </c>
      <c r="P631">
        <f t="shared" si="138"/>
        <v>18.868681760540543</v>
      </c>
      <c r="Q631">
        <f t="shared" si="139"/>
        <v>69.865118951190652</v>
      </c>
      <c r="R631">
        <f t="shared" si="140"/>
        <v>32.836605907059607</v>
      </c>
      <c r="S631">
        <f t="shared" si="141"/>
        <v>120.40088832588522</v>
      </c>
    </row>
    <row r="632" spans="1:19">
      <c r="A632" t="s">
        <v>134</v>
      </c>
      <c r="B632" t="s">
        <v>1176</v>
      </c>
      <c r="C632" t="s">
        <v>51</v>
      </c>
      <c r="D632" t="s">
        <v>42</v>
      </c>
      <c r="E632">
        <v>1.9428306214356841E-2</v>
      </c>
      <c r="F632" t="s">
        <v>133</v>
      </c>
      <c r="G632">
        <f t="shared" si="142"/>
        <v>2016</v>
      </c>
      <c r="H632" t="s">
        <v>610</v>
      </c>
      <c r="I632">
        <f t="shared" si="143"/>
        <v>2022</v>
      </c>
      <c r="J632" t="s">
        <v>108</v>
      </c>
      <c r="K632" t="s">
        <v>109</v>
      </c>
      <c r="L632">
        <v>108.7257051014256</v>
      </c>
      <c r="M632">
        <f t="shared" si="144"/>
        <v>55.522593405128049</v>
      </c>
      <c r="N632">
        <f t="shared" si="136"/>
        <v>55.522593405128049</v>
      </c>
      <c r="O632">
        <f t="shared" si="137"/>
        <v>111.0451868102561</v>
      </c>
      <c r="P632">
        <f t="shared" si="138"/>
        <v>41.086719119794758</v>
      </c>
      <c r="Q632">
        <f t="shared" si="139"/>
        <v>152.13190593005086</v>
      </c>
      <c r="R632">
        <f t="shared" si="140"/>
        <v>71.501995787123903</v>
      </c>
      <c r="S632">
        <f t="shared" si="141"/>
        <v>262.17398455278766</v>
      </c>
    </row>
    <row r="633" spans="1:19">
      <c r="A633" t="s">
        <v>1177</v>
      </c>
      <c r="B633" t="s">
        <v>1178</v>
      </c>
      <c r="C633" t="s">
        <v>51</v>
      </c>
      <c r="D633" t="s">
        <v>42</v>
      </c>
      <c r="E633">
        <v>1.9949474060716892E-2</v>
      </c>
      <c r="F633" t="s">
        <v>185</v>
      </c>
      <c r="G633">
        <f t="shared" si="142"/>
        <v>2016</v>
      </c>
      <c r="H633" t="s">
        <v>1179</v>
      </c>
      <c r="I633">
        <f t="shared" si="143"/>
        <v>2022</v>
      </c>
      <c r="J633" t="s">
        <v>108</v>
      </c>
      <c r="K633" t="s">
        <v>109</v>
      </c>
      <c r="L633">
        <v>74.640209499795446</v>
      </c>
      <c r="M633">
        <f t="shared" si="144"/>
        <v>38.116266984562237</v>
      </c>
      <c r="N633">
        <f t="shared" si="136"/>
        <v>38.116266984562237</v>
      </c>
      <c r="O633">
        <f t="shared" si="137"/>
        <v>76.232533969124475</v>
      </c>
      <c r="P633">
        <f t="shared" si="138"/>
        <v>28.206037568576054</v>
      </c>
      <c r="Q633">
        <f t="shared" si="139"/>
        <v>104.43857153770053</v>
      </c>
      <c r="R633">
        <f t="shared" si="140"/>
        <v>49.086128622719244</v>
      </c>
      <c r="S633">
        <f t="shared" si="141"/>
        <v>179.98247161663721</v>
      </c>
    </row>
    <row r="634" spans="1:19">
      <c r="A634" t="s">
        <v>187</v>
      </c>
      <c r="B634" t="s">
        <v>1180</v>
      </c>
      <c r="C634" t="s">
        <v>51</v>
      </c>
      <c r="D634" t="s">
        <v>42</v>
      </c>
      <c r="E634">
        <v>1.918194404086019E-2</v>
      </c>
      <c r="F634" t="s">
        <v>185</v>
      </c>
      <c r="G634">
        <f t="shared" si="142"/>
        <v>2016</v>
      </c>
      <c r="H634" t="s">
        <v>1179</v>
      </c>
      <c r="I634">
        <f t="shared" si="143"/>
        <v>2022</v>
      </c>
      <c r="J634" t="s">
        <v>108</v>
      </c>
      <c r="K634" t="s">
        <v>109</v>
      </c>
      <c r="L634">
        <v>68.642377051386092</v>
      </c>
      <c r="M634">
        <f t="shared" si="144"/>
        <v>35.053373880907856</v>
      </c>
      <c r="N634">
        <f t="shared" si="136"/>
        <v>35.053373880907856</v>
      </c>
      <c r="O634">
        <f t="shared" si="137"/>
        <v>70.106747761815711</v>
      </c>
      <c r="P634">
        <f t="shared" si="138"/>
        <v>25.939496671871812</v>
      </c>
      <c r="Q634">
        <f t="shared" si="139"/>
        <v>96.046244433687519</v>
      </c>
      <c r="R634">
        <f t="shared" si="140"/>
        <v>45.141734883833131</v>
      </c>
      <c r="S634">
        <f t="shared" si="141"/>
        <v>165.5196945740548</v>
      </c>
    </row>
    <row r="635" spans="1:19">
      <c r="A635" t="s">
        <v>187</v>
      </c>
      <c r="B635" t="s">
        <v>1181</v>
      </c>
      <c r="C635" t="s">
        <v>51</v>
      </c>
      <c r="D635" t="s">
        <v>42</v>
      </c>
      <c r="E635">
        <v>1.9920256901371228E-2</v>
      </c>
      <c r="F635" t="s">
        <v>185</v>
      </c>
      <c r="G635">
        <f t="shared" si="142"/>
        <v>2016</v>
      </c>
      <c r="H635" t="s">
        <v>1179</v>
      </c>
      <c r="I635">
        <f t="shared" si="143"/>
        <v>2022</v>
      </c>
      <c r="J635" t="s">
        <v>108</v>
      </c>
      <c r="K635" t="s">
        <v>109</v>
      </c>
      <c r="L635">
        <v>55.940453772680833</v>
      </c>
      <c r="M635">
        <f t="shared" si="144"/>
        <v>28.5669250599157</v>
      </c>
      <c r="N635">
        <f t="shared" si="136"/>
        <v>28.5669250599157</v>
      </c>
      <c r="O635">
        <f t="shared" si="137"/>
        <v>57.133850119831401</v>
      </c>
      <c r="P635">
        <f t="shared" si="138"/>
        <v>21.139524544337618</v>
      </c>
      <c r="Q635">
        <f t="shared" si="139"/>
        <v>78.273374664169012</v>
      </c>
      <c r="R635">
        <f t="shared" si="140"/>
        <v>36.788486092159431</v>
      </c>
      <c r="S635">
        <f t="shared" si="141"/>
        <v>134.89111567125124</v>
      </c>
    </row>
    <row r="636" spans="1:19">
      <c r="A636" t="s">
        <v>187</v>
      </c>
      <c r="B636" t="s">
        <v>1182</v>
      </c>
      <c r="C636" t="s">
        <v>51</v>
      </c>
      <c r="D636" t="s">
        <v>42</v>
      </c>
      <c r="E636">
        <v>1.962478056324966E-2</v>
      </c>
      <c r="F636" t="s">
        <v>185</v>
      </c>
      <c r="G636">
        <f t="shared" si="142"/>
        <v>2016</v>
      </c>
      <c r="H636" t="s">
        <v>1179</v>
      </c>
      <c r="I636">
        <f t="shared" si="143"/>
        <v>2022</v>
      </c>
      <c r="J636" t="s">
        <v>108</v>
      </c>
      <c r="K636" t="s">
        <v>109</v>
      </c>
      <c r="L636">
        <v>51.124633117907727</v>
      </c>
      <c r="M636">
        <f t="shared" si="144"/>
        <v>26.107645978878232</v>
      </c>
      <c r="N636">
        <f t="shared" si="136"/>
        <v>26.107645978878232</v>
      </c>
      <c r="O636">
        <f t="shared" si="137"/>
        <v>52.215291957756463</v>
      </c>
      <c r="P636">
        <f t="shared" si="138"/>
        <v>19.31965802436989</v>
      </c>
      <c r="Q636">
        <f t="shared" si="139"/>
        <v>71.534949982126349</v>
      </c>
      <c r="R636">
        <f t="shared" si="140"/>
        <v>33.621426491599379</v>
      </c>
      <c r="S636">
        <f t="shared" si="141"/>
        <v>123.27856380253105</v>
      </c>
    </row>
    <row r="637" spans="1:19">
      <c r="A637" t="s">
        <v>1183</v>
      </c>
      <c r="B637" t="s">
        <v>1184</v>
      </c>
      <c r="C637" t="s">
        <v>51</v>
      </c>
      <c r="D637" t="s">
        <v>42</v>
      </c>
      <c r="E637">
        <v>1.918194404086019E-2</v>
      </c>
      <c r="F637" t="s">
        <v>185</v>
      </c>
      <c r="G637">
        <f t="shared" si="142"/>
        <v>2016</v>
      </c>
      <c r="H637" t="s">
        <v>1179</v>
      </c>
      <c r="I637">
        <f t="shared" si="143"/>
        <v>2022</v>
      </c>
      <c r="J637" t="s">
        <v>108</v>
      </c>
      <c r="K637" t="s">
        <v>109</v>
      </c>
      <c r="L637">
        <v>60.460315587376947</v>
      </c>
      <c r="M637">
        <f t="shared" si="144"/>
        <v>30.875067826620516</v>
      </c>
      <c r="N637">
        <f t="shared" si="136"/>
        <v>30.875067826620516</v>
      </c>
      <c r="O637">
        <f t="shared" si="137"/>
        <v>61.750135653241031</v>
      </c>
      <c r="P637">
        <f t="shared" si="138"/>
        <v>22.847550191699181</v>
      </c>
      <c r="Q637">
        <f t="shared" si="139"/>
        <v>84.597685844940216</v>
      </c>
      <c r="R637">
        <f t="shared" si="140"/>
        <v>39.760912347121902</v>
      </c>
      <c r="S637">
        <f t="shared" si="141"/>
        <v>145.79001193944697</v>
      </c>
    </row>
    <row r="638" spans="1:19">
      <c r="A638" t="s">
        <v>1185</v>
      </c>
      <c r="B638" t="s">
        <v>1186</v>
      </c>
      <c r="C638" t="s">
        <v>51</v>
      </c>
      <c r="D638" t="s">
        <v>42</v>
      </c>
      <c r="E638">
        <v>1.9978370445040711E-2</v>
      </c>
      <c r="F638" t="s">
        <v>145</v>
      </c>
      <c r="G638">
        <f t="shared" si="142"/>
        <v>2016</v>
      </c>
      <c r="H638" t="s">
        <v>606</v>
      </c>
      <c r="I638">
        <f t="shared" si="143"/>
        <v>2022</v>
      </c>
      <c r="J638" t="s">
        <v>108</v>
      </c>
      <c r="K638" t="s">
        <v>109</v>
      </c>
      <c r="L638">
        <v>156.52507912739429</v>
      </c>
      <c r="M638">
        <f t="shared" si="144"/>
        <v>79.932140407722741</v>
      </c>
      <c r="N638">
        <f t="shared" si="136"/>
        <v>79.932140407722741</v>
      </c>
      <c r="O638">
        <f t="shared" si="137"/>
        <v>159.86428081544548</v>
      </c>
      <c r="P638">
        <f t="shared" si="138"/>
        <v>59.149783901714827</v>
      </c>
      <c r="Q638">
        <f t="shared" si="139"/>
        <v>219.0140647171603</v>
      </c>
      <c r="R638">
        <f t="shared" si="140"/>
        <v>102.93661041706534</v>
      </c>
      <c r="S638">
        <f t="shared" si="141"/>
        <v>377.43423819590623</v>
      </c>
    </row>
    <row r="639" spans="1:19">
      <c r="A639" t="s">
        <v>1187</v>
      </c>
      <c r="B639" t="s">
        <v>1188</v>
      </c>
      <c r="C639" t="s">
        <v>51</v>
      </c>
      <c r="D639" t="s">
        <v>42</v>
      </c>
      <c r="E639">
        <v>1.9368556138007111E-2</v>
      </c>
      <c r="F639" t="s">
        <v>201</v>
      </c>
      <c r="G639">
        <f t="shared" si="142"/>
        <v>2016</v>
      </c>
      <c r="H639" t="s">
        <v>1189</v>
      </c>
      <c r="I639">
        <f t="shared" si="143"/>
        <v>2022</v>
      </c>
      <c r="J639" t="s">
        <v>108</v>
      </c>
      <c r="K639" t="s">
        <v>109</v>
      </c>
      <c r="L639">
        <v>102.6754766621803</v>
      </c>
      <c r="M639">
        <f t="shared" si="144"/>
        <v>52.432943415486783</v>
      </c>
      <c r="N639">
        <f t="shared" si="136"/>
        <v>52.432943415486783</v>
      </c>
      <c r="O639">
        <f t="shared" si="137"/>
        <v>104.86588683097357</v>
      </c>
      <c r="P639">
        <f t="shared" si="138"/>
        <v>38.80037812746022</v>
      </c>
      <c r="Q639">
        <f t="shared" si="139"/>
        <v>143.66626495843377</v>
      </c>
      <c r="R639">
        <f t="shared" si="140"/>
        <v>67.523144530463867</v>
      </c>
      <c r="S639">
        <f t="shared" si="141"/>
        <v>247.58486327836749</v>
      </c>
    </row>
    <row r="640" spans="1:19">
      <c r="A640" t="s">
        <v>202</v>
      </c>
      <c r="B640" t="s">
        <v>1190</v>
      </c>
      <c r="C640" t="s">
        <v>51</v>
      </c>
      <c r="D640" t="s">
        <v>42</v>
      </c>
      <c r="E640">
        <v>1.8799291057565091E-2</v>
      </c>
      <c r="F640" t="s">
        <v>201</v>
      </c>
      <c r="G640">
        <f t="shared" si="142"/>
        <v>2016</v>
      </c>
      <c r="H640" t="s">
        <v>1191</v>
      </c>
      <c r="I640">
        <f t="shared" si="143"/>
        <v>2022</v>
      </c>
      <c r="J640" t="s">
        <v>108</v>
      </c>
      <c r="K640" t="s">
        <v>109</v>
      </c>
      <c r="L640">
        <v>101.0436633799215</v>
      </c>
      <c r="M640">
        <f t="shared" si="144"/>
        <v>51.599630766013284</v>
      </c>
      <c r="N640">
        <f t="shared" si="136"/>
        <v>51.599630766013284</v>
      </c>
      <c r="O640">
        <f t="shared" si="137"/>
        <v>103.19926153202657</v>
      </c>
      <c r="P640">
        <f t="shared" si="138"/>
        <v>38.18372676684983</v>
      </c>
      <c r="Q640">
        <f t="shared" si="139"/>
        <v>141.3829882988764</v>
      </c>
      <c r="R640">
        <f t="shared" si="140"/>
        <v>66.450004500471906</v>
      </c>
      <c r="S640">
        <f t="shared" si="141"/>
        <v>243.65001650173031</v>
      </c>
    </row>
    <row r="641" spans="1:19">
      <c r="A641" t="s">
        <v>202</v>
      </c>
      <c r="B641" t="s">
        <v>1192</v>
      </c>
      <c r="C641" t="s">
        <v>51</v>
      </c>
      <c r="D641" t="s">
        <v>42</v>
      </c>
      <c r="E641">
        <v>1.6947341299740661E-2</v>
      </c>
      <c r="F641" t="s">
        <v>201</v>
      </c>
      <c r="G641">
        <f t="shared" si="142"/>
        <v>2016</v>
      </c>
      <c r="H641" t="s">
        <v>1189</v>
      </c>
      <c r="I641">
        <f t="shared" si="143"/>
        <v>2022</v>
      </c>
      <c r="J641" t="s">
        <v>108</v>
      </c>
      <c r="K641" t="s">
        <v>109</v>
      </c>
      <c r="L641">
        <v>96.367222411850932</v>
      </c>
      <c r="M641">
        <f t="shared" si="144"/>
        <v>49.211528244985246</v>
      </c>
      <c r="N641">
        <f t="shared" si="136"/>
        <v>49.211528244985246</v>
      </c>
      <c r="O641">
        <f t="shared" si="137"/>
        <v>98.423056489970492</v>
      </c>
      <c r="P641">
        <f t="shared" si="138"/>
        <v>36.416530901289079</v>
      </c>
      <c r="Q641">
        <f t="shared" si="139"/>
        <v>134.83958739125956</v>
      </c>
      <c r="R641">
        <f t="shared" si="140"/>
        <v>63.374606073891989</v>
      </c>
      <c r="S641">
        <f t="shared" si="141"/>
        <v>232.37355560427062</v>
      </c>
    </row>
    <row r="642" spans="1:19">
      <c r="A642" t="s">
        <v>197</v>
      </c>
      <c r="B642" t="s">
        <v>1193</v>
      </c>
      <c r="C642" t="s">
        <v>51</v>
      </c>
      <c r="D642" t="s">
        <v>42</v>
      </c>
      <c r="E642">
        <v>1.9324106997073438E-2</v>
      </c>
      <c r="F642" t="s">
        <v>196</v>
      </c>
      <c r="G642">
        <f t="shared" si="142"/>
        <v>2016</v>
      </c>
      <c r="H642" t="s">
        <v>1191</v>
      </c>
      <c r="I642">
        <f t="shared" si="143"/>
        <v>2022</v>
      </c>
      <c r="J642" t="s">
        <v>108</v>
      </c>
      <c r="K642" t="s">
        <v>109</v>
      </c>
      <c r="L642">
        <v>96.918571738693942</v>
      </c>
      <c r="M642">
        <f t="shared" si="144"/>
        <v>49.493083967893078</v>
      </c>
      <c r="N642">
        <f t="shared" si="136"/>
        <v>49.493083967893078</v>
      </c>
      <c r="O642">
        <f t="shared" si="137"/>
        <v>98.986167935786156</v>
      </c>
      <c r="P642">
        <f t="shared" si="138"/>
        <v>36.624882136240878</v>
      </c>
      <c r="Q642">
        <f t="shared" si="139"/>
        <v>135.61105007202704</v>
      </c>
      <c r="R642">
        <f t="shared" si="140"/>
        <v>63.737193533852704</v>
      </c>
      <c r="S642">
        <f t="shared" si="141"/>
        <v>233.7030429574599</v>
      </c>
    </row>
    <row r="643" spans="1:19">
      <c r="A643" t="s">
        <v>197</v>
      </c>
      <c r="B643" t="s">
        <v>1194</v>
      </c>
      <c r="C643" t="s">
        <v>51</v>
      </c>
      <c r="D643" t="s">
        <v>42</v>
      </c>
      <c r="E643">
        <v>1.8482937770949989E-2</v>
      </c>
      <c r="F643" t="s">
        <v>196</v>
      </c>
      <c r="G643">
        <f t="shared" si="142"/>
        <v>2016</v>
      </c>
      <c r="H643" t="s">
        <v>1195</v>
      </c>
      <c r="I643">
        <f t="shared" si="143"/>
        <v>2022</v>
      </c>
      <c r="J643" t="s">
        <v>108</v>
      </c>
      <c r="K643" t="s">
        <v>109</v>
      </c>
      <c r="L643">
        <v>86.272641270300781</v>
      </c>
      <c r="M643">
        <f t="shared" si="144"/>
        <v>44.056562142033634</v>
      </c>
      <c r="N643">
        <f t="shared" si="136"/>
        <v>44.056562142033634</v>
      </c>
      <c r="O643">
        <f t="shared" si="137"/>
        <v>88.113124284067268</v>
      </c>
      <c r="P643">
        <f t="shared" si="138"/>
        <v>32.601855985104891</v>
      </c>
      <c r="Q643">
        <f t="shared" si="139"/>
        <v>120.71498026917216</v>
      </c>
      <c r="R643">
        <f t="shared" si="140"/>
        <v>56.736040726510915</v>
      </c>
      <c r="S643">
        <f t="shared" si="141"/>
        <v>208.03214933054002</v>
      </c>
    </row>
    <row r="644" spans="1:19">
      <c r="A644" t="s">
        <v>202</v>
      </c>
      <c r="B644" t="s">
        <v>1196</v>
      </c>
      <c r="C644" t="s">
        <v>51</v>
      </c>
      <c r="D644" t="s">
        <v>42</v>
      </c>
      <c r="E644">
        <v>1.897196169965144E-2</v>
      </c>
      <c r="F644" t="s">
        <v>201</v>
      </c>
      <c r="G644">
        <f t="shared" si="142"/>
        <v>2016</v>
      </c>
      <c r="H644" t="s">
        <v>1191</v>
      </c>
      <c r="I644">
        <f t="shared" si="143"/>
        <v>2022</v>
      </c>
      <c r="J644" t="s">
        <v>108</v>
      </c>
      <c r="K644" t="s">
        <v>109</v>
      </c>
      <c r="L644">
        <v>97.464893806406465</v>
      </c>
      <c r="M644">
        <f t="shared" si="144"/>
        <v>49.77207243713827</v>
      </c>
      <c r="N644">
        <f t="shared" si="136"/>
        <v>49.77207243713827</v>
      </c>
      <c r="O644">
        <f t="shared" si="137"/>
        <v>99.54414487427654</v>
      </c>
      <c r="P644">
        <f t="shared" si="138"/>
        <v>36.831333603482321</v>
      </c>
      <c r="Q644">
        <f t="shared" si="139"/>
        <v>136.37547847775886</v>
      </c>
      <c r="R644">
        <f t="shared" si="140"/>
        <v>64.096474884546666</v>
      </c>
      <c r="S644">
        <f t="shared" si="141"/>
        <v>235.02040791000442</v>
      </c>
    </row>
    <row r="645" spans="1:19">
      <c r="A645" t="s">
        <v>202</v>
      </c>
      <c r="B645" t="s">
        <v>1197</v>
      </c>
      <c r="C645" t="s">
        <v>51</v>
      </c>
      <c r="D645" t="s">
        <v>42</v>
      </c>
      <c r="E645">
        <v>1.853593507029927E-2</v>
      </c>
      <c r="F645" t="s">
        <v>201</v>
      </c>
      <c r="G645">
        <f t="shared" si="142"/>
        <v>2016</v>
      </c>
      <c r="H645" t="s">
        <v>1191</v>
      </c>
      <c r="I645">
        <f t="shared" si="143"/>
        <v>2022</v>
      </c>
      <c r="J645" t="s">
        <v>108</v>
      </c>
      <c r="K645" t="s">
        <v>109</v>
      </c>
      <c r="L645">
        <v>72.045355510583974</v>
      </c>
      <c r="M645">
        <f t="shared" si="144"/>
        <v>36.791161547404911</v>
      </c>
      <c r="N645">
        <f t="shared" si="136"/>
        <v>36.791161547404911</v>
      </c>
      <c r="O645">
        <f t="shared" si="137"/>
        <v>73.582323094809823</v>
      </c>
      <c r="P645">
        <f t="shared" si="138"/>
        <v>27.225459545079634</v>
      </c>
      <c r="Q645">
        <f t="shared" si="139"/>
        <v>100.80778263988945</v>
      </c>
      <c r="R645">
        <f t="shared" si="140"/>
        <v>47.379657840748038</v>
      </c>
      <c r="S645">
        <f t="shared" si="141"/>
        <v>173.72541208274279</v>
      </c>
    </row>
    <row r="646" spans="1:19">
      <c r="A646" t="s">
        <v>197</v>
      </c>
      <c r="B646" t="s">
        <v>1198</v>
      </c>
      <c r="C646" t="s">
        <v>51</v>
      </c>
      <c r="D646" t="s">
        <v>42</v>
      </c>
      <c r="E646">
        <v>1.6740129194738631E-2</v>
      </c>
      <c r="F646" t="s">
        <v>196</v>
      </c>
      <c r="G646">
        <f t="shared" si="142"/>
        <v>2016</v>
      </c>
      <c r="H646" t="s">
        <v>1195</v>
      </c>
      <c r="I646">
        <f t="shared" si="143"/>
        <v>2022</v>
      </c>
      <c r="J646" t="s">
        <v>108</v>
      </c>
      <c r="K646" t="s">
        <v>109</v>
      </c>
      <c r="L646">
        <v>53.207060570482753</v>
      </c>
      <c r="M646">
        <f t="shared" si="144"/>
        <v>27.17107226465988</v>
      </c>
      <c r="N646">
        <f t="shared" si="136"/>
        <v>27.17107226465988</v>
      </c>
      <c r="O646">
        <f t="shared" si="137"/>
        <v>54.342144529319761</v>
      </c>
      <c r="P646">
        <f t="shared" si="138"/>
        <v>20.10659347584831</v>
      </c>
      <c r="Q646">
        <f t="shared" si="139"/>
        <v>74.448738005168067</v>
      </c>
      <c r="R646">
        <f t="shared" si="140"/>
        <v>34.990906862428993</v>
      </c>
      <c r="S646">
        <f t="shared" si="141"/>
        <v>128.29999182890631</v>
      </c>
    </row>
    <row r="647" spans="1:19">
      <c r="A647" t="s">
        <v>199</v>
      </c>
      <c r="B647" t="s">
        <v>1199</v>
      </c>
      <c r="C647" t="s">
        <v>51</v>
      </c>
      <c r="D647" t="s">
        <v>42</v>
      </c>
      <c r="E647">
        <v>1.9221143767143501E-2</v>
      </c>
      <c r="F647" t="s">
        <v>127</v>
      </c>
      <c r="G647">
        <f t="shared" si="142"/>
        <v>2016</v>
      </c>
      <c r="H647" t="s">
        <v>1191</v>
      </c>
      <c r="I647">
        <f t="shared" si="143"/>
        <v>2022</v>
      </c>
      <c r="J647" t="s">
        <v>108</v>
      </c>
      <c r="K647" t="s">
        <v>109</v>
      </c>
      <c r="L647">
        <v>72.76571020717526</v>
      </c>
      <c r="M647">
        <f t="shared" si="144"/>
        <v>37.159022679130864</v>
      </c>
      <c r="N647">
        <f t="shared" si="136"/>
        <v>37.159022679130864</v>
      </c>
      <c r="O647">
        <f t="shared" si="137"/>
        <v>74.318045358261728</v>
      </c>
      <c r="P647">
        <f t="shared" si="138"/>
        <v>27.497676782556837</v>
      </c>
      <c r="Q647">
        <f t="shared" si="139"/>
        <v>101.81572214081856</v>
      </c>
      <c r="R647">
        <f t="shared" si="140"/>
        <v>47.853389406184725</v>
      </c>
      <c r="S647">
        <f t="shared" si="141"/>
        <v>175.46242782267731</v>
      </c>
    </row>
    <row r="648" spans="1:19">
      <c r="A648" t="s">
        <v>199</v>
      </c>
      <c r="B648" t="s">
        <v>1200</v>
      </c>
      <c r="C648" t="s">
        <v>51</v>
      </c>
      <c r="D648" t="s">
        <v>42</v>
      </c>
      <c r="E648">
        <v>1.837424330223604E-2</v>
      </c>
      <c r="F648" t="s">
        <v>127</v>
      </c>
      <c r="G648">
        <f t="shared" si="142"/>
        <v>2016</v>
      </c>
      <c r="H648" t="s">
        <v>1191</v>
      </c>
      <c r="I648">
        <f t="shared" si="143"/>
        <v>2022</v>
      </c>
      <c r="J648" t="s">
        <v>108</v>
      </c>
      <c r="K648" t="s">
        <v>109</v>
      </c>
      <c r="L648">
        <v>95.94588236798424</v>
      </c>
      <c r="M648">
        <f t="shared" si="144"/>
        <v>48.996363929250656</v>
      </c>
      <c r="N648">
        <f t="shared" si="136"/>
        <v>48.996363929250656</v>
      </c>
      <c r="O648">
        <f t="shared" si="137"/>
        <v>97.992727858501311</v>
      </c>
      <c r="P648">
        <f t="shared" si="138"/>
        <v>36.257309307645485</v>
      </c>
      <c r="Q648">
        <f t="shared" si="139"/>
        <v>134.2500371661468</v>
      </c>
      <c r="R648">
        <f t="shared" si="140"/>
        <v>63.097517468088988</v>
      </c>
      <c r="S648">
        <f t="shared" si="141"/>
        <v>231.3575640496596</v>
      </c>
    </row>
    <row r="649" spans="1:19">
      <c r="A649" t="s">
        <v>199</v>
      </c>
      <c r="B649" t="s">
        <v>1201</v>
      </c>
      <c r="C649" t="s">
        <v>51</v>
      </c>
      <c r="D649" t="s">
        <v>42</v>
      </c>
      <c r="E649">
        <v>1.867701179635552E-2</v>
      </c>
      <c r="F649" t="s">
        <v>127</v>
      </c>
      <c r="G649">
        <f t="shared" si="142"/>
        <v>2016</v>
      </c>
      <c r="H649" t="s">
        <v>1195</v>
      </c>
      <c r="I649">
        <f t="shared" si="143"/>
        <v>2022</v>
      </c>
      <c r="J649" t="s">
        <v>108</v>
      </c>
      <c r="K649" t="s">
        <v>109</v>
      </c>
      <c r="L649">
        <v>78.904383412247228</v>
      </c>
      <c r="M649">
        <f t="shared" si="144"/>
        <v>40.293838462520945</v>
      </c>
      <c r="N649">
        <f t="shared" si="136"/>
        <v>40.293838462520945</v>
      </c>
      <c r="O649">
        <f t="shared" si="137"/>
        <v>80.58767692504189</v>
      </c>
      <c r="P649">
        <f t="shared" si="138"/>
        <v>29.817440462265498</v>
      </c>
      <c r="Q649">
        <f t="shared" si="139"/>
        <v>110.40511738730739</v>
      </c>
      <c r="R649">
        <f t="shared" si="140"/>
        <v>51.89040517203447</v>
      </c>
      <c r="S649">
        <f t="shared" si="141"/>
        <v>190.26481896412639</v>
      </c>
    </row>
    <row r="650" spans="1:19">
      <c r="A650" t="s">
        <v>199</v>
      </c>
      <c r="B650" t="s">
        <v>1202</v>
      </c>
      <c r="C650" t="s">
        <v>51</v>
      </c>
      <c r="D650" t="s">
        <v>42</v>
      </c>
      <c r="E650">
        <v>1.9929659619724389E-2</v>
      </c>
      <c r="F650" t="s">
        <v>127</v>
      </c>
      <c r="G650">
        <f t="shared" si="142"/>
        <v>2016</v>
      </c>
      <c r="H650" t="s">
        <v>1195</v>
      </c>
      <c r="I650">
        <f t="shared" si="143"/>
        <v>2022</v>
      </c>
      <c r="J650" t="s">
        <v>108</v>
      </c>
      <c r="K650" t="s">
        <v>109</v>
      </c>
      <c r="L650">
        <v>114.103290059127</v>
      </c>
      <c r="M650">
        <f t="shared" si="144"/>
        <v>58.268746790194236</v>
      </c>
      <c r="N650">
        <f t="shared" si="136"/>
        <v>58.268746790194236</v>
      </c>
      <c r="O650">
        <f t="shared" si="137"/>
        <v>116.53749358038847</v>
      </c>
      <c r="P650">
        <f t="shared" si="138"/>
        <v>43.118872624743737</v>
      </c>
      <c r="Q650">
        <f t="shared" si="139"/>
        <v>159.6563662051322</v>
      </c>
      <c r="R650">
        <f t="shared" si="140"/>
        <v>75.038492116412129</v>
      </c>
      <c r="S650">
        <f t="shared" si="141"/>
        <v>275.1411377601778</v>
      </c>
    </row>
    <row r="651" spans="1:19">
      <c r="A651" t="s">
        <v>1203</v>
      </c>
      <c r="B651" t="s">
        <v>1204</v>
      </c>
      <c r="C651" t="s">
        <v>51</v>
      </c>
      <c r="D651" t="s">
        <v>42</v>
      </c>
      <c r="E651">
        <v>1.867701179635552E-2</v>
      </c>
      <c r="F651" t="s">
        <v>1205</v>
      </c>
      <c r="G651">
        <f t="shared" si="142"/>
        <v>2016</v>
      </c>
      <c r="H651" t="s">
        <v>1189</v>
      </c>
      <c r="I651">
        <f t="shared" si="143"/>
        <v>2022</v>
      </c>
      <c r="J651" t="s">
        <v>108</v>
      </c>
      <c r="K651" t="s">
        <v>109</v>
      </c>
      <c r="L651">
        <v>68.215132372309341</v>
      </c>
      <c r="M651">
        <f t="shared" si="144"/>
        <v>34.835194264792662</v>
      </c>
      <c r="N651">
        <f t="shared" si="136"/>
        <v>34.835194264792662</v>
      </c>
      <c r="O651">
        <f t="shared" si="137"/>
        <v>69.670388529585324</v>
      </c>
      <c r="P651">
        <f t="shared" si="138"/>
        <v>25.77804375594657</v>
      </c>
      <c r="Q651">
        <f t="shared" si="139"/>
        <v>95.448432285531894</v>
      </c>
      <c r="R651">
        <f t="shared" si="140"/>
        <v>44.860763174199988</v>
      </c>
      <c r="S651">
        <f t="shared" si="141"/>
        <v>164.48946497206663</v>
      </c>
    </row>
    <row r="652" spans="1:19">
      <c r="A652" t="s">
        <v>192</v>
      </c>
      <c r="B652" t="s">
        <v>1206</v>
      </c>
      <c r="C652" t="s">
        <v>51</v>
      </c>
      <c r="D652" t="s">
        <v>42</v>
      </c>
      <c r="E652">
        <v>1.648729355255504E-2</v>
      </c>
      <c r="F652" t="s">
        <v>127</v>
      </c>
      <c r="G652">
        <f t="shared" si="142"/>
        <v>2016</v>
      </c>
      <c r="H652" t="s">
        <v>1207</v>
      </c>
      <c r="I652">
        <f t="shared" si="143"/>
        <v>2022</v>
      </c>
      <c r="J652" t="s">
        <v>108</v>
      </c>
      <c r="K652" t="s">
        <v>109</v>
      </c>
      <c r="L652">
        <v>69.18220740597522</v>
      </c>
      <c r="M652">
        <f t="shared" si="144"/>
        <v>35.329047248651371</v>
      </c>
      <c r="N652">
        <f t="shared" si="136"/>
        <v>35.329047248651371</v>
      </c>
      <c r="O652">
        <f t="shared" si="137"/>
        <v>70.658094497302741</v>
      </c>
      <c r="P652">
        <f t="shared" si="138"/>
        <v>26.143494964002013</v>
      </c>
      <c r="Q652">
        <f t="shared" si="139"/>
        <v>96.801589461304758</v>
      </c>
      <c r="R652">
        <f t="shared" si="140"/>
        <v>45.496747046813233</v>
      </c>
      <c r="S652">
        <f t="shared" si="141"/>
        <v>166.82140583831517</v>
      </c>
    </row>
    <row r="653" spans="1:19">
      <c r="A653" t="s">
        <v>192</v>
      </c>
      <c r="B653" t="s">
        <v>1208</v>
      </c>
      <c r="C653" t="s">
        <v>51</v>
      </c>
      <c r="D653" t="s">
        <v>42</v>
      </c>
      <c r="E653">
        <v>1.8482937770949989E-2</v>
      </c>
      <c r="F653" t="s">
        <v>127</v>
      </c>
      <c r="G653">
        <f t="shared" si="142"/>
        <v>2016</v>
      </c>
      <c r="H653" t="s">
        <v>1195</v>
      </c>
      <c r="I653">
        <f t="shared" si="143"/>
        <v>2022</v>
      </c>
      <c r="J653" t="s">
        <v>108</v>
      </c>
      <c r="K653" t="s">
        <v>109</v>
      </c>
      <c r="L653">
        <v>95.732521850337136</v>
      </c>
      <c r="M653">
        <f t="shared" si="144"/>
        <v>48.887407824905537</v>
      </c>
      <c r="N653">
        <f t="shared" si="136"/>
        <v>48.887407824905537</v>
      </c>
      <c r="O653">
        <f t="shared" si="137"/>
        <v>97.774815649811075</v>
      </c>
      <c r="P653">
        <f t="shared" si="138"/>
        <v>36.176681790430095</v>
      </c>
      <c r="Q653">
        <f t="shared" si="139"/>
        <v>133.95149744024116</v>
      </c>
      <c r="R653">
        <f t="shared" si="140"/>
        <v>62.95720379691334</v>
      </c>
      <c r="S653">
        <f t="shared" si="141"/>
        <v>230.84308058868223</v>
      </c>
    </row>
    <row r="654" spans="1:19">
      <c r="A654" t="s">
        <v>192</v>
      </c>
      <c r="B654" t="s">
        <v>1209</v>
      </c>
      <c r="C654" t="s">
        <v>51</v>
      </c>
      <c r="D654" t="s">
        <v>42</v>
      </c>
      <c r="E654">
        <v>1.930591509781512E-2</v>
      </c>
      <c r="F654" t="s">
        <v>127</v>
      </c>
      <c r="G654">
        <f t="shared" si="142"/>
        <v>2016</v>
      </c>
      <c r="H654" t="s">
        <v>1207</v>
      </c>
      <c r="I654">
        <f t="shared" si="143"/>
        <v>2022</v>
      </c>
      <c r="J654" t="s">
        <v>108</v>
      </c>
      <c r="K654" t="s">
        <v>109</v>
      </c>
      <c r="L654">
        <v>61.69531402927047</v>
      </c>
      <c r="M654">
        <f t="shared" si="144"/>
        <v>31.505740364280811</v>
      </c>
      <c r="N654">
        <f t="shared" si="136"/>
        <v>31.505740364280811</v>
      </c>
      <c r="O654">
        <f t="shared" si="137"/>
        <v>63.011480728561622</v>
      </c>
      <c r="P654">
        <f t="shared" si="138"/>
        <v>23.314247869567801</v>
      </c>
      <c r="Q654">
        <f t="shared" si="139"/>
        <v>86.325728598129416</v>
      </c>
      <c r="R654">
        <f t="shared" si="140"/>
        <v>40.573092441120821</v>
      </c>
      <c r="S654">
        <f t="shared" si="141"/>
        <v>148.76800561744301</v>
      </c>
    </row>
    <row r="655" spans="1:19">
      <c r="A655" t="s">
        <v>197</v>
      </c>
      <c r="B655" t="s">
        <v>1210</v>
      </c>
      <c r="C655" t="s">
        <v>51</v>
      </c>
      <c r="D655" t="s">
        <v>42</v>
      </c>
      <c r="E655">
        <v>1.675922278174995E-2</v>
      </c>
      <c r="F655" t="s">
        <v>196</v>
      </c>
      <c r="G655">
        <f t="shared" si="142"/>
        <v>2016</v>
      </c>
      <c r="H655" t="s">
        <v>1195</v>
      </c>
      <c r="I655">
        <f t="shared" si="143"/>
        <v>2022</v>
      </c>
      <c r="J655" t="s">
        <v>108</v>
      </c>
      <c r="K655" t="s">
        <v>109</v>
      </c>
      <c r="L655">
        <v>66.941739319218385</v>
      </c>
      <c r="M655">
        <f t="shared" si="144"/>
        <v>34.184914879014215</v>
      </c>
      <c r="N655">
        <f t="shared" si="136"/>
        <v>34.184914879014215</v>
      </c>
      <c r="O655">
        <f t="shared" si="137"/>
        <v>68.36982975802843</v>
      </c>
      <c r="P655">
        <f t="shared" si="138"/>
        <v>25.296837010470519</v>
      </c>
      <c r="Q655">
        <f t="shared" si="139"/>
        <v>93.666666768498942</v>
      </c>
      <c r="R655">
        <f t="shared" si="140"/>
        <v>44.023333381194497</v>
      </c>
      <c r="S655">
        <f t="shared" si="141"/>
        <v>161.41888906437981</v>
      </c>
    </row>
    <row r="656" spans="1:19">
      <c r="A656" t="s">
        <v>192</v>
      </c>
      <c r="B656" t="s">
        <v>1211</v>
      </c>
      <c r="C656" t="s">
        <v>51</v>
      </c>
      <c r="D656" t="s">
        <v>42</v>
      </c>
      <c r="E656">
        <v>1.9493040639561952E-2</v>
      </c>
      <c r="F656" t="s">
        <v>127</v>
      </c>
      <c r="G656">
        <f t="shared" si="142"/>
        <v>2016</v>
      </c>
      <c r="H656" t="s">
        <v>1207</v>
      </c>
      <c r="I656">
        <f t="shared" si="143"/>
        <v>2022</v>
      </c>
      <c r="J656" t="s">
        <v>108</v>
      </c>
      <c r="K656" t="s">
        <v>109</v>
      </c>
      <c r="L656">
        <v>111.3358180419619</v>
      </c>
      <c r="M656">
        <f t="shared" si="144"/>
        <v>56.855491080095256</v>
      </c>
      <c r="N656">
        <f t="shared" ref="N656:N675" si="145">L656*$L$2</f>
        <v>56.855491080095256</v>
      </c>
      <c r="O656">
        <f t="shared" ref="O656:O675" si="146">N656*$L$4</f>
        <v>113.71098216019051</v>
      </c>
      <c r="P656">
        <f t="shared" ref="P656:P675" si="147">O656*$L$5</f>
        <v>42.073063399270488</v>
      </c>
      <c r="Q656">
        <f t="shared" ref="Q656:Q675" si="148">SUM(O656:P656)</f>
        <v>155.78404555946099</v>
      </c>
      <c r="R656">
        <f t="shared" ref="R656:R675" si="149">Q656*$L$7</f>
        <v>73.218501412946665</v>
      </c>
      <c r="S656">
        <f t="shared" ref="S656:S675" si="150">R656*$L$8</f>
        <v>268.46783851413778</v>
      </c>
    </row>
    <row r="657" spans="1:19">
      <c r="A657" t="s">
        <v>192</v>
      </c>
      <c r="B657" t="s">
        <v>1212</v>
      </c>
      <c r="C657" t="s">
        <v>51</v>
      </c>
      <c r="D657" t="s">
        <v>42</v>
      </c>
      <c r="E657">
        <v>1.9161993468694731E-2</v>
      </c>
      <c r="F657" t="s">
        <v>127</v>
      </c>
      <c r="G657">
        <f t="shared" ref="G657:G720" si="151">YEAR(F657)</f>
        <v>2016</v>
      </c>
      <c r="H657" t="s">
        <v>1195</v>
      </c>
      <c r="I657">
        <f t="shared" ref="I657:I720" si="152">YEAR(H657)</f>
        <v>2022</v>
      </c>
      <c r="J657" t="s">
        <v>108</v>
      </c>
      <c r="K657" t="s">
        <v>109</v>
      </c>
      <c r="L657">
        <v>113.3492763928944</v>
      </c>
      <c r="M657">
        <f t="shared" si="144"/>
        <v>57.883697144638113</v>
      </c>
      <c r="N657">
        <f t="shared" si="145"/>
        <v>57.883697144638113</v>
      </c>
      <c r="O657">
        <f t="shared" si="146"/>
        <v>115.76739428927623</v>
      </c>
      <c r="P657">
        <f t="shared" si="147"/>
        <v>42.833935887032204</v>
      </c>
      <c r="Q657">
        <f t="shared" si="148"/>
        <v>158.60133017630844</v>
      </c>
      <c r="R657">
        <f t="shared" si="149"/>
        <v>74.542625182864967</v>
      </c>
      <c r="S657">
        <f t="shared" si="150"/>
        <v>273.32295900383821</v>
      </c>
    </row>
    <row r="658" spans="1:19">
      <c r="A658" t="s">
        <v>192</v>
      </c>
      <c r="B658" t="s">
        <v>1213</v>
      </c>
      <c r="C658" t="s">
        <v>51</v>
      </c>
      <c r="D658" t="s">
        <v>42</v>
      </c>
      <c r="E658">
        <v>1.7745350399989819E-2</v>
      </c>
      <c r="F658" t="s">
        <v>127</v>
      </c>
      <c r="G658">
        <f t="shared" si="151"/>
        <v>2016</v>
      </c>
      <c r="H658" t="s">
        <v>1195</v>
      </c>
      <c r="I658">
        <f t="shared" si="152"/>
        <v>2022</v>
      </c>
      <c r="J658" t="s">
        <v>108</v>
      </c>
      <c r="K658" t="s">
        <v>109</v>
      </c>
      <c r="L658">
        <v>59.495919523526453</v>
      </c>
      <c r="M658">
        <f t="shared" ref="M658:M721" si="153">IF(D658="euc",$L$2,$L$3)*L658</f>
        <v>30.382582903347533</v>
      </c>
      <c r="N658">
        <f t="shared" si="145"/>
        <v>30.382582903347533</v>
      </c>
      <c r="O658">
        <f t="shared" si="146"/>
        <v>60.765165806695066</v>
      </c>
      <c r="P658">
        <f t="shared" si="147"/>
        <v>22.483111348477173</v>
      </c>
      <c r="Q658">
        <f t="shared" si="148"/>
        <v>83.248277155172246</v>
      </c>
      <c r="R658">
        <f t="shared" si="149"/>
        <v>39.126690262930957</v>
      </c>
      <c r="S658">
        <f t="shared" si="150"/>
        <v>143.46453096408018</v>
      </c>
    </row>
    <row r="659" spans="1:19">
      <c r="A659" t="s">
        <v>192</v>
      </c>
      <c r="B659" t="s">
        <v>1214</v>
      </c>
      <c r="C659" t="s">
        <v>51</v>
      </c>
      <c r="D659" t="s">
        <v>42</v>
      </c>
      <c r="E659">
        <v>1.834650913957328E-2</v>
      </c>
      <c r="F659" t="s">
        <v>127</v>
      </c>
      <c r="G659">
        <f t="shared" si="151"/>
        <v>2016</v>
      </c>
      <c r="H659" t="s">
        <v>1207</v>
      </c>
      <c r="I659">
        <f t="shared" si="152"/>
        <v>2022</v>
      </c>
      <c r="J659" t="s">
        <v>108</v>
      </c>
      <c r="K659" t="s">
        <v>109</v>
      </c>
      <c r="L659">
        <v>94.869747303533501</v>
      </c>
      <c r="M659">
        <f t="shared" si="153"/>
        <v>48.446817623004478</v>
      </c>
      <c r="N659">
        <f t="shared" si="145"/>
        <v>48.446817623004478</v>
      </c>
      <c r="O659">
        <f t="shared" si="146"/>
        <v>96.893635246008955</v>
      </c>
      <c r="P659">
        <f t="shared" si="147"/>
        <v>35.850645041023313</v>
      </c>
      <c r="Q659">
        <f t="shared" si="148"/>
        <v>132.74428028703227</v>
      </c>
      <c r="R659">
        <f t="shared" si="149"/>
        <v>62.389811734905166</v>
      </c>
      <c r="S659">
        <f t="shared" si="150"/>
        <v>228.7626430279856</v>
      </c>
    </row>
    <row r="660" spans="1:19">
      <c r="A660" t="s">
        <v>192</v>
      </c>
      <c r="B660" t="s">
        <v>1215</v>
      </c>
      <c r="C660" t="s">
        <v>51</v>
      </c>
      <c r="D660" t="s">
        <v>42</v>
      </c>
      <c r="E660">
        <v>1.8701924001441911E-2</v>
      </c>
      <c r="F660" t="s">
        <v>127</v>
      </c>
      <c r="G660">
        <f t="shared" si="151"/>
        <v>2016</v>
      </c>
      <c r="H660" t="s">
        <v>610</v>
      </c>
      <c r="I660">
        <f t="shared" si="152"/>
        <v>2022</v>
      </c>
      <c r="J660" t="s">
        <v>108</v>
      </c>
      <c r="K660" t="s">
        <v>109</v>
      </c>
      <c r="L660">
        <v>53.527972794276288</v>
      </c>
      <c r="M660">
        <f t="shared" si="153"/>
        <v>27.334951440277113</v>
      </c>
      <c r="N660">
        <f t="shared" si="145"/>
        <v>27.334951440277113</v>
      </c>
      <c r="O660">
        <f t="shared" si="146"/>
        <v>54.669902880554226</v>
      </c>
      <c r="P660">
        <f t="shared" si="147"/>
        <v>20.227864065805065</v>
      </c>
      <c r="Q660">
        <f t="shared" si="148"/>
        <v>74.897766946359297</v>
      </c>
      <c r="R660">
        <f t="shared" si="149"/>
        <v>35.201950464788865</v>
      </c>
      <c r="S660">
        <f t="shared" si="150"/>
        <v>129.0738183708925</v>
      </c>
    </row>
    <row r="661" spans="1:19">
      <c r="A661" t="s">
        <v>192</v>
      </c>
      <c r="B661" t="s">
        <v>1216</v>
      </c>
      <c r="C661" t="s">
        <v>51</v>
      </c>
      <c r="D661" t="s">
        <v>42</v>
      </c>
      <c r="E661">
        <v>1.928748796207392E-2</v>
      </c>
      <c r="F661" t="s">
        <v>127</v>
      </c>
      <c r="G661">
        <f t="shared" si="151"/>
        <v>2016</v>
      </c>
      <c r="H661" t="s">
        <v>1207</v>
      </c>
      <c r="I661">
        <f t="shared" si="152"/>
        <v>2022</v>
      </c>
      <c r="J661" t="s">
        <v>108</v>
      </c>
      <c r="K661" t="s">
        <v>109</v>
      </c>
      <c r="L661">
        <v>87.702186577715722</v>
      </c>
      <c r="M661">
        <f t="shared" si="153"/>
        <v>44.786583279020192</v>
      </c>
      <c r="N661">
        <f t="shared" si="145"/>
        <v>44.786583279020192</v>
      </c>
      <c r="O661">
        <f t="shared" si="146"/>
        <v>89.573166558040384</v>
      </c>
      <c r="P661">
        <f t="shared" si="147"/>
        <v>33.142071626474944</v>
      </c>
      <c r="Q661">
        <f t="shared" si="148"/>
        <v>122.71523818451533</v>
      </c>
      <c r="R661">
        <f t="shared" si="149"/>
        <v>57.676161946722203</v>
      </c>
      <c r="S661">
        <f t="shared" si="150"/>
        <v>211.47926047131475</v>
      </c>
    </row>
    <row r="662" spans="1:19">
      <c r="A662" t="s">
        <v>1217</v>
      </c>
      <c r="B662" t="s">
        <v>1218</v>
      </c>
      <c r="C662" t="s">
        <v>51</v>
      </c>
      <c r="D662" t="s">
        <v>42</v>
      </c>
      <c r="E662">
        <v>1.764764278993106E-2</v>
      </c>
      <c r="F662" t="s">
        <v>127</v>
      </c>
      <c r="G662">
        <f t="shared" si="151"/>
        <v>2016</v>
      </c>
      <c r="H662" t="s">
        <v>1207</v>
      </c>
      <c r="I662">
        <f t="shared" si="152"/>
        <v>2022</v>
      </c>
      <c r="J662" t="s">
        <v>108</v>
      </c>
      <c r="K662" t="s">
        <v>109</v>
      </c>
      <c r="L662">
        <v>87.09405175621464</v>
      </c>
      <c r="M662">
        <f t="shared" si="153"/>
        <v>44.476029096840307</v>
      </c>
      <c r="N662">
        <f t="shared" si="145"/>
        <v>44.476029096840307</v>
      </c>
      <c r="O662">
        <f t="shared" si="146"/>
        <v>88.952058193680614</v>
      </c>
      <c r="P662">
        <f t="shared" si="147"/>
        <v>32.912261531661827</v>
      </c>
      <c r="Q662">
        <f t="shared" si="148"/>
        <v>121.86431972534244</v>
      </c>
      <c r="R662">
        <f t="shared" si="149"/>
        <v>57.276230270910943</v>
      </c>
      <c r="S662">
        <f t="shared" si="150"/>
        <v>210.01284432667345</v>
      </c>
    </row>
    <row r="663" spans="1:19">
      <c r="A663" t="s">
        <v>1217</v>
      </c>
      <c r="B663" t="s">
        <v>1219</v>
      </c>
      <c r="C663" t="s">
        <v>51</v>
      </c>
      <c r="D663" t="s">
        <v>42</v>
      </c>
      <c r="E663">
        <v>1.9230797395556269E-2</v>
      </c>
      <c r="F663" t="s">
        <v>127</v>
      </c>
      <c r="G663">
        <f t="shared" si="151"/>
        <v>2016</v>
      </c>
      <c r="H663" t="s">
        <v>1207</v>
      </c>
      <c r="I663">
        <f t="shared" si="152"/>
        <v>2022</v>
      </c>
      <c r="J663" t="s">
        <v>108</v>
      </c>
      <c r="K663" t="s">
        <v>109</v>
      </c>
      <c r="L663">
        <v>33.618600596116153</v>
      </c>
      <c r="M663">
        <f t="shared" si="153"/>
        <v>17.167898704416661</v>
      </c>
      <c r="N663">
        <f t="shared" si="145"/>
        <v>17.167898704416661</v>
      </c>
      <c r="O663">
        <f t="shared" si="146"/>
        <v>34.335797408833322</v>
      </c>
      <c r="P663">
        <f t="shared" si="147"/>
        <v>12.704245041268329</v>
      </c>
      <c r="Q663">
        <f t="shared" si="148"/>
        <v>47.040042450101652</v>
      </c>
      <c r="R663">
        <f t="shared" si="149"/>
        <v>22.108819951547776</v>
      </c>
      <c r="S663">
        <f t="shared" si="150"/>
        <v>81.065673155675171</v>
      </c>
    </row>
    <row r="664" spans="1:19">
      <c r="A664" t="s">
        <v>1217</v>
      </c>
      <c r="B664" t="s">
        <v>1220</v>
      </c>
      <c r="C664" t="s">
        <v>51</v>
      </c>
      <c r="D664" t="s">
        <v>42</v>
      </c>
      <c r="E664">
        <v>1.7325520355127109E-2</v>
      </c>
      <c r="F664" t="s">
        <v>127</v>
      </c>
      <c r="G664">
        <f t="shared" si="151"/>
        <v>2016</v>
      </c>
      <c r="H664" t="s">
        <v>1207</v>
      </c>
      <c r="I664">
        <f t="shared" si="152"/>
        <v>2022</v>
      </c>
      <c r="J664" t="s">
        <v>108</v>
      </c>
      <c r="K664" t="s">
        <v>109</v>
      </c>
      <c r="L664">
        <v>48.558150851777093</v>
      </c>
      <c r="M664">
        <f t="shared" si="153"/>
        <v>24.797029034974187</v>
      </c>
      <c r="N664">
        <f t="shared" si="145"/>
        <v>24.797029034974187</v>
      </c>
      <c r="O664">
        <f t="shared" si="146"/>
        <v>49.594058069948375</v>
      </c>
      <c r="P664">
        <f t="shared" si="147"/>
        <v>18.349801485880899</v>
      </c>
      <c r="Q664">
        <f t="shared" si="148"/>
        <v>67.943859555829277</v>
      </c>
      <c r="R664">
        <f t="shared" si="149"/>
        <v>31.93361399123976</v>
      </c>
      <c r="S664">
        <f t="shared" si="150"/>
        <v>117.08991796787912</v>
      </c>
    </row>
    <row r="665" spans="1:19">
      <c r="A665" t="s">
        <v>1221</v>
      </c>
      <c r="B665" t="s">
        <v>1222</v>
      </c>
      <c r="C665" t="s">
        <v>51</v>
      </c>
      <c r="D665" t="s">
        <v>42</v>
      </c>
      <c r="E665">
        <v>1.9553974857871019E-2</v>
      </c>
      <c r="F665" t="s">
        <v>152</v>
      </c>
      <c r="G665">
        <f t="shared" si="151"/>
        <v>2016</v>
      </c>
      <c r="H665" t="s">
        <v>1195</v>
      </c>
      <c r="I665">
        <f t="shared" si="152"/>
        <v>2022</v>
      </c>
      <c r="J665" t="s">
        <v>108</v>
      </c>
      <c r="K665" t="s">
        <v>109</v>
      </c>
      <c r="L665">
        <v>85.267509615481487</v>
      </c>
      <c r="M665">
        <f t="shared" si="153"/>
        <v>43.543274910305911</v>
      </c>
      <c r="N665">
        <f t="shared" si="145"/>
        <v>43.543274910305911</v>
      </c>
      <c r="O665">
        <f t="shared" si="146"/>
        <v>87.086549820611822</v>
      </c>
      <c r="P665">
        <f t="shared" si="147"/>
        <v>32.222023433626376</v>
      </c>
      <c r="Q665">
        <f t="shared" si="148"/>
        <v>119.3085732542382</v>
      </c>
      <c r="R665">
        <f t="shared" si="149"/>
        <v>56.075029429491948</v>
      </c>
      <c r="S665">
        <f t="shared" si="150"/>
        <v>205.60844124147047</v>
      </c>
    </row>
    <row r="666" spans="1:19">
      <c r="A666" t="s">
        <v>1223</v>
      </c>
      <c r="B666" t="s">
        <v>1224</v>
      </c>
      <c r="C666" t="s">
        <v>51</v>
      </c>
      <c r="D666" t="s">
        <v>42</v>
      </c>
      <c r="E666">
        <v>1.7903866827326871E-2</v>
      </c>
      <c r="F666" t="s">
        <v>623</v>
      </c>
      <c r="G666">
        <f t="shared" si="151"/>
        <v>2016</v>
      </c>
      <c r="H666" t="s">
        <v>1207</v>
      </c>
      <c r="I666">
        <f t="shared" si="152"/>
        <v>2022</v>
      </c>
      <c r="J666" t="s">
        <v>108</v>
      </c>
      <c r="K666" t="s">
        <v>109</v>
      </c>
      <c r="L666">
        <v>61.396546808782723</v>
      </c>
      <c r="M666">
        <f t="shared" si="153"/>
        <v>31.353169903685068</v>
      </c>
      <c r="N666">
        <f t="shared" si="145"/>
        <v>31.353169903685068</v>
      </c>
      <c r="O666">
        <f t="shared" si="146"/>
        <v>62.706339807370135</v>
      </c>
      <c r="P666">
        <f t="shared" si="147"/>
        <v>23.201345728726949</v>
      </c>
      <c r="Q666">
        <f t="shared" si="148"/>
        <v>85.907685536097091</v>
      </c>
      <c r="R666">
        <f t="shared" si="149"/>
        <v>40.376612201965628</v>
      </c>
      <c r="S666">
        <f t="shared" si="150"/>
        <v>148.04757807387395</v>
      </c>
    </row>
    <row r="667" spans="1:19">
      <c r="A667" t="s">
        <v>1225</v>
      </c>
      <c r="B667" t="s">
        <v>1226</v>
      </c>
      <c r="C667" t="s">
        <v>51</v>
      </c>
      <c r="D667" t="s">
        <v>42</v>
      </c>
      <c r="E667">
        <v>1.779347512475199E-2</v>
      </c>
      <c r="F667" t="s">
        <v>623</v>
      </c>
      <c r="G667">
        <f t="shared" si="151"/>
        <v>2016</v>
      </c>
      <c r="H667" t="s">
        <v>1207</v>
      </c>
      <c r="I667">
        <f t="shared" si="152"/>
        <v>2022</v>
      </c>
      <c r="J667" t="s">
        <v>108</v>
      </c>
      <c r="K667" t="s">
        <v>109</v>
      </c>
      <c r="L667">
        <v>51.818738568079112</v>
      </c>
      <c r="M667">
        <f t="shared" si="153"/>
        <v>26.462102495432418</v>
      </c>
      <c r="N667">
        <f t="shared" si="145"/>
        <v>26.462102495432418</v>
      </c>
      <c r="O667">
        <f t="shared" si="146"/>
        <v>52.924204990864837</v>
      </c>
      <c r="P667">
        <f t="shared" si="147"/>
        <v>19.581955846619991</v>
      </c>
      <c r="Q667">
        <f t="shared" si="148"/>
        <v>72.506160837484828</v>
      </c>
      <c r="R667">
        <f t="shared" si="149"/>
        <v>34.077895593617868</v>
      </c>
      <c r="S667">
        <f t="shared" si="150"/>
        <v>124.9522838432655</v>
      </c>
    </row>
    <row r="668" spans="1:19">
      <c r="A668" t="s">
        <v>1227</v>
      </c>
      <c r="B668" t="s">
        <v>1228</v>
      </c>
      <c r="C668" t="s">
        <v>51</v>
      </c>
      <c r="D668" t="s">
        <v>42</v>
      </c>
      <c r="E668">
        <v>1.8639216884040369E-2</v>
      </c>
      <c r="F668" t="s">
        <v>145</v>
      </c>
      <c r="G668">
        <f t="shared" si="151"/>
        <v>2016</v>
      </c>
      <c r="H668" t="s">
        <v>1195</v>
      </c>
      <c r="I668">
        <f t="shared" si="152"/>
        <v>2022</v>
      </c>
      <c r="J668" t="s">
        <v>108</v>
      </c>
      <c r="K668" t="s">
        <v>109</v>
      </c>
      <c r="L668">
        <v>50.611288812826913</v>
      </c>
      <c r="M668">
        <f t="shared" si="153"/>
        <v>25.845498153750295</v>
      </c>
      <c r="N668">
        <f t="shared" si="145"/>
        <v>25.845498153750295</v>
      </c>
      <c r="O668">
        <f t="shared" si="146"/>
        <v>51.69099630750059</v>
      </c>
      <c r="P668">
        <f t="shared" si="147"/>
        <v>19.12566863377522</v>
      </c>
      <c r="Q668">
        <f t="shared" si="148"/>
        <v>70.816664941275803</v>
      </c>
      <c r="R668">
        <f t="shared" si="149"/>
        <v>33.283832522399628</v>
      </c>
      <c r="S668">
        <f t="shared" si="150"/>
        <v>122.04071924879862</v>
      </c>
    </row>
    <row r="669" spans="1:19">
      <c r="A669" t="s">
        <v>1227</v>
      </c>
      <c r="B669" t="s">
        <v>1229</v>
      </c>
      <c r="C669" t="s">
        <v>51</v>
      </c>
      <c r="D669" t="s">
        <v>42</v>
      </c>
      <c r="E669">
        <v>1.8823060897554918E-2</v>
      </c>
      <c r="F669" t="s">
        <v>145</v>
      </c>
      <c r="G669">
        <f t="shared" si="151"/>
        <v>2016</v>
      </c>
      <c r="H669" t="s">
        <v>1195</v>
      </c>
      <c r="I669">
        <f t="shared" si="152"/>
        <v>2022</v>
      </c>
      <c r="J669" t="s">
        <v>108</v>
      </c>
      <c r="K669" t="s">
        <v>109</v>
      </c>
      <c r="L669">
        <v>73.219209153235482</v>
      </c>
      <c r="M669">
        <f t="shared" si="153"/>
        <v>37.39060947425228</v>
      </c>
      <c r="N669">
        <f t="shared" si="145"/>
        <v>37.39060947425228</v>
      </c>
      <c r="O669">
        <f t="shared" si="146"/>
        <v>74.781218948504559</v>
      </c>
      <c r="P669">
        <f t="shared" si="147"/>
        <v>27.669051010946685</v>
      </c>
      <c r="Q669">
        <f t="shared" si="148"/>
        <v>102.45026995945125</v>
      </c>
      <c r="R669">
        <f t="shared" si="149"/>
        <v>48.151626880942082</v>
      </c>
      <c r="S669">
        <f t="shared" si="150"/>
        <v>176.55596523012096</v>
      </c>
    </row>
    <row r="670" spans="1:19">
      <c r="A670" t="s">
        <v>1227</v>
      </c>
      <c r="B670" t="s">
        <v>1230</v>
      </c>
      <c r="C670" t="s">
        <v>51</v>
      </c>
      <c r="D670" t="s">
        <v>42</v>
      </c>
      <c r="E670">
        <v>1.9713861196995881E-2</v>
      </c>
      <c r="F670" t="s">
        <v>145</v>
      </c>
      <c r="G670">
        <f t="shared" si="151"/>
        <v>2016</v>
      </c>
      <c r="H670" t="s">
        <v>1195</v>
      </c>
      <c r="I670">
        <f t="shared" si="152"/>
        <v>2022</v>
      </c>
      <c r="J670" t="s">
        <v>108</v>
      </c>
      <c r="K670" t="s">
        <v>109</v>
      </c>
      <c r="L670">
        <v>57.230914663748891</v>
      </c>
      <c r="M670">
        <f t="shared" si="153"/>
        <v>29.225920421621122</v>
      </c>
      <c r="N670">
        <f t="shared" si="145"/>
        <v>29.225920421621122</v>
      </c>
      <c r="O670">
        <f t="shared" si="146"/>
        <v>58.451840843242245</v>
      </c>
      <c r="P670">
        <f t="shared" si="147"/>
        <v>21.627181111999629</v>
      </c>
      <c r="Q670">
        <f t="shared" si="148"/>
        <v>80.079021955241871</v>
      </c>
      <c r="R670">
        <f t="shared" si="149"/>
        <v>37.637140318963674</v>
      </c>
      <c r="S670">
        <f t="shared" si="150"/>
        <v>138.00284783620012</v>
      </c>
    </row>
    <row r="671" spans="1:19">
      <c r="A671" t="s">
        <v>1227</v>
      </c>
      <c r="B671" t="s">
        <v>1231</v>
      </c>
      <c r="C671" t="s">
        <v>51</v>
      </c>
      <c r="D671" t="s">
        <v>42</v>
      </c>
      <c r="E671">
        <v>1.8549043336424511E-2</v>
      </c>
      <c r="F671" t="s">
        <v>145</v>
      </c>
      <c r="G671">
        <f t="shared" si="151"/>
        <v>2016</v>
      </c>
      <c r="H671" t="s">
        <v>1195</v>
      </c>
      <c r="I671">
        <f t="shared" si="152"/>
        <v>2022</v>
      </c>
      <c r="J671" t="s">
        <v>108</v>
      </c>
      <c r="K671" t="s">
        <v>109</v>
      </c>
      <c r="L671">
        <v>46.268952057406842</v>
      </c>
      <c r="M671">
        <f t="shared" si="153"/>
        <v>23.628011517315777</v>
      </c>
      <c r="N671">
        <f t="shared" si="145"/>
        <v>23.628011517315777</v>
      </c>
      <c r="O671">
        <f t="shared" si="146"/>
        <v>47.256023034631554</v>
      </c>
      <c r="P671">
        <f t="shared" si="147"/>
        <v>17.484728522813676</v>
      </c>
      <c r="Q671">
        <f t="shared" si="148"/>
        <v>64.740751557445236</v>
      </c>
      <c r="R671">
        <f t="shared" si="149"/>
        <v>30.428153231999261</v>
      </c>
      <c r="S671">
        <f t="shared" si="150"/>
        <v>111.56989518399729</v>
      </c>
    </row>
    <row r="672" spans="1:19">
      <c r="A672" t="s">
        <v>1232</v>
      </c>
      <c r="B672" t="s">
        <v>1233</v>
      </c>
      <c r="C672" t="s">
        <v>51</v>
      </c>
      <c r="D672" t="s">
        <v>42</v>
      </c>
      <c r="E672">
        <v>1.8915843872605701E-2</v>
      </c>
      <c r="F672" t="s">
        <v>145</v>
      </c>
      <c r="G672">
        <f t="shared" si="151"/>
        <v>2016</v>
      </c>
      <c r="H672" t="s">
        <v>1189</v>
      </c>
      <c r="I672">
        <f t="shared" si="152"/>
        <v>2022</v>
      </c>
      <c r="J672" t="s">
        <v>108</v>
      </c>
      <c r="K672" t="s">
        <v>109</v>
      </c>
      <c r="L672">
        <v>76.368890669978512</v>
      </c>
      <c r="M672">
        <f t="shared" si="153"/>
        <v>38.999046835469059</v>
      </c>
      <c r="N672">
        <f t="shared" si="145"/>
        <v>38.999046835469059</v>
      </c>
      <c r="O672">
        <f t="shared" si="146"/>
        <v>77.998093670938118</v>
      </c>
      <c r="P672">
        <f t="shared" si="147"/>
        <v>28.859294658247105</v>
      </c>
      <c r="Q672">
        <f t="shared" si="148"/>
        <v>106.85738832918523</v>
      </c>
      <c r="R672">
        <f t="shared" si="149"/>
        <v>50.222972514717057</v>
      </c>
      <c r="S672">
        <f t="shared" si="150"/>
        <v>184.15089922062921</v>
      </c>
    </row>
    <row r="673" spans="1:19">
      <c r="A673" t="s">
        <v>1234</v>
      </c>
      <c r="B673" t="s">
        <v>1235</v>
      </c>
      <c r="C673" t="s">
        <v>51</v>
      </c>
      <c r="D673" t="s">
        <v>42</v>
      </c>
      <c r="E673">
        <v>1.9923451834294271E-2</v>
      </c>
      <c r="F673" t="s">
        <v>145</v>
      </c>
      <c r="G673">
        <f t="shared" si="151"/>
        <v>2016</v>
      </c>
      <c r="H673" t="s">
        <v>1189</v>
      </c>
      <c r="I673">
        <f t="shared" si="152"/>
        <v>2022</v>
      </c>
      <c r="J673" t="s">
        <v>108</v>
      </c>
      <c r="K673" t="s">
        <v>109</v>
      </c>
      <c r="L673">
        <v>40.359474563263383</v>
      </c>
      <c r="M673">
        <f t="shared" si="153"/>
        <v>20.61023834363985</v>
      </c>
      <c r="N673">
        <f t="shared" si="145"/>
        <v>20.61023834363985</v>
      </c>
      <c r="O673">
        <f t="shared" si="146"/>
        <v>41.220476687279699</v>
      </c>
      <c r="P673">
        <f t="shared" si="147"/>
        <v>15.251576374293489</v>
      </c>
      <c r="Q673">
        <f t="shared" si="148"/>
        <v>56.472053061573192</v>
      </c>
      <c r="R673">
        <f t="shared" si="149"/>
        <v>26.541864938939398</v>
      </c>
      <c r="S673">
        <f t="shared" si="150"/>
        <v>97.320171442777792</v>
      </c>
    </row>
    <row r="674" spans="1:19">
      <c r="A674" t="s">
        <v>1236</v>
      </c>
      <c r="B674" t="s">
        <v>1237</v>
      </c>
      <c r="C674" t="s">
        <v>51</v>
      </c>
      <c r="D674" t="s">
        <v>42</v>
      </c>
      <c r="E674">
        <v>1.8415424658204602E-2</v>
      </c>
      <c r="F674" t="s">
        <v>145</v>
      </c>
      <c r="G674">
        <f t="shared" si="151"/>
        <v>2016</v>
      </c>
      <c r="H674" t="s">
        <v>1189</v>
      </c>
      <c r="I674">
        <f t="shared" si="152"/>
        <v>2022</v>
      </c>
      <c r="J674" t="s">
        <v>108</v>
      </c>
      <c r="K674" t="s">
        <v>109</v>
      </c>
      <c r="L674">
        <v>26.832895553078838</v>
      </c>
      <c r="M674">
        <f t="shared" si="153"/>
        <v>13.702665329105603</v>
      </c>
      <c r="N674">
        <f t="shared" si="145"/>
        <v>13.702665329105603</v>
      </c>
      <c r="O674">
        <f t="shared" si="146"/>
        <v>27.405330658211206</v>
      </c>
      <c r="P674">
        <f t="shared" si="147"/>
        <v>10.139972343538146</v>
      </c>
      <c r="Q674">
        <f t="shared" si="148"/>
        <v>37.545303001749353</v>
      </c>
      <c r="R674">
        <f t="shared" si="149"/>
        <v>17.646292410822195</v>
      </c>
      <c r="S674">
        <f t="shared" si="150"/>
        <v>64.703072173014718</v>
      </c>
    </row>
    <row r="675" spans="1:19">
      <c r="A675" t="s">
        <v>1238</v>
      </c>
      <c r="B675" t="s">
        <v>1239</v>
      </c>
      <c r="C675" t="s">
        <v>51</v>
      </c>
      <c r="D675" t="s">
        <v>42</v>
      </c>
      <c r="E675">
        <v>1.7696739177482431E-2</v>
      </c>
      <c r="F675" t="s">
        <v>223</v>
      </c>
      <c r="G675">
        <f t="shared" si="151"/>
        <v>2016</v>
      </c>
      <c r="H675" t="s">
        <v>1189</v>
      </c>
      <c r="I675">
        <f t="shared" si="152"/>
        <v>2022</v>
      </c>
      <c r="J675" t="s">
        <v>108</v>
      </c>
      <c r="K675" t="s">
        <v>109</v>
      </c>
      <c r="L675">
        <v>70.785256195046102</v>
      </c>
      <c r="M675">
        <f t="shared" si="153"/>
        <v>36.147670830270236</v>
      </c>
      <c r="N675">
        <f t="shared" si="145"/>
        <v>36.147670830270236</v>
      </c>
      <c r="O675">
        <f t="shared" si="146"/>
        <v>72.295341660540473</v>
      </c>
      <c r="P675">
        <f t="shared" si="147"/>
        <v>26.749276414399976</v>
      </c>
      <c r="Q675">
        <f t="shared" si="148"/>
        <v>99.044618074940445</v>
      </c>
      <c r="R675">
        <f t="shared" si="149"/>
        <v>46.550970495222003</v>
      </c>
      <c r="S675">
        <f t="shared" si="150"/>
        <v>170.68689181581399</v>
      </c>
    </row>
    <row r="676" spans="1:19">
      <c r="A676" t="s">
        <v>1240</v>
      </c>
      <c r="B676" t="s">
        <v>1241</v>
      </c>
      <c r="C676" t="s">
        <v>51</v>
      </c>
      <c r="D676" t="s">
        <v>80</v>
      </c>
      <c r="E676">
        <v>1.9201660887090959E-2</v>
      </c>
      <c r="F676" t="s">
        <v>1242</v>
      </c>
      <c r="G676">
        <f t="shared" si="151"/>
        <v>2016</v>
      </c>
      <c r="H676" t="s">
        <v>627</v>
      </c>
      <c r="I676">
        <f t="shared" si="152"/>
        <v>2022</v>
      </c>
      <c r="J676" t="s">
        <v>108</v>
      </c>
      <c r="K676" t="s">
        <v>109</v>
      </c>
      <c r="L676">
        <v>63.065607134711911</v>
      </c>
      <c r="M676">
        <f t="shared" si="153"/>
        <v>32.163459638703074</v>
      </c>
      <c r="N676">
        <f>L676*$L$3</f>
        <v>32.163459638703074</v>
      </c>
      <c r="O676">
        <f t="shared" ref="O676:O721" si="154">N676*$L$4</f>
        <v>64.326919277406148</v>
      </c>
      <c r="P676">
        <f>O676*$L$6</f>
        <v>16.7249990121256</v>
      </c>
      <c r="Q676">
        <f t="shared" ref="Q676:Q721" si="155">SUM(O676:P676)</f>
        <v>81.051918289531756</v>
      </c>
      <c r="R676">
        <f t="shared" ref="R676:R721" si="156">Q676*$L$7</f>
        <v>38.094401596079926</v>
      </c>
      <c r="S676">
        <f t="shared" ref="S676:S721" si="157">R676*$L$8</f>
        <v>139.67947251895973</v>
      </c>
    </row>
    <row r="677" spans="1:19">
      <c r="A677" t="s">
        <v>1243</v>
      </c>
      <c r="B677" t="s">
        <v>1244</v>
      </c>
      <c r="C677" t="s">
        <v>51</v>
      </c>
      <c r="D677" t="s">
        <v>80</v>
      </c>
      <c r="E677">
        <v>1.63476273413308E-2</v>
      </c>
      <c r="F677" t="s">
        <v>1242</v>
      </c>
      <c r="G677">
        <f t="shared" si="151"/>
        <v>2016</v>
      </c>
      <c r="H677" t="s">
        <v>1245</v>
      </c>
      <c r="I677">
        <f t="shared" si="152"/>
        <v>2022</v>
      </c>
      <c r="J677" t="s">
        <v>108</v>
      </c>
      <c r="K677" t="s">
        <v>109</v>
      </c>
      <c r="L677">
        <v>87.804951438482846</v>
      </c>
      <c r="M677">
        <f t="shared" si="153"/>
        <v>44.78052523362625</v>
      </c>
      <c r="N677">
        <f>L677*$L$3</f>
        <v>44.78052523362625</v>
      </c>
      <c r="O677">
        <f t="shared" si="154"/>
        <v>89.5610504672525</v>
      </c>
      <c r="P677">
        <f>O677*$L$6</f>
        <v>23.28587312148565</v>
      </c>
      <c r="Q677">
        <f t="shared" si="155"/>
        <v>112.84692358873815</v>
      </c>
      <c r="R677">
        <f t="shared" si="156"/>
        <v>53.038054086706929</v>
      </c>
      <c r="S677">
        <f t="shared" si="157"/>
        <v>194.47286498459206</v>
      </c>
    </row>
    <row r="678" spans="1:19">
      <c r="A678" t="s">
        <v>1246</v>
      </c>
      <c r="B678" t="s">
        <v>1247</v>
      </c>
      <c r="C678" t="s">
        <v>51</v>
      </c>
      <c r="D678" t="s">
        <v>80</v>
      </c>
      <c r="E678">
        <v>1.7761446095644111E-2</v>
      </c>
      <c r="F678" t="s">
        <v>1242</v>
      </c>
      <c r="G678">
        <f t="shared" si="151"/>
        <v>2016</v>
      </c>
      <c r="H678" t="s">
        <v>627</v>
      </c>
      <c r="I678">
        <f t="shared" si="152"/>
        <v>2022</v>
      </c>
      <c r="J678" t="s">
        <v>108</v>
      </c>
      <c r="K678" t="s">
        <v>109</v>
      </c>
      <c r="L678">
        <v>109.9197968152391</v>
      </c>
      <c r="M678">
        <f t="shared" si="153"/>
        <v>56.059096375771936</v>
      </c>
      <c r="N678">
        <f>L678*$L$3</f>
        <v>56.059096375771936</v>
      </c>
      <c r="O678">
        <f t="shared" si="154"/>
        <v>112.11819275154387</v>
      </c>
      <c r="P678">
        <f>O678*$L$6</f>
        <v>29.150730115401409</v>
      </c>
      <c r="Q678">
        <f t="shared" si="155"/>
        <v>141.26892286694527</v>
      </c>
      <c r="R678">
        <f t="shared" si="156"/>
        <v>66.396393747464273</v>
      </c>
      <c r="S678">
        <f t="shared" si="157"/>
        <v>243.45344374070231</v>
      </c>
    </row>
    <row r="679" spans="1:19">
      <c r="A679" t="s">
        <v>1248</v>
      </c>
      <c r="B679" t="s">
        <v>1249</v>
      </c>
      <c r="C679" t="s">
        <v>51</v>
      </c>
      <c r="D679" t="s">
        <v>80</v>
      </c>
      <c r="E679">
        <v>1.9015815915123861E-2</v>
      </c>
      <c r="F679" t="s">
        <v>1242</v>
      </c>
      <c r="G679">
        <f t="shared" si="151"/>
        <v>2016</v>
      </c>
      <c r="H679" t="s">
        <v>627</v>
      </c>
      <c r="I679">
        <f t="shared" si="152"/>
        <v>2022</v>
      </c>
      <c r="J679" t="s">
        <v>108</v>
      </c>
      <c r="K679" t="s">
        <v>109</v>
      </c>
      <c r="L679">
        <v>82.17405023675343</v>
      </c>
      <c r="M679">
        <f t="shared" si="153"/>
        <v>41.908765620744248</v>
      </c>
      <c r="N679">
        <f>L679*$L$3</f>
        <v>41.908765620744248</v>
      </c>
      <c r="O679">
        <f t="shared" si="154"/>
        <v>83.817531241488496</v>
      </c>
      <c r="P679">
        <f>O679*$L$6</f>
        <v>21.79255812278701</v>
      </c>
      <c r="Q679">
        <f t="shared" si="155"/>
        <v>105.61008936427551</v>
      </c>
      <c r="R679">
        <f t="shared" si="156"/>
        <v>49.636742001209484</v>
      </c>
      <c r="S679">
        <f t="shared" si="157"/>
        <v>182.00138733776811</v>
      </c>
    </row>
    <row r="680" spans="1:19">
      <c r="A680" t="s">
        <v>1250</v>
      </c>
      <c r="B680" t="s">
        <v>1251</v>
      </c>
      <c r="C680" t="s">
        <v>51</v>
      </c>
      <c r="D680" t="s">
        <v>42</v>
      </c>
      <c r="E680">
        <v>1.6872710197550201E-2</v>
      </c>
      <c r="F680" t="s">
        <v>1242</v>
      </c>
      <c r="G680">
        <f t="shared" si="151"/>
        <v>2016</v>
      </c>
      <c r="H680" t="s">
        <v>1245</v>
      </c>
      <c r="I680">
        <f t="shared" si="152"/>
        <v>2022</v>
      </c>
      <c r="J680" t="s">
        <v>108</v>
      </c>
      <c r="K680" t="s">
        <v>109</v>
      </c>
      <c r="L680">
        <v>47.958937070838537</v>
      </c>
      <c r="M680">
        <f t="shared" si="153"/>
        <v>24.491030530841563</v>
      </c>
      <c r="N680">
        <f t="shared" ref="N680:N711" si="158">L680*$L$2</f>
        <v>24.491030530841563</v>
      </c>
      <c r="O680">
        <f t="shared" si="154"/>
        <v>48.982061061683126</v>
      </c>
      <c r="P680">
        <f t="shared" ref="P680:P743" si="159">O680*$L$5</f>
        <v>18.123362592822755</v>
      </c>
      <c r="Q680">
        <f t="shared" si="155"/>
        <v>67.105423654505884</v>
      </c>
      <c r="R680">
        <f t="shared" si="156"/>
        <v>31.539549117617764</v>
      </c>
      <c r="S680">
        <f t="shared" si="157"/>
        <v>115.64501343126513</v>
      </c>
    </row>
    <row r="681" spans="1:19">
      <c r="A681" t="s">
        <v>229</v>
      </c>
      <c r="B681" t="s">
        <v>1252</v>
      </c>
      <c r="C681" t="s">
        <v>51</v>
      </c>
      <c r="D681" t="s">
        <v>42</v>
      </c>
      <c r="E681">
        <v>1.9428306214356841E-2</v>
      </c>
      <c r="F681" t="s">
        <v>227</v>
      </c>
      <c r="G681">
        <f t="shared" si="151"/>
        <v>2016</v>
      </c>
      <c r="H681" t="s">
        <v>627</v>
      </c>
      <c r="I681">
        <f t="shared" si="152"/>
        <v>2022</v>
      </c>
      <c r="J681" t="s">
        <v>108</v>
      </c>
      <c r="K681" t="s">
        <v>109</v>
      </c>
      <c r="L681">
        <v>37.069822245438573</v>
      </c>
      <c r="M681">
        <f t="shared" si="153"/>
        <v>18.93032256000398</v>
      </c>
      <c r="N681">
        <f t="shared" si="158"/>
        <v>18.93032256000398</v>
      </c>
      <c r="O681">
        <f t="shared" si="154"/>
        <v>37.860645120007959</v>
      </c>
      <c r="P681">
        <f t="shared" si="159"/>
        <v>14.008438694402944</v>
      </c>
      <c r="Q681">
        <f t="shared" si="155"/>
        <v>51.869083814410899</v>
      </c>
      <c r="R681">
        <f t="shared" si="156"/>
        <v>24.37846939277312</v>
      </c>
      <c r="S681">
        <f t="shared" si="157"/>
        <v>89.387721106834775</v>
      </c>
    </row>
    <row r="682" spans="1:19">
      <c r="A682" t="s">
        <v>229</v>
      </c>
      <c r="B682" t="s">
        <v>1253</v>
      </c>
      <c r="C682" t="s">
        <v>51</v>
      </c>
      <c r="D682" t="s">
        <v>42</v>
      </c>
      <c r="E682">
        <v>1.9324106997073438E-2</v>
      </c>
      <c r="F682" t="s">
        <v>227</v>
      </c>
      <c r="G682">
        <f t="shared" si="151"/>
        <v>2016</v>
      </c>
      <c r="H682" t="s">
        <v>627</v>
      </c>
      <c r="I682">
        <f t="shared" si="152"/>
        <v>2022</v>
      </c>
      <c r="J682" t="s">
        <v>108</v>
      </c>
      <c r="K682" t="s">
        <v>109</v>
      </c>
      <c r="L682">
        <v>25.643649707260401</v>
      </c>
      <c r="M682">
        <f t="shared" si="153"/>
        <v>13.095357117174322</v>
      </c>
      <c r="N682">
        <f t="shared" si="158"/>
        <v>13.095357117174322</v>
      </c>
      <c r="O682">
        <f t="shared" si="154"/>
        <v>26.190714234348643</v>
      </c>
      <c r="P682">
        <f t="shared" si="159"/>
        <v>9.6905642667089982</v>
      </c>
      <c r="Q682">
        <f t="shared" si="155"/>
        <v>35.881278501057643</v>
      </c>
      <c r="R682">
        <f t="shared" si="156"/>
        <v>16.864200895497092</v>
      </c>
      <c r="S682">
        <f t="shared" si="157"/>
        <v>61.835403283489335</v>
      </c>
    </row>
    <row r="683" spans="1:19">
      <c r="A683" t="s">
        <v>1254</v>
      </c>
      <c r="B683" t="s">
        <v>1255</v>
      </c>
      <c r="C683" t="s">
        <v>51</v>
      </c>
      <c r="D683" t="s">
        <v>42</v>
      </c>
      <c r="E683">
        <v>1.7325520355127109E-2</v>
      </c>
      <c r="F683" t="s">
        <v>227</v>
      </c>
      <c r="G683">
        <f t="shared" si="151"/>
        <v>2016</v>
      </c>
      <c r="H683" t="s">
        <v>627</v>
      </c>
      <c r="I683">
        <f t="shared" si="152"/>
        <v>2022</v>
      </c>
      <c r="J683" t="s">
        <v>108</v>
      </c>
      <c r="K683" t="s">
        <v>109</v>
      </c>
      <c r="L683">
        <v>66.275749856305694</v>
      </c>
      <c r="M683">
        <f t="shared" si="153"/>
        <v>33.844816259953468</v>
      </c>
      <c r="N683">
        <f t="shared" si="158"/>
        <v>33.844816259953468</v>
      </c>
      <c r="O683">
        <f t="shared" si="154"/>
        <v>67.689632519906937</v>
      </c>
      <c r="P683">
        <f t="shared" si="159"/>
        <v>25.045164032365566</v>
      </c>
      <c r="Q683">
        <f t="shared" si="155"/>
        <v>92.734796552272499</v>
      </c>
      <c r="R683">
        <f t="shared" si="156"/>
        <v>43.585354379568074</v>
      </c>
      <c r="S683">
        <f t="shared" si="157"/>
        <v>159.81296605841627</v>
      </c>
    </row>
    <row r="684" spans="1:19">
      <c r="A684" t="s">
        <v>231</v>
      </c>
      <c r="B684" t="s">
        <v>1256</v>
      </c>
      <c r="C684" t="s">
        <v>51</v>
      </c>
      <c r="D684" t="s">
        <v>42</v>
      </c>
      <c r="E684">
        <v>1.962478056324966E-2</v>
      </c>
      <c r="F684" t="s">
        <v>227</v>
      </c>
      <c r="G684">
        <f t="shared" si="151"/>
        <v>2016</v>
      </c>
      <c r="H684" t="s">
        <v>1245</v>
      </c>
      <c r="I684">
        <f t="shared" si="152"/>
        <v>2022</v>
      </c>
      <c r="J684" t="s">
        <v>108</v>
      </c>
      <c r="K684" t="s">
        <v>109</v>
      </c>
      <c r="L684">
        <v>39.614666521031523</v>
      </c>
      <c r="M684">
        <f t="shared" si="153"/>
        <v>20.22988970340678</v>
      </c>
      <c r="N684">
        <f t="shared" si="158"/>
        <v>20.22988970340678</v>
      </c>
      <c r="O684">
        <f t="shared" si="154"/>
        <v>40.45977940681356</v>
      </c>
      <c r="P684">
        <f t="shared" si="159"/>
        <v>14.970118380521017</v>
      </c>
      <c r="Q684">
        <f t="shared" si="155"/>
        <v>55.429897787334575</v>
      </c>
      <c r="R684">
        <f t="shared" si="156"/>
        <v>26.052051960047248</v>
      </c>
      <c r="S684">
        <f t="shared" si="157"/>
        <v>95.524190520173235</v>
      </c>
    </row>
    <row r="685" spans="1:19">
      <c r="A685" t="s">
        <v>1257</v>
      </c>
      <c r="B685" t="s">
        <v>1258</v>
      </c>
      <c r="C685" t="s">
        <v>51</v>
      </c>
      <c r="D685" t="s">
        <v>42</v>
      </c>
      <c r="E685">
        <v>1.8787320220573538E-2</v>
      </c>
      <c r="F685" t="s">
        <v>227</v>
      </c>
      <c r="G685">
        <f t="shared" si="151"/>
        <v>2016</v>
      </c>
      <c r="H685" t="s">
        <v>1245</v>
      </c>
      <c r="I685">
        <f t="shared" si="152"/>
        <v>2022</v>
      </c>
      <c r="J685" t="s">
        <v>108</v>
      </c>
      <c r="K685" t="s">
        <v>109</v>
      </c>
      <c r="L685">
        <v>21.56601776122459</v>
      </c>
      <c r="M685">
        <f t="shared" si="153"/>
        <v>11.013046403398699</v>
      </c>
      <c r="N685">
        <f t="shared" si="158"/>
        <v>11.013046403398699</v>
      </c>
      <c r="O685">
        <f t="shared" si="154"/>
        <v>22.026092806797397</v>
      </c>
      <c r="P685">
        <f t="shared" si="159"/>
        <v>8.1496543385150364</v>
      </c>
      <c r="Q685">
        <f t="shared" si="155"/>
        <v>30.175747145312435</v>
      </c>
      <c r="R685">
        <f t="shared" si="156"/>
        <v>14.182601158296844</v>
      </c>
      <c r="S685">
        <f t="shared" si="157"/>
        <v>52.002870913755096</v>
      </c>
    </row>
    <row r="686" spans="1:19">
      <c r="A686" t="s">
        <v>231</v>
      </c>
      <c r="B686" t="s">
        <v>1259</v>
      </c>
      <c r="C686" t="s">
        <v>51</v>
      </c>
      <c r="D686" t="s">
        <v>42</v>
      </c>
      <c r="E686">
        <v>1.9201660887090959E-2</v>
      </c>
      <c r="F686" t="s">
        <v>227</v>
      </c>
      <c r="G686">
        <f t="shared" si="151"/>
        <v>2016</v>
      </c>
      <c r="H686" t="s">
        <v>627</v>
      </c>
      <c r="I686">
        <f t="shared" si="152"/>
        <v>2022</v>
      </c>
      <c r="J686" t="s">
        <v>108</v>
      </c>
      <c r="K686" t="s">
        <v>109</v>
      </c>
      <c r="L686">
        <v>79.973508359020272</v>
      </c>
      <c r="M686">
        <f t="shared" si="153"/>
        <v>40.839804935339714</v>
      </c>
      <c r="N686">
        <f t="shared" si="158"/>
        <v>40.839804935339714</v>
      </c>
      <c r="O686">
        <f t="shared" si="154"/>
        <v>81.679609870679428</v>
      </c>
      <c r="P686">
        <f t="shared" si="159"/>
        <v>30.221455652151388</v>
      </c>
      <c r="Q686">
        <f t="shared" si="155"/>
        <v>111.90106552283082</v>
      </c>
      <c r="R686">
        <f t="shared" si="156"/>
        <v>52.593500795730485</v>
      </c>
      <c r="S686">
        <f t="shared" si="157"/>
        <v>192.84283625101176</v>
      </c>
    </row>
    <row r="687" spans="1:19">
      <c r="A687" t="s">
        <v>1260</v>
      </c>
      <c r="B687" t="s">
        <v>1261</v>
      </c>
      <c r="C687" t="s">
        <v>51</v>
      </c>
      <c r="D687" t="s">
        <v>42</v>
      </c>
      <c r="E687">
        <v>1.9493040639561952E-2</v>
      </c>
      <c r="F687" t="s">
        <v>227</v>
      </c>
      <c r="G687">
        <f t="shared" si="151"/>
        <v>2016</v>
      </c>
      <c r="H687" t="s">
        <v>1245</v>
      </c>
      <c r="I687">
        <f t="shared" si="152"/>
        <v>2022</v>
      </c>
      <c r="J687" t="s">
        <v>108</v>
      </c>
      <c r="K687" t="s">
        <v>109</v>
      </c>
      <c r="L687">
        <v>32.302412245082657</v>
      </c>
      <c r="M687">
        <f t="shared" si="153"/>
        <v>16.495765186488889</v>
      </c>
      <c r="N687">
        <f t="shared" si="158"/>
        <v>16.495765186488889</v>
      </c>
      <c r="O687">
        <f t="shared" si="154"/>
        <v>32.991530372977778</v>
      </c>
      <c r="P687">
        <f t="shared" si="159"/>
        <v>12.206866238001778</v>
      </c>
      <c r="Q687">
        <f t="shared" si="155"/>
        <v>45.198396610979557</v>
      </c>
      <c r="R687">
        <f t="shared" si="156"/>
        <v>21.243246407160392</v>
      </c>
      <c r="S687">
        <f t="shared" si="157"/>
        <v>77.891903492921429</v>
      </c>
    </row>
    <row r="688" spans="1:19">
      <c r="A688" t="s">
        <v>154</v>
      </c>
      <c r="B688" t="s">
        <v>1262</v>
      </c>
      <c r="C688" t="s">
        <v>51</v>
      </c>
      <c r="D688" t="s">
        <v>42</v>
      </c>
      <c r="E688">
        <v>1.954656631756093E-2</v>
      </c>
      <c r="F688" t="s">
        <v>152</v>
      </c>
      <c r="G688">
        <f t="shared" si="151"/>
        <v>2016</v>
      </c>
      <c r="H688" t="s">
        <v>1263</v>
      </c>
      <c r="I688">
        <f t="shared" si="152"/>
        <v>2022</v>
      </c>
      <c r="J688" t="s">
        <v>108</v>
      </c>
      <c r="K688" t="s">
        <v>109</v>
      </c>
      <c r="L688">
        <v>106.9249423438105</v>
      </c>
      <c r="M688">
        <f t="shared" si="153"/>
        <v>54.603003890239272</v>
      </c>
      <c r="N688">
        <f t="shared" si="158"/>
        <v>54.603003890239272</v>
      </c>
      <c r="O688">
        <f t="shared" si="154"/>
        <v>109.20600778047854</v>
      </c>
      <c r="P688">
        <f t="shared" si="159"/>
        <v>40.406222878777058</v>
      </c>
      <c r="Q688">
        <f t="shared" si="155"/>
        <v>149.6122306592556</v>
      </c>
      <c r="R688">
        <f t="shared" si="156"/>
        <v>70.317748409850125</v>
      </c>
      <c r="S688">
        <f t="shared" si="157"/>
        <v>257.83174416945047</v>
      </c>
    </row>
    <row r="689" spans="1:19">
      <c r="A689" t="s">
        <v>1264</v>
      </c>
      <c r="B689" t="s">
        <v>1265</v>
      </c>
      <c r="C689" t="s">
        <v>51</v>
      </c>
      <c r="D689" t="s">
        <v>42</v>
      </c>
      <c r="E689">
        <v>1.7680427555996501E-2</v>
      </c>
      <c r="F689" t="s">
        <v>152</v>
      </c>
      <c r="G689">
        <f t="shared" si="151"/>
        <v>2016</v>
      </c>
      <c r="H689" t="s">
        <v>1266</v>
      </c>
      <c r="I689">
        <f t="shared" si="152"/>
        <v>2022</v>
      </c>
      <c r="J689" t="s">
        <v>108</v>
      </c>
      <c r="K689" t="s">
        <v>109</v>
      </c>
      <c r="L689">
        <v>141.9704280982759</v>
      </c>
      <c r="M689">
        <f t="shared" si="153"/>
        <v>72.499565282186282</v>
      </c>
      <c r="N689">
        <f t="shared" si="158"/>
        <v>72.499565282186282</v>
      </c>
      <c r="O689">
        <f t="shared" si="154"/>
        <v>144.99913056437256</v>
      </c>
      <c r="P689">
        <f t="shared" si="159"/>
        <v>53.649678308817847</v>
      </c>
      <c r="Q689">
        <f t="shared" si="155"/>
        <v>198.6488088731904</v>
      </c>
      <c r="R689">
        <f t="shared" si="156"/>
        <v>93.364940170399478</v>
      </c>
      <c r="S689">
        <f t="shared" si="157"/>
        <v>342.33811395813143</v>
      </c>
    </row>
    <row r="690" spans="1:19">
      <c r="A690" t="s">
        <v>1267</v>
      </c>
      <c r="B690" t="s">
        <v>1268</v>
      </c>
      <c r="C690" t="s">
        <v>51</v>
      </c>
      <c r="D690" t="s">
        <v>42</v>
      </c>
      <c r="E690">
        <v>1.8915843872605701E-2</v>
      </c>
      <c r="F690" t="s">
        <v>424</v>
      </c>
      <c r="G690">
        <f t="shared" si="151"/>
        <v>2018</v>
      </c>
      <c r="H690" t="s">
        <v>1266</v>
      </c>
      <c r="I690">
        <f t="shared" si="152"/>
        <v>2022</v>
      </c>
      <c r="J690" t="s">
        <v>108</v>
      </c>
      <c r="K690" t="s">
        <v>109</v>
      </c>
      <c r="L690">
        <v>88.231142568165183</v>
      </c>
      <c r="M690">
        <f t="shared" si="153"/>
        <v>45.056703471476389</v>
      </c>
      <c r="N690">
        <f t="shared" si="158"/>
        <v>45.056703471476389</v>
      </c>
      <c r="O690">
        <f t="shared" si="154"/>
        <v>90.113406942952778</v>
      </c>
      <c r="P690">
        <f t="shared" si="159"/>
        <v>33.341960568892524</v>
      </c>
      <c r="Q690">
        <f t="shared" si="155"/>
        <v>123.45536751184531</v>
      </c>
      <c r="R690">
        <f t="shared" si="156"/>
        <v>58.024022730567289</v>
      </c>
      <c r="S690">
        <f t="shared" si="157"/>
        <v>212.75475001208005</v>
      </c>
    </row>
    <row r="691" spans="1:19">
      <c r="A691" t="s">
        <v>1269</v>
      </c>
      <c r="B691" t="s">
        <v>1270</v>
      </c>
      <c r="C691" t="s">
        <v>51</v>
      </c>
      <c r="D691" t="s">
        <v>42</v>
      </c>
      <c r="E691">
        <v>1.8332558207105679E-2</v>
      </c>
      <c r="F691" t="s">
        <v>152</v>
      </c>
      <c r="G691">
        <f t="shared" si="151"/>
        <v>2016</v>
      </c>
      <c r="H691" t="s">
        <v>1271</v>
      </c>
      <c r="I691">
        <f t="shared" si="152"/>
        <v>2022</v>
      </c>
      <c r="J691" t="s">
        <v>108</v>
      </c>
      <c r="K691" t="s">
        <v>109</v>
      </c>
      <c r="L691">
        <v>54.434474900654358</v>
      </c>
      <c r="M691">
        <f t="shared" si="153"/>
        <v>27.797871849267512</v>
      </c>
      <c r="N691">
        <f t="shared" si="158"/>
        <v>27.797871849267512</v>
      </c>
      <c r="O691">
        <f t="shared" si="154"/>
        <v>55.595743698535024</v>
      </c>
      <c r="P691">
        <f t="shared" si="159"/>
        <v>20.570425168457959</v>
      </c>
      <c r="Q691">
        <f t="shared" si="155"/>
        <v>76.16616886699299</v>
      </c>
      <c r="R691">
        <f t="shared" si="156"/>
        <v>35.798099367486707</v>
      </c>
      <c r="S691">
        <f t="shared" si="157"/>
        <v>131.2596976807846</v>
      </c>
    </row>
    <row r="692" spans="1:19">
      <c r="A692" t="s">
        <v>1272</v>
      </c>
      <c r="B692" t="s">
        <v>1273</v>
      </c>
      <c r="C692" t="s">
        <v>51</v>
      </c>
      <c r="D692" t="s">
        <v>42</v>
      </c>
      <c r="E692">
        <v>1.858802895432354E-2</v>
      </c>
      <c r="F692" t="s">
        <v>152</v>
      </c>
      <c r="G692">
        <f t="shared" si="151"/>
        <v>2016</v>
      </c>
      <c r="H692" t="s">
        <v>1271</v>
      </c>
      <c r="I692">
        <f t="shared" si="152"/>
        <v>2022</v>
      </c>
      <c r="J692" t="s">
        <v>108</v>
      </c>
      <c r="K692" t="s">
        <v>109</v>
      </c>
      <c r="L692">
        <v>51.450815352394123</v>
      </c>
      <c r="M692">
        <f t="shared" si="153"/>
        <v>26.274216373289285</v>
      </c>
      <c r="N692">
        <f t="shared" si="158"/>
        <v>26.274216373289285</v>
      </c>
      <c r="O692">
        <f t="shared" si="154"/>
        <v>52.54843274657857</v>
      </c>
      <c r="P692">
        <f t="shared" si="159"/>
        <v>19.44292011623407</v>
      </c>
      <c r="Q692">
        <f t="shared" si="155"/>
        <v>71.991352862812647</v>
      </c>
      <c r="R692">
        <f t="shared" si="156"/>
        <v>33.835935845521945</v>
      </c>
      <c r="S692">
        <f t="shared" si="157"/>
        <v>124.06509810024713</v>
      </c>
    </row>
    <row r="693" spans="1:19">
      <c r="A693" t="s">
        <v>154</v>
      </c>
      <c r="B693" t="s">
        <v>1274</v>
      </c>
      <c r="C693" t="s">
        <v>51</v>
      </c>
      <c r="D693" t="s">
        <v>42</v>
      </c>
      <c r="E693">
        <v>1.9100741841726079E-2</v>
      </c>
      <c r="F693" t="s">
        <v>152</v>
      </c>
      <c r="G693">
        <f t="shared" si="151"/>
        <v>2016</v>
      </c>
      <c r="H693" t="s">
        <v>1263</v>
      </c>
      <c r="I693">
        <f t="shared" si="152"/>
        <v>2022</v>
      </c>
      <c r="J693" t="s">
        <v>108</v>
      </c>
      <c r="K693" t="s">
        <v>109</v>
      </c>
      <c r="L693">
        <v>82.441653759014585</v>
      </c>
      <c r="M693">
        <f t="shared" si="153"/>
        <v>42.10020451960348</v>
      </c>
      <c r="N693">
        <f t="shared" si="158"/>
        <v>42.10020451960348</v>
      </c>
      <c r="O693">
        <f t="shared" si="154"/>
        <v>84.20040903920696</v>
      </c>
      <c r="P693">
        <f t="shared" si="159"/>
        <v>31.154151344506573</v>
      </c>
      <c r="Q693">
        <f t="shared" si="155"/>
        <v>115.35456038371353</v>
      </c>
      <c r="R693">
        <f t="shared" si="156"/>
        <v>54.21664338034536</v>
      </c>
      <c r="S693">
        <f t="shared" si="157"/>
        <v>198.79435906126631</v>
      </c>
    </row>
    <row r="694" spans="1:19">
      <c r="A694" t="s">
        <v>1275</v>
      </c>
      <c r="B694" t="s">
        <v>1276</v>
      </c>
      <c r="C694" t="s">
        <v>51</v>
      </c>
      <c r="D694" t="s">
        <v>42</v>
      </c>
      <c r="E694">
        <v>1.9411530288402479E-2</v>
      </c>
      <c r="F694" t="s">
        <v>156</v>
      </c>
      <c r="G694">
        <f t="shared" si="151"/>
        <v>2016</v>
      </c>
      <c r="H694" t="s">
        <v>1271</v>
      </c>
      <c r="I694">
        <f t="shared" si="152"/>
        <v>2022</v>
      </c>
      <c r="J694" t="s">
        <v>108</v>
      </c>
      <c r="K694" t="s">
        <v>109</v>
      </c>
      <c r="L694">
        <v>80.838875273108499</v>
      </c>
      <c r="M694">
        <f t="shared" si="153"/>
        <v>41.281718972800768</v>
      </c>
      <c r="N694">
        <f t="shared" si="158"/>
        <v>41.281718972800768</v>
      </c>
      <c r="O694">
        <f t="shared" si="154"/>
        <v>82.563437945601535</v>
      </c>
      <c r="P694">
        <f t="shared" si="159"/>
        <v>30.548472039872568</v>
      </c>
      <c r="Q694">
        <f t="shared" si="155"/>
        <v>113.1119099854741</v>
      </c>
      <c r="R694">
        <f t="shared" si="156"/>
        <v>53.16259769317282</v>
      </c>
      <c r="S694">
        <f t="shared" si="157"/>
        <v>194.929524874967</v>
      </c>
    </row>
    <row r="695" spans="1:19">
      <c r="A695" t="s">
        <v>1277</v>
      </c>
      <c r="B695" t="s">
        <v>1278</v>
      </c>
      <c r="C695" t="s">
        <v>51</v>
      </c>
      <c r="D695" t="s">
        <v>42</v>
      </c>
      <c r="E695">
        <v>1.978085022821767E-2</v>
      </c>
      <c r="F695" t="s">
        <v>156</v>
      </c>
      <c r="G695">
        <f t="shared" si="151"/>
        <v>2016</v>
      </c>
      <c r="H695" t="s">
        <v>1271</v>
      </c>
      <c r="I695">
        <f t="shared" si="152"/>
        <v>2022</v>
      </c>
      <c r="J695" t="s">
        <v>108</v>
      </c>
      <c r="K695" t="s">
        <v>109</v>
      </c>
      <c r="L695">
        <v>120.28127691657239</v>
      </c>
      <c r="M695">
        <f t="shared" si="153"/>
        <v>61.423638745396346</v>
      </c>
      <c r="N695">
        <f t="shared" si="158"/>
        <v>61.423638745396346</v>
      </c>
      <c r="O695">
        <f t="shared" si="154"/>
        <v>122.84727749079269</v>
      </c>
      <c r="P695">
        <f t="shared" si="159"/>
        <v>45.453492671593295</v>
      </c>
      <c r="Q695">
        <f t="shared" si="155"/>
        <v>168.30077016238599</v>
      </c>
      <c r="R695">
        <f t="shared" si="156"/>
        <v>79.101361976321414</v>
      </c>
      <c r="S695">
        <f t="shared" si="157"/>
        <v>290.03832724651181</v>
      </c>
    </row>
    <row r="696" spans="1:19">
      <c r="A696" t="s">
        <v>158</v>
      </c>
      <c r="B696" t="s">
        <v>1279</v>
      </c>
      <c r="C696" t="s">
        <v>51</v>
      </c>
      <c r="D696" t="s">
        <v>42</v>
      </c>
      <c r="E696">
        <v>1.9731420337936661E-2</v>
      </c>
      <c r="F696" t="s">
        <v>156</v>
      </c>
      <c r="G696">
        <f t="shared" si="151"/>
        <v>2016</v>
      </c>
      <c r="H696" t="s">
        <v>1271</v>
      </c>
      <c r="I696">
        <f t="shared" si="152"/>
        <v>2022</v>
      </c>
      <c r="J696" t="s">
        <v>108</v>
      </c>
      <c r="K696" t="s">
        <v>109</v>
      </c>
      <c r="L696">
        <v>136.00335181175419</v>
      </c>
      <c r="M696">
        <f t="shared" si="153"/>
        <v>69.452378325202517</v>
      </c>
      <c r="N696">
        <f t="shared" si="158"/>
        <v>69.452378325202517</v>
      </c>
      <c r="O696">
        <f t="shared" si="154"/>
        <v>138.90475665040503</v>
      </c>
      <c r="P696">
        <f t="shared" si="159"/>
        <v>51.394759960649864</v>
      </c>
      <c r="Q696">
        <f t="shared" si="155"/>
        <v>190.29951661105491</v>
      </c>
      <c r="R696">
        <f t="shared" si="156"/>
        <v>89.440772807195799</v>
      </c>
      <c r="S696">
        <f t="shared" si="157"/>
        <v>327.94950029305124</v>
      </c>
    </row>
    <row r="697" spans="1:19">
      <c r="A697" t="s">
        <v>1280</v>
      </c>
      <c r="B697" t="s">
        <v>1281</v>
      </c>
      <c r="C697" t="s">
        <v>51</v>
      </c>
      <c r="D697" t="s">
        <v>42</v>
      </c>
      <c r="E697">
        <v>1.9917001287890999E-2</v>
      </c>
      <c r="F697" t="s">
        <v>1282</v>
      </c>
      <c r="G697">
        <f t="shared" si="151"/>
        <v>2016</v>
      </c>
      <c r="H697" t="s">
        <v>1271</v>
      </c>
      <c r="I697">
        <f t="shared" si="152"/>
        <v>2022</v>
      </c>
      <c r="J697" t="s">
        <v>108</v>
      </c>
      <c r="K697" t="s">
        <v>109</v>
      </c>
      <c r="L697">
        <v>80.158905802958017</v>
      </c>
      <c r="M697">
        <f t="shared" si="153"/>
        <v>40.934481230043922</v>
      </c>
      <c r="N697">
        <f t="shared" si="158"/>
        <v>40.934481230043922</v>
      </c>
      <c r="O697">
        <f t="shared" si="154"/>
        <v>81.868962460087843</v>
      </c>
      <c r="P697">
        <f t="shared" si="159"/>
        <v>30.2915161102325</v>
      </c>
      <c r="Q697">
        <f t="shared" si="155"/>
        <v>112.16047857032035</v>
      </c>
      <c r="R697">
        <f t="shared" si="156"/>
        <v>52.71542492805056</v>
      </c>
      <c r="S697">
        <f t="shared" si="157"/>
        <v>193.28989140285205</v>
      </c>
    </row>
    <row r="698" spans="1:19">
      <c r="A698" t="s">
        <v>1283</v>
      </c>
      <c r="B698" t="s">
        <v>1284</v>
      </c>
      <c r="C698" t="s">
        <v>51</v>
      </c>
      <c r="D698" t="s">
        <v>42</v>
      </c>
      <c r="E698">
        <v>1.9980167413496602E-2</v>
      </c>
      <c r="F698" t="s">
        <v>152</v>
      </c>
      <c r="G698">
        <f t="shared" si="151"/>
        <v>2016</v>
      </c>
      <c r="H698" t="s">
        <v>1271</v>
      </c>
      <c r="I698">
        <f t="shared" si="152"/>
        <v>2022</v>
      </c>
      <c r="J698" t="s">
        <v>108</v>
      </c>
      <c r="K698" t="s">
        <v>109</v>
      </c>
      <c r="L698">
        <v>96.009531056315367</v>
      </c>
      <c r="M698">
        <f t="shared" si="153"/>
        <v>49.028867192758419</v>
      </c>
      <c r="N698">
        <f t="shared" si="158"/>
        <v>49.028867192758419</v>
      </c>
      <c r="O698">
        <f t="shared" si="154"/>
        <v>98.057734385516838</v>
      </c>
      <c r="P698">
        <f t="shared" si="159"/>
        <v>36.281361722641229</v>
      </c>
      <c r="Q698">
        <f t="shared" si="155"/>
        <v>134.33909610815806</v>
      </c>
      <c r="R698">
        <f t="shared" si="156"/>
        <v>63.139375170834285</v>
      </c>
      <c r="S698">
        <f t="shared" si="157"/>
        <v>231.51104229305903</v>
      </c>
    </row>
    <row r="699" spans="1:19">
      <c r="A699" t="s">
        <v>1285</v>
      </c>
      <c r="B699" t="s">
        <v>1286</v>
      </c>
      <c r="C699" t="s">
        <v>51</v>
      </c>
      <c r="D699" t="s">
        <v>42</v>
      </c>
      <c r="E699">
        <v>1.963153268950335E-2</v>
      </c>
      <c r="F699" t="s">
        <v>1287</v>
      </c>
      <c r="G699">
        <f t="shared" si="151"/>
        <v>2016</v>
      </c>
      <c r="H699" t="s">
        <v>1288</v>
      </c>
      <c r="I699">
        <f t="shared" si="152"/>
        <v>2022</v>
      </c>
      <c r="J699" t="s">
        <v>108</v>
      </c>
      <c r="K699" t="s">
        <v>109</v>
      </c>
      <c r="L699">
        <v>162.18056034003229</v>
      </c>
      <c r="M699">
        <f t="shared" si="153"/>
        <v>82.820206146976545</v>
      </c>
      <c r="N699">
        <f t="shared" si="158"/>
        <v>82.820206146976545</v>
      </c>
      <c r="O699">
        <f t="shared" si="154"/>
        <v>165.64041229395309</v>
      </c>
      <c r="P699">
        <f t="shared" si="159"/>
        <v>61.286952548762642</v>
      </c>
      <c r="Q699">
        <f t="shared" si="155"/>
        <v>226.92736484271575</v>
      </c>
      <c r="R699">
        <f t="shared" si="156"/>
        <v>106.6558614760764</v>
      </c>
      <c r="S699">
        <f t="shared" si="157"/>
        <v>391.07149207894679</v>
      </c>
    </row>
    <row r="700" spans="1:19">
      <c r="A700" t="s">
        <v>1285</v>
      </c>
      <c r="B700" t="s">
        <v>1289</v>
      </c>
      <c r="C700" t="s">
        <v>51</v>
      </c>
      <c r="D700" t="s">
        <v>42</v>
      </c>
      <c r="E700">
        <v>1.9100741841726079E-2</v>
      </c>
      <c r="F700" t="s">
        <v>1287</v>
      </c>
      <c r="G700">
        <f t="shared" si="151"/>
        <v>2016</v>
      </c>
      <c r="H700" t="s">
        <v>1288</v>
      </c>
      <c r="I700">
        <f t="shared" si="152"/>
        <v>2022</v>
      </c>
      <c r="J700" t="s">
        <v>108</v>
      </c>
      <c r="K700" t="s">
        <v>109</v>
      </c>
      <c r="L700">
        <v>108.7268030046006</v>
      </c>
      <c r="M700">
        <f t="shared" si="153"/>
        <v>55.523154067682746</v>
      </c>
      <c r="N700">
        <f t="shared" si="158"/>
        <v>55.523154067682746</v>
      </c>
      <c r="O700">
        <f t="shared" si="154"/>
        <v>111.04630813536549</v>
      </c>
      <c r="P700">
        <f t="shared" si="159"/>
        <v>41.087134010085229</v>
      </c>
      <c r="Q700">
        <f t="shared" si="155"/>
        <v>152.13344214545072</v>
      </c>
      <c r="R700">
        <f t="shared" si="156"/>
        <v>71.502717808361837</v>
      </c>
      <c r="S700">
        <f t="shared" si="157"/>
        <v>262.17663196399337</v>
      </c>
    </row>
    <row r="701" spans="1:19">
      <c r="A701" t="s">
        <v>1290</v>
      </c>
      <c r="B701" t="s">
        <v>1291</v>
      </c>
      <c r="C701" t="s">
        <v>51</v>
      </c>
      <c r="D701" t="s">
        <v>42</v>
      </c>
      <c r="E701">
        <v>1.8469547589199341E-2</v>
      </c>
      <c r="F701" t="s">
        <v>133</v>
      </c>
      <c r="G701">
        <f t="shared" si="151"/>
        <v>2016</v>
      </c>
      <c r="H701" t="s">
        <v>1288</v>
      </c>
      <c r="I701">
        <f t="shared" si="152"/>
        <v>2022</v>
      </c>
      <c r="J701" t="s">
        <v>108</v>
      </c>
      <c r="K701" t="s">
        <v>109</v>
      </c>
      <c r="L701">
        <v>168.69946333017711</v>
      </c>
      <c r="M701">
        <f t="shared" si="153"/>
        <v>86.149192607277172</v>
      </c>
      <c r="N701">
        <f t="shared" si="158"/>
        <v>86.149192607277172</v>
      </c>
      <c r="O701">
        <f t="shared" si="154"/>
        <v>172.29838521455434</v>
      </c>
      <c r="P701">
        <f t="shared" si="159"/>
        <v>63.750402529385106</v>
      </c>
      <c r="Q701">
        <f t="shared" si="155"/>
        <v>236.04878774393944</v>
      </c>
      <c r="R701">
        <f t="shared" si="156"/>
        <v>110.94293023965153</v>
      </c>
      <c r="S701">
        <f t="shared" si="157"/>
        <v>406.79074421205559</v>
      </c>
    </row>
    <row r="702" spans="1:19">
      <c r="A702" t="s">
        <v>180</v>
      </c>
      <c r="B702" t="s">
        <v>1292</v>
      </c>
      <c r="C702" t="s">
        <v>51</v>
      </c>
      <c r="D702" t="s">
        <v>42</v>
      </c>
      <c r="E702">
        <v>1.8834859828146141E-2</v>
      </c>
      <c r="F702" t="s">
        <v>133</v>
      </c>
      <c r="G702">
        <f t="shared" si="151"/>
        <v>2016</v>
      </c>
      <c r="H702" t="s">
        <v>1288</v>
      </c>
      <c r="I702">
        <f t="shared" si="152"/>
        <v>2022</v>
      </c>
      <c r="J702" t="s">
        <v>108</v>
      </c>
      <c r="K702" t="s">
        <v>109</v>
      </c>
      <c r="L702">
        <v>149.20708222191391</v>
      </c>
      <c r="M702">
        <f t="shared" si="153"/>
        <v>76.195083321324091</v>
      </c>
      <c r="N702">
        <f t="shared" si="158"/>
        <v>76.195083321324091</v>
      </c>
      <c r="O702">
        <f t="shared" si="154"/>
        <v>152.39016664264818</v>
      </c>
      <c r="P702">
        <f t="shared" si="159"/>
        <v>56.384361657779827</v>
      </c>
      <c r="Q702">
        <f t="shared" si="155"/>
        <v>208.77452830042802</v>
      </c>
      <c r="R702">
        <f t="shared" si="156"/>
        <v>98.124028301201164</v>
      </c>
      <c r="S702">
        <f t="shared" si="157"/>
        <v>359.78810377107089</v>
      </c>
    </row>
    <row r="703" spans="1:19">
      <c r="A703" t="s">
        <v>180</v>
      </c>
      <c r="B703" t="s">
        <v>1293</v>
      </c>
      <c r="C703" t="s">
        <v>51</v>
      </c>
      <c r="D703" t="s">
        <v>42</v>
      </c>
      <c r="E703">
        <v>1.9791172252702809E-2</v>
      </c>
      <c r="F703" t="s">
        <v>133</v>
      </c>
      <c r="G703">
        <f t="shared" si="151"/>
        <v>2016</v>
      </c>
      <c r="H703" t="s">
        <v>1288</v>
      </c>
      <c r="I703">
        <f t="shared" si="152"/>
        <v>2022</v>
      </c>
      <c r="J703" t="s">
        <v>108</v>
      </c>
      <c r="K703" t="s">
        <v>109</v>
      </c>
      <c r="L703">
        <v>71.025469048302881</v>
      </c>
      <c r="M703">
        <f t="shared" si="153"/>
        <v>36.270339527333363</v>
      </c>
      <c r="N703">
        <f t="shared" si="158"/>
        <v>36.270339527333363</v>
      </c>
      <c r="O703">
        <f t="shared" si="154"/>
        <v>72.540679054666725</v>
      </c>
      <c r="P703">
        <f t="shared" si="159"/>
        <v>26.840051250226686</v>
      </c>
      <c r="Q703">
        <f t="shared" si="155"/>
        <v>99.380730304893405</v>
      </c>
      <c r="R703">
        <f t="shared" si="156"/>
        <v>46.708943243299899</v>
      </c>
      <c r="S703">
        <f t="shared" si="157"/>
        <v>171.26612522543294</v>
      </c>
    </row>
    <row r="704" spans="1:19">
      <c r="A704" t="s">
        <v>1294</v>
      </c>
      <c r="B704" t="s">
        <v>1295</v>
      </c>
      <c r="C704" t="s">
        <v>51</v>
      </c>
      <c r="D704" t="s">
        <v>42</v>
      </c>
      <c r="E704">
        <v>1.8664470334671768E-2</v>
      </c>
      <c r="F704" t="s">
        <v>133</v>
      </c>
      <c r="G704">
        <f t="shared" si="151"/>
        <v>2016</v>
      </c>
      <c r="H704" t="s">
        <v>1288</v>
      </c>
      <c r="I704">
        <f t="shared" si="152"/>
        <v>2022</v>
      </c>
      <c r="J704" t="s">
        <v>108</v>
      </c>
      <c r="K704" t="s">
        <v>109</v>
      </c>
      <c r="L704">
        <v>114.93399662700141</v>
      </c>
      <c r="M704">
        <f t="shared" si="153"/>
        <v>58.692960944188762</v>
      </c>
      <c r="N704">
        <f t="shared" si="158"/>
        <v>58.692960944188762</v>
      </c>
      <c r="O704">
        <f t="shared" si="154"/>
        <v>117.38592188837752</v>
      </c>
      <c r="P704">
        <f t="shared" si="159"/>
        <v>43.432791098699681</v>
      </c>
      <c r="Q704">
        <f t="shared" si="155"/>
        <v>160.81871298707722</v>
      </c>
      <c r="R704">
        <f t="shared" si="156"/>
        <v>75.584795103926282</v>
      </c>
      <c r="S704">
        <f t="shared" si="157"/>
        <v>277.14424871439638</v>
      </c>
    </row>
    <row r="705" spans="1:19">
      <c r="A705" t="s">
        <v>1296</v>
      </c>
      <c r="B705" t="s">
        <v>1297</v>
      </c>
      <c r="C705" t="s">
        <v>51</v>
      </c>
      <c r="D705" t="s">
        <v>42</v>
      </c>
      <c r="E705">
        <v>1.7002772768179499E-2</v>
      </c>
      <c r="F705" t="s">
        <v>133</v>
      </c>
      <c r="G705">
        <f t="shared" si="151"/>
        <v>2016</v>
      </c>
      <c r="H705" t="s">
        <v>1288</v>
      </c>
      <c r="I705">
        <f t="shared" si="152"/>
        <v>2022</v>
      </c>
      <c r="J705" t="s">
        <v>108</v>
      </c>
      <c r="K705" t="s">
        <v>109</v>
      </c>
      <c r="L705">
        <v>52.572791201705627</v>
      </c>
      <c r="M705">
        <f t="shared" si="153"/>
        <v>26.847172040337693</v>
      </c>
      <c r="N705">
        <f t="shared" si="158"/>
        <v>26.847172040337693</v>
      </c>
      <c r="O705">
        <f t="shared" si="154"/>
        <v>53.694344080675386</v>
      </c>
      <c r="P705">
        <f t="shared" si="159"/>
        <v>19.866907309849893</v>
      </c>
      <c r="Q705">
        <f t="shared" si="155"/>
        <v>73.561251390525285</v>
      </c>
      <c r="R705">
        <f t="shared" si="156"/>
        <v>34.573788153546879</v>
      </c>
      <c r="S705">
        <f t="shared" si="157"/>
        <v>126.77055656300521</v>
      </c>
    </row>
    <row r="706" spans="1:19">
      <c r="A706" t="s">
        <v>1298</v>
      </c>
      <c r="B706" t="s">
        <v>1299</v>
      </c>
      <c r="C706" t="s">
        <v>51</v>
      </c>
      <c r="D706" t="s">
        <v>42</v>
      </c>
      <c r="E706">
        <v>1.948515640852733E-2</v>
      </c>
      <c r="F706" t="s">
        <v>133</v>
      </c>
      <c r="G706">
        <f t="shared" si="151"/>
        <v>2016</v>
      </c>
      <c r="H706" t="s">
        <v>620</v>
      </c>
      <c r="I706">
        <f t="shared" si="152"/>
        <v>2022</v>
      </c>
      <c r="J706" t="s">
        <v>108</v>
      </c>
      <c r="K706" t="s">
        <v>109</v>
      </c>
      <c r="L706">
        <v>127.9024434441358</v>
      </c>
      <c r="M706">
        <f t="shared" si="153"/>
        <v>65.315514452138729</v>
      </c>
      <c r="N706">
        <f t="shared" si="158"/>
        <v>65.315514452138729</v>
      </c>
      <c r="O706">
        <f t="shared" si="154"/>
        <v>130.63102890427746</v>
      </c>
      <c r="P706">
        <f t="shared" si="159"/>
        <v>48.333480694582661</v>
      </c>
      <c r="Q706">
        <f t="shared" si="155"/>
        <v>178.9645095988601</v>
      </c>
      <c r="R706">
        <f t="shared" si="156"/>
        <v>84.11331951146424</v>
      </c>
      <c r="S706">
        <f t="shared" si="157"/>
        <v>308.41550487536887</v>
      </c>
    </row>
    <row r="707" spans="1:19">
      <c r="A707" t="s">
        <v>1300</v>
      </c>
      <c r="B707" t="s">
        <v>1301</v>
      </c>
      <c r="C707" t="s">
        <v>51</v>
      </c>
      <c r="D707" t="s">
        <v>42</v>
      </c>
      <c r="E707">
        <v>1.8522770340501229E-2</v>
      </c>
      <c r="F707" t="s">
        <v>133</v>
      </c>
      <c r="G707">
        <f t="shared" si="151"/>
        <v>2016</v>
      </c>
      <c r="H707" t="s">
        <v>1288</v>
      </c>
      <c r="I707">
        <f t="shared" si="152"/>
        <v>2022</v>
      </c>
      <c r="J707" t="s">
        <v>108</v>
      </c>
      <c r="K707" t="s">
        <v>109</v>
      </c>
      <c r="L707">
        <v>83.11799011510405</v>
      </c>
      <c r="M707">
        <f t="shared" si="153"/>
        <v>42.445586952113167</v>
      </c>
      <c r="N707">
        <f t="shared" si="158"/>
        <v>42.445586952113167</v>
      </c>
      <c r="O707">
        <f t="shared" si="154"/>
        <v>84.891173904226335</v>
      </c>
      <c r="P707">
        <f t="shared" si="159"/>
        <v>31.409734344563745</v>
      </c>
      <c r="Q707">
        <f t="shared" si="155"/>
        <v>116.30090824879008</v>
      </c>
      <c r="R707">
        <f t="shared" si="156"/>
        <v>54.661426876931337</v>
      </c>
      <c r="S707">
        <f t="shared" si="157"/>
        <v>200.42523188208156</v>
      </c>
    </row>
    <row r="708" spans="1:19">
      <c r="A708" t="s">
        <v>1302</v>
      </c>
      <c r="B708" t="s">
        <v>1303</v>
      </c>
      <c r="C708" t="s">
        <v>51</v>
      </c>
      <c r="D708" t="s">
        <v>42</v>
      </c>
      <c r="E708">
        <v>1.795036043939208E-2</v>
      </c>
      <c r="F708" t="s">
        <v>133</v>
      </c>
      <c r="G708">
        <f t="shared" si="151"/>
        <v>2016</v>
      </c>
      <c r="H708" t="s">
        <v>620</v>
      </c>
      <c r="I708">
        <f t="shared" si="152"/>
        <v>2022</v>
      </c>
      <c r="J708" t="s">
        <v>108</v>
      </c>
      <c r="K708" t="s">
        <v>109</v>
      </c>
      <c r="L708">
        <v>66.817795375404415</v>
      </c>
      <c r="M708">
        <f t="shared" si="153"/>
        <v>34.121620838373211</v>
      </c>
      <c r="N708">
        <f t="shared" si="158"/>
        <v>34.121620838373211</v>
      </c>
      <c r="O708">
        <f t="shared" si="154"/>
        <v>68.243241676746422</v>
      </c>
      <c r="P708">
        <f t="shared" si="159"/>
        <v>25.249999420396176</v>
      </c>
      <c r="Q708">
        <f t="shared" si="155"/>
        <v>93.493241097142601</v>
      </c>
      <c r="R708">
        <f t="shared" si="156"/>
        <v>43.941823315657018</v>
      </c>
      <c r="S708">
        <f t="shared" si="157"/>
        <v>161.12001882407571</v>
      </c>
    </row>
    <row r="709" spans="1:19">
      <c r="A709" t="s">
        <v>1304</v>
      </c>
      <c r="B709" t="s">
        <v>1305</v>
      </c>
      <c r="C709" t="s">
        <v>51</v>
      </c>
      <c r="D709" t="s">
        <v>42</v>
      </c>
      <c r="E709">
        <v>1.8938464106975441E-2</v>
      </c>
      <c r="F709" t="s">
        <v>133</v>
      </c>
      <c r="G709">
        <f t="shared" si="151"/>
        <v>2016</v>
      </c>
      <c r="H709" t="s">
        <v>620</v>
      </c>
      <c r="I709">
        <f t="shared" si="152"/>
        <v>2022</v>
      </c>
      <c r="J709" t="s">
        <v>108</v>
      </c>
      <c r="K709" t="s">
        <v>109</v>
      </c>
      <c r="L709">
        <v>99.602592107832834</v>
      </c>
      <c r="M709">
        <f t="shared" si="153"/>
        <v>50.863723703066668</v>
      </c>
      <c r="N709">
        <f t="shared" si="158"/>
        <v>50.863723703066668</v>
      </c>
      <c r="O709">
        <f t="shared" si="154"/>
        <v>101.72744740613334</v>
      </c>
      <c r="P709">
        <f t="shared" si="159"/>
        <v>37.639155540269336</v>
      </c>
      <c r="Q709">
        <f t="shared" si="155"/>
        <v>139.36660294640268</v>
      </c>
      <c r="R709">
        <f t="shared" si="156"/>
        <v>65.502303384809252</v>
      </c>
      <c r="S709">
        <f t="shared" si="157"/>
        <v>240.17511241096724</v>
      </c>
    </row>
    <row r="710" spans="1:19">
      <c r="A710" t="s">
        <v>1306</v>
      </c>
      <c r="B710" t="s">
        <v>1307</v>
      </c>
      <c r="C710" t="s">
        <v>51</v>
      </c>
      <c r="D710" t="s">
        <v>42</v>
      </c>
      <c r="E710">
        <v>1.795036043939208E-2</v>
      </c>
      <c r="F710" t="s">
        <v>174</v>
      </c>
      <c r="G710">
        <f t="shared" si="151"/>
        <v>2016</v>
      </c>
      <c r="H710" t="s">
        <v>1308</v>
      </c>
      <c r="I710">
        <f t="shared" si="152"/>
        <v>2022</v>
      </c>
      <c r="J710" t="s">
        <v>108</v>
      </c>
      <c r="K710" t="s">
        <v>109</v>
      </c>
      <c r="L710">
        <v>109.3417291427871</v>
      </c>
      <c r="M710">
        <f t="shared" si="153"/>
        <v>55.837176348916657</v>
      </c>
      <c r="N710">
        <f t="shared" si="158"/>
        <v>55.837176348916657</v>
      </c>
      <c r="O710">
        <f t="shared" si="154"/>
        <v>111.67435269783331</v>
      </c>
      <c r="P710">
        <f t="shared" si="159"/>
        <v>41.319510498198326</v>
      </c>
      <c r="Q710">
        <f t="shared" si="155"/>
        <v>152.99386319603164</v>
      </c>
      <c r="R710">
        <f t="shared" si="156"/>
        <v>71.90711570213486</v>
      </c>
      <c r="S710">
        <f t="shared" si="157"/>
        <v>263.65942424116116</v>
      </c>
    </row>
    <row r="711" spans="1:19">
      <c r="A711" t="s">
        <v>1309</v>
      </c>
      <c r="B711" t="s">
        <v>1310</v>
      </c>
      <c r="C711" t="s">
        <v>51</v>
      </c>
      <c r="D711" t="s">
        <v>42</v>
      </c>
      <c r="E711">
        <v>1.9048098476767968E-2</v>
      </c>
      <c r="F711" t="s">
        <v>174</v>
      </c>
      <c r="G711">
        <f t="shared" si="151"/>
        <v>2016</v>
      </c>
      <c r="H711" t="s">
        <v>1308</v>
      </c>
      <c r="I711">
        <f t="shared" si="152"/>
        <v>2022</v>
      </c>
      <c r="J711" t="s">
        <v>108</v>
      </c>
      <c r="K711" t="s">
        <v>109</v>
      </c>
      <c r="L711">
        <v>129.76333804419141</v>
      </c>
      <c r="M711">
        <f t="shared" si="153"/>
        <v>66.265811294567129</v>
      </c>
      <c r="N711">
        <f t="shared" si="158"/>
        <v>66.265811294567129</v>
      </c>
      <c r="O711">
        <f t="shared" si="154"/>
        <v>132.53162258913426</v>
      </c>
      <c r="P711">
        <f t="shared" si="159"/>
        <v>49.036700357979676</v>
      </c>
      <c r="Q711">
        <f t="shared" si="155"/>
        <v>181.56832294711393</v>
      </c>
      <c r="R711">
        <f t="shared" si="156"/>
        <v>85.337111785143534</v>
      </c>
      <c r="S711">
        <f t="shared" si="157"/>
        <v>312.90274321219295</v>
      </c>
    </row>
    <row r="712" spans="1:19">
      <c r="A712" t="s">
        <v>178</v>
      </c>
      <c r="B712" t="s">
        <v>1311</v>
      </c>
      <c r="C712" t="s">
        <v>51</v>
      </c>
      <c r="D712" t="s">
        <v>42</v>
      </c>
      <c r="E712">
        <v>1.6928760819309351E-2</v>
      </c>
      <c r="F712" t="s">
        <v>174</v>
      </c>
      <c r="G712">
        <f t="shared" si="151"/>
        <v>2016</v>
      </c>
      <c r="H712" t="s">
        <v>620</v>
      </c>
      <c r="I712">
        <f t="shared" si="152"/>
        <v>2022</v>
      </c>
      <c r="J712" t="s">
        <v>108</v>
      </c>
      <c r="K712" t="s">
        <v>109</v>
      </c>
      <c r="L712">
        <v>128.65171957618659</v>
      </c>
      <c r="M712">
        <f t="shared" si="153"/>
        <v>65.698144796906007</v>
      </c>
      <c r="N712">
        <f t="shared" ref="N712:N743" si="160">L712*$L$2</f>
        <v>65.698144796906007</v>
      </c>
      <c r="O712">
        <f t="shared" si="154"/>
        <v>131.39628959381201</v>
      </c>
      <c r="P712">
        <f t="shared" si="159"/>
        <v>48.616627149710446</v>
      </c>
      <c r="Q712">
        <f t="shared" si="155"/>
        <v>180.01291674352245</v>
      </c>
      <c r="R712">
        <f t="shared" si="156"/>
        <v>84.60607086945555</v>
      </c>
      <c r="S712">
        <f t="shared" si="157"/>
        <v>310.22225985467031</v>
      </c>
    </row>
    <row r="713" spans="1:19">
      <c r="A713" t="s">
        <v>1312</v>
      </c>
      <c r="B713" t="s">
        <v>1313</v>
      </c>
      <c r="C713" t="s">
        <v>51</v>
      </c>
      <c r="D713" t="s">
        <v>42</v>
      </c>
      <c r="E713">
        <v>1.713029749339888E-2</v>
      </c>
      <c r="F713" t="s">
        <v>174</v>
      </c>
      <c r="G713">
        <f t="shared" si="151"/>
        <v>2016</v>
      </c>
      <c r="H713" t="s">
        <v>1308</v>
      </c>
      <c r="I713">
        <f t="shared" si="152"/>
        <v>2022</v>
      </c>
      <c r="J713" t="s">
        <v>108</v>
      </c>
      <c r="K713" t="s">
        <v>109</v>
      </c>
      <c r="L713">
        <v>134.27278250574491</v>
      </c>
      <c r="M713">
        <f t="shared" si="153"/>
        <v>68.568634266267125</v>
      </c>
      <c r="N713">
        <f t="shared" si="160"/>
        <v>68.568634266267125</v>
      </c>
      <c r="O713">
        <f t="shared" si="154"/>
        <v>137.13726853253425</v>
      </c>
      <c r="P713">
        <f t="shared" si="159"/>
        <v>50.74078935703767</v>
      </c>
      <c r="Q713">
        <f t="shared" si="155"/>
        <v>187.87805788957192</v>
      </c>
      <c r="R713">
        <f t="shared" si="156"/>
        <v>88.302687208098803</v>
      </c>
      <c r="S713">
        <f t="shared" si="157"/>
        <v>323.77651976302894</v>
      </c>
    </row>
    <row r="714" spans="1:19">
      <c r="A714" t="s">
        <v>1314</v>
      </c>
      <c r="B714" t="s">
        <v>1315</v>
      </c>
      <c r="C714" t="s">
        <v>51</v>
      </c>
      <c r="D714" t="s">
        <v>42</v>
      </c>
      <c r="E714">
        <v>1.8787320220573538E-2</v>
      </c>
      <c r="F714" t="s">
        <v>174</v>
      </c>
      <c r="G714">
        <f t="shared" si="151"/>
        <v>2016</v>
      </c>
      <c r="H714" t="s">
        <v>1308</v>
      </c>
      <c r="I714">
        <f t="shared" si="152"/>
        <v>2022</v>
      </c>
      <c r="J714" t="s">
        <v>108</v>
      </c>
      <c r="K714" t="s">
        <v>109</v>
      </c>
      <c r="L714">
        <v>147.1931387908603</v>
      </c>
      <c r="M714">
        <f t="shared" si="153"/>
        <v>75.166629542532718</v>
      </c>
      <c r="N714">
        <f t="shared" si="160"/>
        <v>75.166629542532718</v>
      </c>
      <c r="O714">
        <f t="shared" si="154"/>
        <v>150.33325908506544</v>
      </c>
      <c r="P714">
        <f t="shared" si="159"/>
        <v>55.623305861474208</v>
      </c>
      <c r="Q714">
        <f t="shared" si="155"/>
        <v>205.95656494653963</v>
      </c>
      <c r="R714">
        <f t="shared" si="156"/>
        <v>96.799585524873621</v>
      </c>
      <c r="S714">
        <f t="shared" si="157"/>
        <v>354.93181359120325</v>
      </c>
    </row>
    <row r="715" spans="1:19">
      <c r="A715" t="s">
        <v>1316</v>
      </c>
      <c r="B715" t="s">
        <v>1317</v>
      </c>
      <c r="C715" t="s">
        <v>51</v>
      </c>
      <c r="D715" t="s">
        <v>42</v>
      </c>
      <c r="E715">
        <v>1.685392378651979E-2</v>
      </c>
      <c r="F715" t="s">
        <v>174</v>
      </c>
      <c r="G715">
        <f t="shared" si="151"/>
        <v>2016</v>
      </c>
      <c r="H715" t="s">
        <v>1308</v>
      </c>
      <c r="I715">
        <f t="shared" si="152"/>
        <v>2022</v>
      </c>
      <c r="J715" t="s">
        <v>108</v>
      </c>
      <c r="K715" t="s">
        <v>109</v>
      </c>
      <c r="L715">
        <v>150.78885719015901</v>
      </c>
      <c r="M715">
        <f t="shared" si="153"/>
        <v>77.002843071774592</v>
      </c>
      <c r="N715">
        <f t="shared" si="160"/>
        <v>77.002843071774592</v>
      </c>
      <c r="O715">
        <f t="shared" si="154"/>
        <v>154.00568614354918</v>
      </c>
      <c r="P715">
        <f t="shared" si="159"/>
        <v>56.982103873113196</v>
      </c>
      <c r="Q715">
        <f t="shared" si="155"/>
        <v>210.98779001666239</v>
      </c>
      <c r="R715">
        <f t="shared" si="156"/>
        <v>99.16426130783131</v>
      </c>
      <c r="S715">
        <f t="shared" si="157"/>
        <v>363.60229146204813</v>
      </c>
    </row>
    <row r="716" spans="1:19">
      <c r="A716" t="s">
        <v>1318</v>
      </c>
      <c r="B716" t="s">
        <v>1319</v>
      </c>
      <c r="C716" t="s">
        <v>51</v>
      </c>
      <c r="D716" t="s">
        <v>42</v>
      </c>
      <c r="E716">
        <v>1.791941929941054E-2</v>
      </c>
      <c r="F716" t="s">
        <v>174</v>
      </c>
      <c r="G716">
        <f t="shared" si="151"/>
        <v>2016</v>
      </c>
      <c r="H716" t="s">
        <v>1308</v>
      </c>
      <c r="I716">
        <f t="shared" si="152"/>
        <v>2022</v>
      </c>
      <c r="J716" t="s">
        <v>108</v>
      </c>
      <c r="K716" t="s">
        <v>109</v>
      </c>
      <c r="L716">
        <v>40.850737206841771</v>
      </c>
      <c r="M716">
        <f t="shared" si="153"/>
        <v>20.861109800293878</v>
      </c>
      <c r="N716">
        <f t="shared" si="160"/>
        <v>20.861109800293878</v>
      </c>
      <c r="O716">
        <f t="shared" si="154"/>
        <v>41.722219600587756</v>
      </c>
      <c r="P716">
        <f t="shared" si="159"/>
        <v>15.437221252217469</v>
      </c>
      <c r="Q716">
        <f t="shared" si="155"/>
        <v>57.159440852805226</v>
      </c>
      <c r="R716">
        <f t="shared" si="156"/>
        <v>26.864937200818453</v>
      </c>
      <c r="S716">
        <f t="shared" si="157"/>
        <v>98.504769736334325</v>
      </c>
    </row>
    <row r="717" spans="1:19">
      <c r="A717" t="s">
        <v>1320</v>
      </c>
      <c r="B717" t="s">
        <v>1321</v>
      </c>
      <c r="C717" t="s">
        <v>51</v>
      </c>
      <c r="D717" t="s">
        <v>42</v>
      </c>
      <c r="E717">
        <v>1.8960853582136668E-2</v>
      </c>
      <c r="F717" t="s">
        <v>174</v>
      </c>
      <c r="G717">
        <f t="shared" si="151"/>
        <v>2016</v>
      </c>
      <c r="H717" t="s">
        <v>1308</v>
      </c>
      <c r="I717">
        <f t="shared" si="152"/>
        <v>2022</v>
      </c>
      <c r="J717" t="s">
        <v>108</v>
      </c>
      <c r="K717" t="s">
        <v>109</v>
      </c>
      <c r="L717">
        <v>28.845778604145298</v>
      </c>
      <c r="M717">
        <f t="shared" si="153"/>
        <v>14.730577607183543</v>
      </c>
      <c r="N717">
        <f t="shared" si="160"/>
        <v>14.730577607183543</v>
      </c>
      <c r="O717">
        <f t="shared" si="154"/>
        <v>29.461155214367086</v>
      </c>
      <c r="P717">
        <f t="shared" si="159"/>
        <v>10.900627429315822</v>
      </c>
      <c r="Q717">
        <f t="shared" si="155"/>
        <v>40.361782643682908</v>
      </c>
      <c r="R717">
        <f t="shared" si="156"/>
        <v>18.970037842530967</v>
      </c>
      <c r="S717">
        <f t="shared" si="157"/>
        <v>69.55680542261355</v>
      </c>
    </row>
    <row r="718" spans="1:19">
      <c r="A718" t="s">
        <v>1322</v>
      </c>
      <c r="B718" t="s">
        <v>1323</v>
      </c>
      <c r="C718" t="s">
        <v>51</v>
      </c>
      <c r="D718" t="s">
        <v>42</v>
      </c>
      <c r="E718">
        <v>1.827619646323958E-2</v>
      </c>
      <c r="F718" t="s">
        <v>174</v>
      </c>
      <c r="G718">
        <f t="shared" si="151"/>
        <v>2016</v>
      </c>
      <c r="H718" t="s">
        <v>1308</v>
      </c>
      <c r="I718">
        <f t="shared" si="152"/>
        <v>2022</v>
      </c>
      <c r="J718" t="s">
        <v>108</v>
      </c>
      <c r="K718" t="s">
        <v>109</v>
      </c>
      <c r="L718">
        <v>100.7380170737125</v>
      </c>
      <c r="M718">
        <f t="shared" si="153"/>
        <v>51.443547385642553</v>
      </c>
      <c r="N718">
        <f t="shared" si="160"/>
        <v>51.443547385642553</v>
      </c>
      <c r="O718">
        <f t="shared" si="154"/>
        <v>102.88709477128511</v>
      </c>
      <c r="P718">
        <f t="shared" si="159"/>
        <v>38.068225065375486</v>
      </c>
      <c r="Q718">
        <f t="shared" si="155"/>
        <v>140.95531983666058</v>
      </c>
      <c r="R718">
        <f t="shared" si="156"/>
        <v>66.249000323230462</v>
      </c>
      <c r="S718">
        <f t="shared" si="157"/>
        <v>242.91300118517836</v>
      </c>
    </row>
    <row r="719" spans="1:19">
      <c r="A719" t="s">
        <v>176</v>
      </c>
      <c r="B719" t="s">
        <v>1324</v>
      </c>
      <c r="C719" t="s">
        <v>51</v>
      </c>
      <c r="D719" t="s">
        <v>42</v>
      </c>
      <c r="E719">
        <v>1.9090329409675231E-2</v>
      </c>
      <c r="F719" t="s">
        <v>174</v>
      </c>
      <c r="G719">
        <f t="shared" si="151"/>
        <v>2016</v>
      </c>
      <c r="H719" t="s">
        <v>1308</v>
      </c>
      <c r="I719">
        <f t="shared" si="152"/>
        <v>2022</v>
      </c>
      <c r="J719" t="s">
        <v>108</v>
      </c>
      <c r="K719" t="s">
        <v>109</v>
      </c>
      <c r="L719">
        <v>68.126807387700865</v>
      </c>
      <c r="M719">
        <f t="shared" si="153"/>
        <v>34.79008963931927</v>
      </c>
      <c r="N719">
        <f t="shared" si="160"/>
        <v>34.79008963931927</v>
      </c>
      <c r="O719">
        <f t="shared" si="154"/>
        <v>69.580179278638539</v>
      </c>
      <c r="P719">
        <f t="shared" si="159"/>
        <v>25.744666333096259</v>
      </c>
      <c r="Q719">
        <f t="shared" si="155"/>
        <v>95.324845611734801</v>
      </c>
      <c r="R719">
        <f t="shared" si="156"/>
        <v>44.802677437515356</v>
      </c>
      <c r="S719">
        <f t="shared" si="157"/>
        <v>164.27648393755629</v>
      </c>
    </row>
    <row r="720" spans="1:19">
      <c r="A720" t="s">
        <v>1325</v>
      </c>
      <c r="B720" t="s">
        <v>1326</v>
      </c>
      <c r="C720" t="s">
        <v>51</v>
      </c>
      <c r="D720" t="s">
        <v>42</v>
      </c>
      <c r="E720">
        <v>1.9191831694799419E-2</v>
      </c>
      <c r="F720" t="s">
        <v>174</v>
      </c>
      <c r="G720">
        <f t="shared" si="151"/>
        <v>2016</v>
      </c>
      <c r="H720" t="s">
        <v>1308</v>
      </c>
      <c r="I720">
        <f t="shared" si="152"/>
        <v>2022</v>
      </c>
      <c r="J720" t="s">
        <v>108</v>
      </c>
      <c r="K720" t="s">
        <v>109</v>
      </c>
      <c r="L720">
        <v>65.430171723751428</v>
      </c>
      <c r="M720">
        <f t="shared" si="153"/>
        <v>33.413007693595752</v>
      </c>
      <c r="N720">
        <f t="shared" si="160"/>
        <v>33.413007693595752</v>
      </c>
      <c r="O720">
        <f t="shared" si="154"/>
        <v>66.826015387191504</v>
      </c>
      <c r="P720">
        <f t="shared" si="159"/>
        <v>24.725625693260856</v>
      </c>
      <c r="Q720">
        <f t="shared" si="155"/>
        <v>91.551641080452356</v>
      </c>
      <c r="R720">
        <f t="shared" si="156"/>
        <v>43.029271307812607</v>
      </c>
      <c r="S720">
        <f t="shared" si="157"/>
        <v>157.77399479531289</v>
      </c>
    </row>
    <row r="721" spans="1:19">
      <c r="A721" t="s">
        <v>1327</v>
      </c>
      <c r="B721" t="s">
        <v>1328</v>
      </c>
      <c r="C721" t="s">
        <v>51</v>
      </c>
      <c r="D721" t="s">
        <v>42</v>
      </c>
      <c r="E721">
        <v>1.677826531726221E-2</v>
      </c>
      <c r="F721" t="s">
        <v>174</v>
      </c>
      <c r="G721">
        <f t="shared" ref="G721:G784" si="161">YEAR(F721)</f>
        <v>2016</v>
      </c>
      <c r="H721" t="s">
        <v>1308</v>
      </c>
      <c r="I721">
        <f t="shared" ref="I721:I784" si="162">YEAR(H721)</f>
        <v>2022</v>
      </c>
      <c r="J721" t="s">
        <v>108</v>
      </c>
      <c r="K721" t="s">
        <v>109</v>
      </c>
      <c r="L721">
        <v>122.5152576237253</v>
      </c>
      <c r="M721">
        <f t="shared" si="153"/>
        <v>62.564458226515768</v>
      </c>
      <c r="N721">
        <f t="shared" si="160"/>
        <v>62.564458226515768</v>
      </c>
      <c r="O721">
        <f t="shared" si="154"/>
        <v>125.12891645303154</v>
      </c>
      <c r="P721">
        <f t="shared" si="159"/>
        <v>46.297699087621666</v>
      </c>
      <c r="Q721">
        <f t="shared" si="155"/>
        <v>171.42661554065319</v>
      </c>
      <c r="R721">
        <f t="shared" si="156"/>
        <v>80.570509304106992</v>
      </c>
      <c r="S721">
        <f t="shared" si="157"/>
        <v>295.42520078172561</v>
      </c>
    </row>
    <row r="722" spans="1:19">
      <c r="A722" t="s">
        <v>1329</v>
      </c>
      <c r="B722" t="s">
        <v>1330</v>
      </c>
      <c r="C722" t="s">
        <v>51</v>
      </c>
      <c r="D722" t="s">
        <v>42</v>
      </c>
      <c r="E722">
        <v>1.9324106997073438E-2</v>
      </c>
      <c r="F722" t="s">
        <v>165</v>
      </c>
      <c r="G722">
        <f t="shared" si="161"/>
        <v>2016</v>
      </c>
      <c r="H722" t="s">
        <v>1331</v>
      </c>
      <c r="I722">
        <f t="shared" si="162"/>
        <v>2022</v>
      </c>
      <c r="J722" t="s">
        <v>108</v>
      </c>
      <c r="K722" t="s">
        <v>109</v>
      </c>
      <c r="L722">
        <v>86.131409752594763</v>
      </c>
      <c r="M722">
        <f t="shared" ref="M722:M785" si="163">IF(D722="euc",$L$2,$L$3)*L722</f>
        <v>43.984439913658427</v>
      </c>
      <c r="N722">
        <f t="shared" si="160"/>
        <v>43.984439913658427</v>
      </c>
      <c r="O722">
        <f t="shared" ref="O722:O785" si="164">N722*$L$4</f>
        <v>87.968879827316854</v>
      </c>
      <c r="P722">
        <f t="shared" si="159"/>
        <v>32.548485536107236</v>
      </c>
      <c r="Q722">
        <f t="shared" ref="Q722:Q785" si="165">SUM(O722:P722)</f>
        <v>120.51736536342409</v>
      </c>
      <c r="R722">
        <f t="shared" ref="R722:R785" si="166">Q722*$L$7</f>
        <v>56.643161720809317</v>
      </c>
      <c r="S722">
        <f t="shared" ref="S722:S785" si="167">R722*$L$8</f>
        <v>207.69159297630083</v>
      </c>
    </row>
    <row r="723" spans="1:19">
      <c r="A723" t="s">
        <v>1332</v>
      </c>
      <c r="B723" t="s">
        <v>1333</v>
      </c>
      <c r="C723" t="s">
        <v>51</v>
      </c>
      <c r="D723" t="s">
        <v>42</v>
      </c>
      <c r="E723">
        <v>1.9419947829644148E-2</v>
      </c>
      <c r="F723" t="s">
        <v>165</v>
      </c>
      <c r="G723">
        <f t="shared" si="161"/>
        <v>2016</v>
      </c>
      <c r="H723" t="s">
        <v>1334</v>
      </c>
      <c r="I723">
        <f t="shared" si="162"/>
        <v>2022</v>
      </c>
      <c r="J723" t="s">
        <v>108</v>
      </c>
      <c r="K723" t="s">
        <v>109</v>
      </c>
      <c r="L723">
        <v>74.314105880249869</v>
      </c>
      <c r="M723">
        <f t="shared" si="163"/>
        <v>37.949736736180959</v>
      </c>
      <c r="N723">
        <f t="shared" si="160"/>
        <v>37.949736736180959</v>
      </c>
      <c r="O723">
        <f t="shared" si="164"/>
        <v>75.899473472361919</v>
      </c>
      <c r="P723">
        <f t="shared" si="159"/>
        <v>28.08280518477391</v>
      </c>
      <c r="Q723">
        <f t="shared" si="165"/>
        <v>103.98227865713582</v>
      </c>
      <c r="R723">
        <f t="shared" si="166"/>
        <v>48.871670968853834</v>
      </c>
      <c r="S723">
        <f t="shared" si="167"/>
        <v>179.19612688579738</v>
      </c>
    </row>
    <row r="724" spans="1:19">
      <c r="A724" t="s">
        <v>1335</v>
      </c>
      <c r="B724" t="s">
        <v>1336</v>
      </c>
      <c r="C724" t="s">
        <v>51</v>
      </c>
      <c r="D724" t="s">
        <v>42</v>
      </c>
      <c r="E724">
        <v>1.8994004525363151E-2</v>
      </c>
      <c r="F724" t="s">
        <v>165</v>
      </c>
      <c r="G724">
        <f t="shared" si="161"/>
        <v>2016</v>
      </c>
      <c r="H724" t="s">
        <v>1334</v>
      </c>
      <c r="I724">
        <f t="shared" si="162"/>
        <v>2022</v>
      </c>
      <c r="J724" t="s">
        <v>108</v>
      </c>
      <c r="K724" t="s">
        <v>109</v>
      </c>
      <c r="L724">
        <v>80.780869043884323</v>
      </c>
      <c r="M724">
        <f t="shared" si="163"/>
        <v>41.252097125076958</v>
      </c>
      <c r="N724">
        <f t="shared" si="160"/>
        <v>41.252097125076958</v>
      </c>
      <c r="O724">
        <f t="shared" si="164"/>
        <v>82.504194250153915</v>
      </c>
      <c r="P724">
        <f t="shared" si="159"/>
        <v>30.526551872556947</v>
      </c>
      <c r="Q724">
        <f t="shared" si="165"/>
        <v>113.03074612271087</v>
      </c>
      <c r="R724">
        <f t="shared" si="166"/>
        <v>53.124450677674105</v>
      </c>
      <c r="S724">
        <f t="shared" si="167"/>
        <v>194.78965248480503</v>
      </c>
    </row>
    <row r="725" spans="1:19">
      <c r="A725" t="s">
        <v>1337</v>
      </c>
      <c r="B725" t="s">
        <v>1338</v>
      </c>
      <c r="C725" t="s">
        <v>51</v>
      </c>
      <c r="D725" t="s">
        <v>42</v>
      </c>
      <c r="E725">
        <v>1.877529215414642E-2</v>
      </c>
      <c r="F725" t="s">
        <v>165</v>
      </c>
      <c r="G725">
        <f t="shared" si="161"/>
        <v>2016</v>
      </c>
      <c r="H725" t="s">
        <v>1334</v>
      </c>
      <c r="I725">
        <f t="shared" si="162"/>
        <v>2022</v>
      </c>
      <c r="J725" t="s">
        <v>108</v>
      </c>
      <c r="K725" t="s">
        <v>109</v>
      </c>
      <c r="L725">
        <v>72.486089994182279</v>
      </c>
      <c r="M725">
        <f t="shared" si="163"/>
        <v>37.016229957029111</v>
      </c>
      <c r="N725">
        <f t="shared" si="160"/>
        <v>37.016229957029111</v>
      </c>
      <c r="O725">
        <f t="shared" si="164"/>
        <v>74.032459914058222</v>
      </c>
      <c r="P725">
        <f t="shared" si="159"/>
        <v>27.392010168201541</v>
      </c>
      <c r="Q725">
        <f t="shared" si="165"/>
        <v>101.42447008225976</v>
      </c>
      <c r="R725">
        <f t="shared" si="166"/>
        <v>47.669500938662082</v>
      </c>
      <c r="S725">
        <f t="shared" si="167"/>
        <v>174.78817010842764</v>
      </c>
    </row>
    <row r="726" spans="1:19">
      <c r="A726" t="s">
        <v>1337</v>
      </c>
      <c r="B726" t="s">
        <v>1339</v>
      </c>
      <c r="C726" t="s">
        <v>51</v>
      </c>
      <c r="D726" t="s">
        <v>42</v>
      </c>
      <c r="E726">
        <v>1.9786041376316951E-2</v>
      </c>
      <c r="F726" t="s">
        <v>165</v>
      </c>
      <c r="G726">
        <f t="shared" si="161"/>
        <v>2016</v>
      </c>
      <c r="H726" t="s">
        <v>1331</v>
      </c>
      <c r="I726">
        <f t="shared" si="162"/>
        <v>2022</v>
      </c>
      <c r="J726" t="s">
        <v>108</v>
      </c>
      <c r="K726" t="s">
        <v>109</v>
      </c>
      <c r="L726">
        <v>68.66088825352395</v>
      </c>
      <c r="M726">
        <f t="shared" si="163"/>
        <v>35.062826934799588</v>
      </c>
      <c r="N726">
        <f t="shared" si="160"/>
        <v>35.062826934799588</v>
      </c>
      <c r="O726">
        <f t="shared" si="164"/>
        <v>70.125653869599176</v>
      </c>
      <c r="P726">
        <f t="shared" si="159"/>
        <v>25.946491931751694</v>
      </c>
      <c r="Q726">
        <f t="shared" si="165"/>
        <v>96.072145801350871</v>
      </c>
      <c r="R726">
        <f t="shared" si="166"/>
        <v>45.153908526634908</v>
      </c>
      <c r="S726">
        <f t="shared" si="167"/>
        <v>165.56433126432799</v>
      </c>
    </row>
    <row r="727" spans="1:19">
      <c r="A727" t="s">
        <v>1337</v>
      </c>
      <c r="B727" t="s">
        <v>1340</v>
      </c>
      <c r="C727" t="s">
        <v>51</v>
      </c>
      <c r="D727" t="s">
        <v>42</v>
      </c>
      <c r="E727">
        <v>1.9151930611241399E-2</v>
      </c>
      <c r="F727" t="s">
        <v>165</v>
      </c>
      <c r="G727">
        <f t="shared" si="161"/>
        <v>2016</v>
      </c>
      <c r="H727" t="s">
        <v>1334</v>
      </c>
      <c r="I727">
        <f t="shared" si="162"/>
        <v>2022</v>
      </c>
      <c r="J727" t="s">
        <v>108</v>
      </c>
      <c r="K727" t="s">
        <v>109</v>
      </c>
      <c r="L727">
        <v>70.91056069865256</v>
      </c>
      <c r="M727">
        <f t="shared" si="163"/>
        <v>36.211659663445268</v>
      </c>
      <c r="N727">
        <f t="shared" si="160"/>
        <v>36.211659663445268</v>
      </c>
      <c r="O727">
        <f t="shared" si="164"/>
        <v>72.423319326890535</v>
      </c>
      <c r="P727">
        <f t="shared" si="159"/>
        <v>26.796628150949498</v>
      </c>
      <c r="Q727">
        <f t="shared" si="165"/>
        <v>99.219947477840037</v>
      </c>
      <c r="R727">
        <f t="shared" si="166"/>
        <v>46.633375314584818</v>
      </c>
      <c r="S727">
        <f t="shared" si="167"/>
        <v>170.98904282014433</v>
      </c>
    </row>
    <row r="728" spans="1:19">
      <c r="A728" t="s">
        <v>1332</v>
      </c>
      <c r="B728" t="s">
        <v>1341</v>
      </c>
      <c r="C728" t="s">
        <v>51</v>
      </c>
      <c r="D728" t="s">
        <v>42</v>
      </c>
      <c r="E728">
        <v>1.9151930611241399E-2</v>
      </c>
      <c r="F728" t="s">
        <v>165</v>
      </c>
      <c r="G728">
        <f t="shared" si="161"/>
        <v>2016</v>
      </c>
      <c r="H728" t="s">
        <v>1334</v>
      </c>
      <c r="I728">
        <f t="shared" si="162"/>
        <v>2022</v>
      </c>
      <c r="J728" t="s">
        <v>108</v>
      </c>
      <c r="K728" t="s">
        <v>109</v>
      </c>
      <c r="L728">
        <v>86.208171114747927</v>
      </c>
      <c r="M728">
        <f t="shared" si="163"/>
        <v>44.023639382597977</v>
      </c>
      <c r="N728">
        <f t="shared" si="160"/>
        <v>44.023639382597977</v>
      </c>
      <c r="O728">
        <f t="shared" si="164"/>
        <v>88.047278765195955</v>
      </c>
      <c r="P728">
        <f t="shared" si="159"/>
        <v>32.577493143122503</v>
      </c>
      <c r="Q728">
        <f t="shared" si="165"/>
        <v>120.62477190831845</v>
      </c>
      <c r="R728">
        <f t="shared" si="166"/>
        <v>56.693642796909671</v>
      </c>
      <c r="S728">
        <f t="shared" si="167"/>
        <v>207.87669025533546</v>
      </c>
    </row>
    <row r="729" spans="1:19">
      <c r="A729" t="s">
        <v>166</v>
      </c>
      <c r="B729" t="s">
        <v>1342</v>
      </c>
      <c r="C729" t="s">
        <v>51</v>
      </c>
      <c r="D729" t="s">
        <v>42</v>
      </c>
      <c r="E729">
        <v>1.8522770340501229E-2</v>
      </c>
      <c r="F729" t="s">
        <v>165</v>
      </c>
      <c r="G729">
        <f t="shared" si="161"/>
        <v>2016</v>
      </c>
      <c r="H729" t="s">
        <v>1331</v>
      </c>
      <c r="I729">
        <f t="shared" si="162"/>
        <v>2022</v>
      </c>
      <c r="J729" t="s">
        <v>108</v>
      </c>
      <c r="K729" t="s">
        <v>109</v>
      </c>
      <c r="L729">
        <v>103.6291873872977</v>
      </c>
      <c r="M729">
        <f t="shared" si="163"/>
        <v>52.919971692446737</v>
      </c>
      <c r="N729">
        <f t="shared" si="160"/>
        <v>52.919971692446737</v>
      </c>
      <c r="O729">
        <f t="shared" si="164"/>
        <v>105.83994338489347</v>
      </c>
      <c r="P729">
        <f t="shared" si="159"/>
        <v>39.160779052410582</v>
      </c>
      <c r="Q729">
        <f t="shared" si="165"/>
        <v>145.00072243730406</v>
      </c>
      <c r="R729">
        <f t="shared" si="166"/>
        <v>68.150339545532901</v>
      </c>
      <c r="S729">
        <f t="shared" si="167"/>
        <v>249.88457833362062</v>
      </c>
    </row>
    <row r="730" spans="1:19">
      <c r="A730" t="s">
        <v>168</v>
      </c>
      <c r="B730" t="s">
        <v>1343</v>
      </c>
      <c r="C730" t="s">
        <v>51</v>
      </c>
      <c r="D730" t="s">
        <v>42</v>
      </c>
      <c r="E730">
        <v>1.938592298281697E-2</v>
      </c>
      <c r="F730" t="s">
        <v>165</v>
      </c>
      <c r="G730">
        <f t="shared" si="161"/>
        <v>2016</v>
      </c>
      <c r="H730" t="s">
        <v>1331</v>
      </c>
      <c r="I730">
        <f t="shared" si="162"/>
        <v>2022</v>
      </c>
      <c r="J730" t="s">
        <v>108</v>
      </c>
      <c r="K730" t="s">
        <v>109</v>
      </c>
      <c r="L730">
        <v>67.437490212163667</v>
      </c>
      <c r="M730">
        <f t="shared" si="163"/>
        <v>34.438078335011603</v>
      </c>
      <c r="N730">
        <f t="shared" si="160"/>
        <v>34.438078335011603</v>
      </c>
      <c r="O730">
        <f t="shared" si="164"/>
        <v>68.876156670023207</v>
      </c>
      <c r="P730">
        <f t="shared" si="159"/>
        <v>25.484177967908586</v>
      </c>
      <c r="Q730">
        <f t="shared" si="165"/>
        <v>94.3603346379318</v>
      </c>
      <c r="R730">
        <f t="shared" si="166"/>
        <v>44.349357279827942</v>
      </c>
      <c r="S730">
        <f t="shared" si="167"/>
        <v>162.61431002603578</v>
      </c>
    </row>
    <row r="731" spans="1:19">
      <c r="A731" t="s">
        <v>168</v>
      </c>
      <c r="B731" t="s">
        <v>1344</v>
      </c>
      <c r="C731" t="s">
        <v>51</v>
      </c>
      <c r="D731" t="s">
        <v>42</v>
      </c>
      <c r="E731">
        <v>1.928748796207392E-2</v>
      </c>
      <c r="F731" t="s">
        <v>165</v>
      </c>
      <c r="G731">
        <f t="shared" si="161"/>
        <v>2016</v>
      </c>
      <c r="H731" t="s">
        <v>1331</v>
      </c>
      <c r="I731">
        <f t="shared" si="162"/>
        <v>2022</v>
      </c>
      <c r="J731" t="s">
        <v>108</v>
      </c>
      <c r="K731" t="s">
        <v>109</v>
      </c>
      <c r="L731">
        <v>83.045489238546111</v>
      </c>
      <c r="M731">
        <f t="shared" si="163"/>
        <v>42.408563171150909</v>
      </c>
      <c r="N731">
        <f t="shared" si="160"/>
        <v>42.408563171150909</v>
      </c>
      <c r="O731">
        <f t="shared" si="164"/>
        <v>84.817126342301819</v>
      </c>
      <c r="P731">
        <f t="shared" si="159"/>
        <v>31.382336746651674</v>
      </c>
      <c r="Q731">
        <f t="shared" si="165"/>
        <v>116.19946308895349</v>
      </c>
      <c r="R731">
        <f t="shared" si="166"/>
        <v>54.61374765180814</v>
      </c>
      <c r="S731">
        <f t="shared" si="167"/>
        <v>200.25040805662985</v>
      </c>
    </row>
    <row r="732" spans="1:19">
      <c r="A732" t="s">
        <v>168</v>
      </c>
      <c r="B732" t="s">
        <v>1345</v>
      </c>
      <c r="C732" t="s">
        <v>51</v>
      </c>
      <c r="D732" t="s">
        <v>42</v>
      </c>
      <c r="E732">
        <v>1.996180432320507E-2</v>
      </c>
      <c r="F732" t="s">
        <v>165</v>
      </c>
      <c r="G732">
        <f t="shared" si="161"/>
        <v>2016</v>
      </c>
      <c r="H732" t="s">
        <v>1331</v>
      </c>
      <c r="I732">
        <f t="shared" si="162"/>
        <v>2022</v>
      </c>
      <c r="J732" t="s">
        <v>108</v>
      </c>
      <c r="K732" t="s">
        <v>109</v>
      </c>
      <c r="L732">
        <v>59.399522355616419</v>
      </c>
      <c r="M732">
        <f t="shared" si="163"/>
        <v>30.333356082934806</v>
      </c>
      <c r="N732">
        <f t="shared" si="160"/>
        <v>30.333356082934806</v>
      </c>
      <c r="O732">
        <f t="shared" si="164"/>
        <v>60.666712165869612</v>
      </c>
      <c r="P732">
        <f t="shared" si="159"/>
        <v>22.446683501371755</v>
      </c>
      <c r="Q732">
        <f t="shared" si="165"/>
        <v>83.113395667241363</v>
      </c>
      <c r="R732">
        <f t="shared" si="166"/>
        <v>39.063295963603437</v>
      </c>
      <c r="S732">
        <f t="shared" si="167"/>
        <v>143.23208519987926</v>
      </c>
    </row>
    <row r="733" spans="1:19">
      <c r="A733" t="s">
        <v>168</v>
      </c>
      <c r="B733" t="s">
        <v>1346</v>
      </c>
      <c r="C733" t="s">
        <v>51</v>
      </c>
      <c r="D733" t="s">
        <v>42</v>
      </c>
      <c r="E733">
        <v>1.867701179635552E-2</v>
      </c>
      <c r="F733" t="s">
        <v>165</v>
      </c>
      <c r="G733">
        <f t="shared" si="161"/>
        <v>2016</v>
      </c>
      <c r="H733" t="s">
        <v>1331</v>
      </c>
      <c r="I733">
        <f t="shared" si="162"/>
        <v>2022</v>
      </c>
      <c r="J733" t="s">
        <v>108</v>
      </c>
      <c r="K733" t="s">
        <v>109</v>
      </c>
      <c r="L733">
        <v>81.675335343868625</v>
      </c>
      <c r="M733">
        <f t="shared" si="163"/>
        <v>41.708871248935608</v>
      </c>
      <c r="N733">
        <f t="shared" si="160"/>
        <v>41.708871248935608</v>
      </c>
      <c r="O733">
        <f t="shared" si="164"/>
        <v>83.417742497871217</v>
      </c>
      <c r="P733">
        <f t="shared" si="159"/>
        <v>30.86456472421235</v>
      </c>
      <c r="Q733">
        <f t="shared" si="165"/>
        <v>114.28230722208357</v>
      </c>
      <c r="R733">
        <f t="shared" si="166"/>
        <v>53.712684394379274</v>
      </c>
      <c r="S733">
        <f t="shared" si="167"/>
        <v>196.94650944605732</v>
      </c>
    </row>
    <row r="734" spans="1:19">
      <c r="A734" t="s">
        <v>168</v>
      </c>
      <c r="B734" t="s">
        <v>1347</v>
      </c>
      <c r="C734" t="s">
        <v>51</v>
      </c>
      <c r="D734" t="s">
        <v>42</v>
      </c>
      <c r="E734">
        <v>1.9111096089604731E-2</v>
      </c>
      <c r="F734" t="s">
        <v>165</v>
      </c>
      <c r="G734">
        <f t="shared" si="161"/>
        <v>2016</v>
      </c>
      <c r="H734" t="s">
        <v>1331</v>
      </c>
      <c r="I734">
        <f t="shared" si="162"/>
        <v>2022</v>
      </c>
      <c r="J734" t="s">
        <v>108</v>
      </c>
      <c r="K734" t="s">
        <v>109</v>
      </c>
      <c r="L734">
        <v>91.548323020018316</v>
      </c>
      <c r="M734">
        <f t="shared" si="163"/>
        <v>46.750676955556052</v>
      </c>
      <c r="N734">
        <f t="shared" si="160"/>
        <v>46.750676955556052</v>
      </c>
      <c r="O734">
        <f t="shared" si="164"/>
        <v>93.501353911112105</v>
      </c>
      <c r="P734">
        <f t="shared" si="159"/>
        <v>34.595500947111475</v>
      </c>
      <c r="Q734">
        <f t="shared" si="165"/>
        <v>128.09685485822359</v>
      </c>
      <c r="R734">
        <f t="shared" si="166"/>
        <v>60.205521783365086</v>
      </c>
      <c r="S734">
        <f t="shared" si="167"/>
        <v>220.75357987233863</v>
      </c>
    </row>
    <row r="735" spans="1:19">
      <c r="A735" t="s">
        <v>1348</v>
      </c>
      <c r="B735" t="s">
        <v>1349</v>
      </c>
      <c r="C735" t="s">
        <v>51</v>
      </c>
      <c r="D735" t="s">
        <v>42</v>
      </c>
      <c r="E735">
        <v>1.9770287180314951E-2</v>
      </c>
      <c r="F735" t="s">
        <v>165</v>
      </c>
      <c r="G735">
        <f t="shared" si="161"/>
        <v>2016</v>
      </c>
      <c r="H735" t="s">
        <v>1334</v>
      </c>
      <c r="I735">
        <f t="shared" si="162"/>
        <v>2022</v>
      </c>
      <c r="J735" t="s">
        <v>108</v>
      </c>
      <c r="K735" t="s">
        <v>109</v>
      </c>
      <c r="L735">
        <v>83.455024651327719</v>
      </c>
      <c r="M735">
        <f t="shared" si="163"/>
        <v>42.617699255278055</v>
      </c>
      <c r="N735">
        <f t="shared" si="160"/>
        <v>42.617699255278055</v>
      </c>
      <c r="O735">
        <f t="shared" si="164"/>
        <v>85.235398510556109</v>
      </c>
      <c r="P735">
        <f t="shared" si="159"/>
        <v>31.537097448905762</v>
      </c>
      <c r="Q735">
        <f t="shared" si="165"/>
        <v>116.77249595946188</v>
      </c>
      <c r="R735">
        <f t="shared" si="166"/>
        <v>54.88307310094708</v>
      </c>
      <c r="S735">
        <f t="shared" si="167"/>
        <v>201.2379347034726</v>
      </c>
    </row>
    <row r="736" spans="1:19">
      <c r="A736" t="s">
        <v>1348</v>
      </c>
      <c r="B736" t="s">
        <v>1350</v>
      </c>
      <c r="C736" t="s">
        <v>51</v>
      </c>
      <c r="D736" t="s">
        <v>42</v>
      </c>
      <c r="E736">
        <v>1.867701179635552E-2</v>
      </c>
      <c r="F736" t="s">
        <v>165</v>
      </c>
      <c r="G736">
        <f t="shared" si="161"/>
        <v>2016</v>
      </c>
      <c r="H736" t="s">
        <v>1334</v>
      </c>
      <c r="I736">
        <f t="shared" si="162"/>
        <v>2022</v>
      </c>
      <c r="J736" t="s">
        <v>108</v>
      </c>
      <c r="K736" t="s">
        <v>109</v>
      </c>
      <c r="L736">
        <v>72.031826222415177</v>
      </c>
      <c r="M736">
        <f t="shared" si="163"/>
        <v>36.784252590913376</v>
      </c>
      <c r="N736">
        <f t="shared" si="160"/>
        <v>36.784252590913376</v>
      </c>
      <c r="O736">
        <f t="shared" si="164"/>
        <v>73.568505181826751</v>
      </c>
      <c r="P736">
        <f t="shared" si="159"/>
        <v>27.220346917275897</v>
      </c>
      <c r="Q736">
        <f t="shared" si="165"/>
        <v>100.78885209910266</v>
      </c>
      <c r="R736">
        <f t="shared" si="166"/>
        <v>47.370760486578249</v>
      </c>
      <c r="S736">
        <f t="shared" si="167"/>
        <v>173.69278845078691</v>
      </c>
    </row>
    <row r="737" spans="1:19">
      <c r="A737" t="s">
        <v>1351</v>
      </c>
      <c r="B737" t="s">
        <v>1352</v>
      </c>
      <c r="C737" t="s">
        <v>51</v>
      </c>
      <c r="D737" t="s">
        <v>42</v>
      </c>
      <c r="E737">
        <v>1.9026634738360821E-2</v>
      </c>
      <c r="F737" t="s">
        <v>165</v>
      </c>
      <c r="G737">
        <f t="shared" si="161"/>
        <v>2016</v>
      </c>
      <c r="H737" t="s">
        <v>1334</v>
      </c>
      <c r="I737">
        <f t="shared" si="162"/>
        <v>2022</v>
      </c>
      <c r="J737" t="s">
        <v>108</v>
      </c>
      <c r="K737" t="s">
        <v>109</v>
      </c>
      <c r="L737">
        <v>65.706922321951595</v>
      </c>
      <c r="M737">
        <f t="shared" si="163"/>
        <v>33.554334999076637</v>
      </c>
      <c r="N737">
        <f t="shared" si="160"/>
        <v>33.554334999076637</v>
      </c>
      <c r="O737">
        <f t="shared" si="164"/>
        <v>67.108669998153275</v>
      </c>
      <c r="P737">
        <f t="shared" si="159"/>
        <v>24.830207899316711</v>
      </c>
      <c r="Q737">
        <f t="shared" si="165"/>
        <v>91.938877897469979</v>
      </c>
      <c r="R737">
        <f t="shared" si="166"/>
        <v>43.211272611810891</v>
      </c>
      <c r="S737">
        <f t="shared" si="167"/>
        <v>158.44133290997326</v>
      </c>
    </row>
    <row r="738" spans="1:19">
      <c r="A738" t="s">
        <v>1348</v>
      </c>
      <c r="B738" t="s">
        <v>1353</v>
      </c>
      <c r="C738" t="s">
        <v>51</v>
      </c>
      <c r="D738" t="s">
        <v>42</v>
      </c>
      <c r="E738">
        <v>1.9259406681996601E-2</v>
      </c>
      <c r="F738" t="s">
        <v>165</v>
      </c>
      <c r="G738">
        <f t="shared" si="161"/>
        <v>2016</v>
      </c>
      <c r="H738" t="s">
        <v>1334</v>
      </c>
      <c r="I738">
        <f t="shared" si="162"/>
        <v>2022</v>
      </c>
      <c r="J738" t="s">
        <v>108</v>
      </c>
      <c r="K738" t="s">
        <v>109</v>
      </c>
      <c r="L738">
        <v>66.706636754230829</v>
      </c>
      <c r="M738">
        <f t="shared" si="163"/>
        <v>34.064855835827238</v>
      </c>
      <c r="N738">
        <f t="shared" si="160"/>
        <v>34.064855835827238</v>
      </c>
      <c r="O738">
        <f t="shared" si="164"/>
        <v>68.129711671654476</v>
      </c>
      <c r="P738">
        <f t="shared" si="159"/>
        <v>25.207993318512155</v>
      </c>
      <c r="Q738">
        <f t="shared" si="165"/>
        <v>93.337704990166628</v>
      </c>
      <c r="R738">
        <f t="shared" si="166"/>
        <v>43.868721345378312</v>
      </c>
      <c r="S738">
        <f t="shared" si="167"/>
        <v>160.85197826638714</v>
      </c>
    </row>
    <row r="739" spans="1:19">
      <c r="A739" t="s">
        <v>1348</v>
      </c>
      <c r="B739" t="s">
        <v>1354</v>
      </c>
      <c r="C739" t="s">
        <v>51</v>
      </c>
      <c r="D739" t="s">
        <v>42</v>
      </c>
      <c r="E739">
        <v>1.8869912231530651E-2</v>
      </c>
      <c r="F739" t="s">
        <v>165</v>
      </c>
      <c r="G739">
        <f t="shared" si="161"/>
        <v>2016</v>
      </c>
      <c r="H739" t="s">
        <v>1331</v>
      </c>
      <c r="I739">
        <f t="shared" si="162"/>
        <v>2022</v>
      </c>
      <c r="J739" t="s">
        <v>108</v>
      </c>
      <c r="K739" t="s">
        <v>109</v>
      </c>
      <c r="L739">
        <v>76.853491106968193</v>
      </c>
      <c r="M739">
        <f t="shared" si="163"/>
        <v>39.246516125291784</v>
      </c>
      <c r="N739">
        <f t="shared" si="160"/>
        <v>39.246516125291784</v>
      </c>
      <c r="O739">
        <f t="shared" si="164"/>
        <v>78.493032250583568</v>
      </c>
      <c r="P739">
        <f t="shared" si="159"/>
        <v>29.042421932715921</v>
      </c>
      <c r="Q739">
        <f t="shared" si="165"/>
        <v>107.53545418329949</v>
      </c>
      <c r="R739">
        <f t="shared" si="166"/>
        <v>50.541663466150759</v>
      </c>
      <c r="S739">
        <f t="shared" si="167"/>
        <v>185.31943270921943</v>
      </c>
    </row>
    <row r="740" spans="1:19">
      <c r="A740" t="s">
        <v>1329</v>
      </c>
      <c r="B740" t="s">
        <v>1355</v>
      </c>
      <c r="C740" t="s">
        <v>51</v>
      </c>
      <c r="D740" t="s">
        <v>42</v>
      </c>
      <c r="E740">
        <v>1.9770287180314951E-2</v>
      </c>
      <c r="F740" t="s">
        <v>165</v>
      </c>
      <c r="G740">
        <f t="shared" si="161"/>
        <v>2016</v>
      </c>
      <c r="H740" t="s">
        <v>1331</v>
      </c>
      <c r="I740">
        <f t="shared" si="162"/>
        <v>2022</v>
      </c>
      <c r="J740" t="s">
        <v>108</v>
      </c>
      <c r="K740" t="s">
        <v>109</v>
      </c>
      <c r="L740">
        <v>75.536398425829361</v>
      </c>
      <c r="M740">
        <f t="shared" si="163"/>
        <v>38.573920796123559</v>
      </c>
      <c r="N740">
        <f t="shared" si="160"/>
        <v>38.573920796123559</v>
      </c>
      <c r="O740">
        <f t="shared" si="164"/>
        <v>77.147841592247119</v>
      </c>
      <c r="P740">
        <f t="shared" si="159"/>
        <v>28.544701389131433</v>
      </c>
      <c r="Q740">
        <f t="shared" si="165"/>
        <v>105.69254298137855</v>
      </c>
      <c r="R740">
        <f t="shared" si="166"/>
        <v>49.675495201247919</v>
      </c>
      <c r="S740">
        <f t="shared" si="167"/>
        <v>182.14348240457571</v>
      </c>
    </row>
    <row r="741" spans="1:19">
      <c r="A741" t="s">
        <v>1329</v>
      </c>
      <c r="B741" t="s">
        <v>1356</v>
      </c>
      <c r="C741" t="s">
        <v>51</v>
      </c>
      <c r="D741" t="s">
        <v>42</v>
      </c>
      <c r="E741">
        <v>1.953909823501998E-2</v>
      </c>
      <c r="F741" t="s">
        <v>165</v>
      </c>
      <c r="G741">
        <f t="shared" si="161"/>
        <v>2016</v>
      </c>
      <c r="H741" t="s">
        <v>1331</v>
      </c>
      <c r="I741">
        <f t="shared" si="162"/>
        <v>2022</v>
      </c>
      <c r="J741" t="s">
        <v>108</v>
      </c>
      <c r="K741" t="s">
        <v>109</v>
      </c>
      <c r="L741">
        <v>91.789039407106756</v>
      </c>
      <c r="M741">
        <f t="shared" si="163"/>
        <v>46.873602790562551</v>
      </c>
      <c r="N741">
        <f t="shared" si="160"/>
        <v>46.873602790562551</v>
      </c>
      <c r="O741">
        <f t="shared" si="164"/>
        <v>93.747205581125101</v>
      </c>
      <c r="P741">
        <f t="shared" si="159"/>
        <v>34.68646606501629</v>
      </c>
      <c r="Q741">
        <f t="shared" si="165"/>
        <v>128.43367164614139</v>
      </c>
      <c r="R741">
        <f t="shared" si="166"/>
        <v>60.363825673686449</v>
      </c>
      <c r="S741">
        <f t="shared" si="167"/>
        <v>221.33402747018363</v>
      </c>
    </row>
    <row r="742" spans="1:19">
      <c r="A742" t="s">
        <v>1357</v>
      </c>
      <c r="B742" t="s">
        <v>1358</v>
      </c>
      <c r="C742" t="s">
        <v>51</v>
      </c>
      <c r="D742" t="s">
        <v>42</v>
      </c>
      <c r="E742">
        <v>1.9161993468694731E-2</v>
      </c>
      <c r="F742" t="s">
        <v>626</v>
      </c>
      <c r="G742">
        <f t="shared" si="161"/>
        <v>2016</v>
      </c>
      <c r="H742" t="s">
        <v>1359</v>
      </c>
      <c r="I742">
        <f t="shared" si="162"/>
        <v>2022</v>
      </c>
      <c r="J742" t="s">
        <v>162</v>
      </c>
      <c r="K742" t="s">
        <v>109</v>
      </c>
      <c r="L742">
        <v>95.151244018749907</v>
      </c>
      <c r="M742">
        <f t="shared" si="163"/>
        <v>48.590568612241654</v>
      </c>
      <c r="N742">
        <f t="shared" si="160"/>
        <v>48.590568612241654</v>
      </c>
      <c r="O742">
        <f t="shared" si="164"/>
        <v>97.181137224483308</v>
      </c>
      <c r="P742">
        <f t="shared" si="159"/>
        <v>35.957020773058822</v>
      </c>
      <c r="Q742">
        <f t="shared" si="165"/>
        <v>133.13815799754212</v>
      </c>
      <c r="R742">
        <f t="shared" si="166"/>
        <v>62.574934258844792</v>
      </c>
      <c r="S742">
        <f t="shared" si="167"/>
        <v>229.44142561576422</v>
      </c>
    </row>
    <row r="743" spans="1:19">
      <c r="A743" t="s">
        <v>1357</v>
      </c>
      <c r="B743" t="s">
        <v>1360</v>
      </c>
      <c r="C743" t="s">
        <v>51</v>
      </c>
      <c r="D743" t="s">
        <v>42</v>
      </c>
      <c r="E743">
        <v>1.934206343818631E-2</v>
      </c>
      <c r="F743" t="s">
        <v>626</v>
      </c>
      <c r="G743">
        <f t="shared" si="161"/>
        <v>2016</v>
      </c>
      <c r="H743" t="s">
        <v>1359</v>
      </c>
      <c r="I743">
        <f t="shared" si="162"/>
        <v>2022</v>
      </c>
      <c r="J743" t="s">
        <v>162</v>
      </c>
      <c r="K743" t="s">
        <v>109</v>
      </c>
      <c r="L743">
        <v>40.026137719524613</v>
      </c>
      <c r="M743">
        <f t="shared" si="163"/>
        <v>20.440014328770584</v>
      </c>
      <c r="N743">
        <f t="shared" si="160"/>
        <v>20.440014328770584</v>
      </c>
      <c r="O743">
        <f t="shared" si="164"/>
        <v>40.880028657541168</v>
      </c>
      <c r="P743">
        <f t="shared" si="159"/>
        <v>15.125610603290232</v>
      </c>
      <c r="Q743">
        <f t="shared" si="165"/>
        <v>56.005639260831401</v>
      </c>
      <c r="R743">
        <f t="shared" si="166"/>
        <v>26.322650452590757</v>
      </c>
      <c r="S743">
        <f t="shared" si="167"/>
        <v>96.516384992832769</v>
      </c>
    </row>
    <row r="744" spans="1:19">
      <c r="A744" t="s">
        <v>1361</v>
      </c>
      <c r="B744" t="s">
        <v>1362</v>
      </c>
      <c r="C744" t="s">
        <v>51</v>
      </c>
      <c r="D744" t="s">
        <v>42</v>
      </c>
      <c r="E744">
        <v>1.9753990971903009E-2</v>
      </c>
      <c r="F744" t="s">
        <v>626</v>
      </c>
      <c r="G744">
        <f t="shared" si="161"/>
        <v>2016</v>
      </c>
      <c r="H744" t="s">
        <v>1359</v>
      </c>
      <c r="I744">
        <f t="shared" si="162"/>
        <v>2022</v>
      </c>
      <c r="J744" t="s">
        <v>162</v>
      </c>
      <c r="K744" t="s">
        <v>109</v>
      </c>
      <c r="L744">
        <v>70.81159905260742</v>
      </c>
      <c r="M744">
        <f t="shared" si="163"/>
        <v>36.161123249531549</v>
      </c>
      <c r="N744">
        <f t="shared" ref="N744:N775" si="168">L744*$L$2</f>
        <v>36.161123249531549</v>
      </c>
      <c r="O744">
        <f t="shared" si="164"/>
        <v>72.322246499063098</v>
      </c>
      <c r="P744">
        <f t="shared" ref="P744:P807" si="169">O744*$L$5</f>
        <v>26.759231204653346</v>
      </c>
      <c r="Q744">
        <f t="shared" si="165"/>
        <v>99.081477703716445</v>
      </c>
      <c r="R744">
        <f t="shared" si="166"/>
        <v>46.568294520746726</v>
      </c>
      <c r="S744">
        <f t="shared" si="167"/>
        <v>170.75041324273798</v>
      </c>
    </row>
    <row r="745" spans="1:19">
      <c r="A745" t="s">
        <v>1363</v>
      </c>
      <c r="B745" t="s">
        <v>1364</v>
      </c>
      <c r="C745" t="s">
        <v>51</v>
      </c>
      <c r="D745" t="s">
        <v>42</v>
      </c>
      <c r="E745">
        <v>1.9753990971903009E-2</v>
      </c>
      <c r="F745" t="s">
        <v>626</v>
      </c>
      <c r="G745">
        <f t="shared" si="161"/>
        <v>2016</v>
      </c>
      <c r="H745" t="s">
        <v>1359</v>
      </c>
      <c r="I745">
        <f t="shared" si="162"/>
        <v>2022</v>
      </c>
      <c r="J745" t="s">
        <v>162</v>
      </c>
      <c r="K745" t="s">
        <v>109</v>
      </c>
      <c r="L745">
        <v>78.381157711819881</v>
      </c>
      <c r="M745">
        <f t="shared" si="163"/>
        <v>40.026644538169386</v>
      </c>
      <c r="N745">
        <f t="shared" si="168"/>
        <v>40.026644538169386</v>
      </c>
      <c r="O745">
        <f t="shared" si="164"/>
        <v>80.053289076338771</v>
      </c>
      <c r="P745">
        <f t="shared" si="169"/>
        <v>29.619716958245345</v>
      </c>
      <c r="Q745">
        <f t="shared" si="165"/>
        <v>109.67300603458412</v>
      </c>
      <c r="R745">
        <f t="shared" si="166"/>
        <v>51.546312836254536</v>
      </c>
      <c r="S745">
        <f t="shared" si="167"/>
        <v>189.00314706626662</v>
      </c>
    </row>
    <row r="746" spans="1:19">
      <c r="A746" t="s">
        <v>1365</v>
      </c>
      <c r="B746" t="s">
        <v>1366</v>
      </c>
      <c r="C746" t="s">
        <v>51</v>
      </c>
      <c r="D746" t="s">
        <v>42</v>
      </c>
      <c r="E746">
        <v>1.9324106997073438E-2</v>
      </c>
      <c r="F746" t="s">
        <v>1367</v>
      </c>
      <c r="G746">
        <f t="shared" si="161"/>
        <v>2016</v>
      </c>
      <c r="H746" t="s">
        <v>1359</v>
      </c>
      <c r="I746">
        <f t="shared" si="162"/>
        <v>2022</v>
      </c>
      <c r="J746" t="s">
        <v>108</v>
      </c>
      <c r="K746" t="s">
        <v>109</v>
      </c>
      <c r="L746">
        <v>55.931872617100808</v>
      </c>
      <c r="M746">
        <f t="shared" si="163"/>
        <v>28.5625429497995</v>
      </c>
      <c r="N746">
        <f t="shared" si="168"/>
        <v>28.5625429497995</v>
      </c>
      <c r="O746">
        <f t="shared" si="164"/>
        <v>57.125085899599</v>
      </c>
      <c r="P746">
        <f t="shared" si="169"/>
        <v>21.136281782851629</v>
      </c>
      <c r="Q746">
        <f t="shared" si="165"/>
        <v>78.261367682450626</v>
      </c>
      <c r="R746">
        <f t="shared" si="166"/>
        <v>36.782842810751795</v>
      </c>
      <c r="S746">
        <f t="shared" si="167"/>
        <v>134.87042363942325</v>
      </c>
    </row>
    <row r="747" spans="1:19">
      <c r="A747" t="s">
        <v>1368</v>
      </c>
      <c r="B747" t="s">
        <v>1369</v>
      </c>
      <c r="C747" t="s">
        <v>51</v>
      </c>
      <c r="D747" t="s">
        <v>42</v>
      </c>
      <c r="E747">
        <v>1.9670788917778879E-2</v>
      </c>
      <c r="F747" t="s">
        <v>171</v>
      </c>
      <c r="G747">
        <f t="shared" si="161"/>
        <v>2016</v>
      </c>
      <c r="H747" t="s">
        <v>1370</v>
      </c>
      <c r="I747">
        <f t="shared" si="162"/>
        <v>2022</v>
      </c>
      <c r="J747" t="s">
        <v>162</v>
      </c>
      <c r="K747" t="s">
        <v>109</v>
      </c>
      <c r="L747">
        <v>73.538369940197498</v>
      </c>
      <c r="M747">
        <f t="shared" si="163"/>
        <v>37.553594249460886</v>
      </c>
      <c r="N747">
        <f t="shared" si="168"/>
        <v>37.553594249460886</v>
      </c>
      <c r="O747">
        <f t="shared" si="164"/>
        <v>75.107188498921772</v>
      </c>
      <c r="P747">
        <f t="shared" si="169"/>
        <v>27.789659744601057</v>
      </c>
      <c r="Q747">
        <f t="shared" si="165"/>
        <v>102.89684824352283</v>
      </c>
      <c r="R747">
        <f t="shared" si="166"/>
        <v>48.361518674455723</v>
      </c>
      <c r="S747">
        <f t="shared" si="167"/>
        <v>177.32556847300432</v>
      </c>
    </row>
    <row r="748" spans="1:19">
      <c r="A748" t="s">
        <v>1371</v>
      </c>
      <c r="B748" t="s">
        <v>1372</v>
      </c>
      <c r="C748" t="s">
        <v>51</v>
      </c>
      <c r="D748" t="s">
        <v>42</v>
      </c>
      <c r="E748">
        <v>1.795036043939208E-2</v>
      </c>
      <c r="F748" t="s">
        <v>171</v>
      </c>
      <c r="G748">
        <f t="shared" si="161"/>
        <v>2016</v>
      </c>
      <c r="H748" t="s">
        <v>1370</v>
      </c>
      <c r="I748">
        <f t="shared" si="162"/>
        <v>2022</v>
      </c>
      <c r="J748" t="s">
        <v>162</v>
      </c>
      <c r="K748" t="s">
        <v>109</v>
      </c>
      <c r="L748">
        <v>73.037895336159764</v>
      </c>
      <c r="M748">
        <f t="shared" si="163"/>
        <v>37.298018551665614</v>
      </c>
      <c r="N748">
        <f t="shared" si="168"/>
        <v>37.298018551665614</v>
      </c>
      <c r="O748">
        <f t="shared" si="164"/>
        <v>74.596037103331227</v>
      </c>
      <c r="P748">
        <f t="shared" si="169"/>
        <v>27.600533728232552</v>
      </c>
      <c r="Q748">
        <f t="shared" si="165"/>
        <v>102.19657083156378</v>
      </c>
      <c r="R748">
        <f t="shared" si="166"/>
        <v>48.032388290834973</v>
      </c>
      <c r="S748">
        <f t="shared" si="167"/>
        <v>176.11875706639489</v>
      </c>
    </row>
    <row r="749" spans="1:19">
      <c r="A749" t="s">
        <v>172</v>
      </c>
      <c r="B749" t="s">
        <v>1373</v>
      </c>
      <c r="C749" t="s">
        <v>51</v>
      </c>
      <c r="D749" t="s">
        <v>42</v>
      </c>
      <c r="E749">
        <v>1.9221143767143501E-2</v>
      </c>
      <c r="F749" t="s">
        <v>171</v>
      </c>
      <c r="G749">
        <f t="shared" si="161"/>
        <v>2016</v>
      </c>
      <c r="H749" t="s">
        <v>1370</v>
      </c>
      <c r="I749">
        <f t="shared" si="162"/>
        <v>2022</v>
      </c>
      <c r="J749" t="s">
        <v>162</v>
      </c>
      <c r="K749" t="s">
        <v>109</v>
      </c>
      <c r="L749">
        <v>69.066042404328371</v>
      </c>
      <c r="M749">
        <f t="shared" si="163"/>
        <v>35.26972565447705</v>
      </c>
      <c r="N749">
        <f t="shared" si="168"/>
        <v>35.26972565447705</v>
      </c>
      <c r="O749">
        <f t="shared" si="164"/>
        <v>70.539451308954099</v>
      </c>
      <c r="P749">
        <f t="shared" si="169"/>
        <v>26.099596984313017</v>
      </c>
      <c r="Q749">
        <f t="shared" si="165"/>
        <v>96.639048293267109</v>
      </c>
      <c r="R749">
        <f t="shared" si="166"/>
        <v>45.42035269783554</v>
      </c>
      <c r="S749">
        <f t="shared" si="167"/>
        <v>166.54129322539697</v>
      </c>
    </row>
    <row r="750" spans="1:19">
      <c r="A750" t="s">
        <v>1374</v>
      </c>
      <c r="B750" t="s">
        <v>1375</v>
      </c>
      <c r="C750" t="s">
        <v>51</v>
      </c>
      <c r="D750" t="s">
        <v>42</v>
      </c>
      <c r="E750">
        <v>1.9090329409675231E-2</v>
      </c>
      <c r="F750" t="s">
        <v>171</v>
      </c>
      <c r="G750">
        <f t="shared" si="161"/>
        <v>2016</v>
      </c>
      <c r="H750" t="s">
        <v>1370</v>
      </c>
      <c r="I750">
        <f t="shared" si="162"/>
        <v>2022</v>
      </c>
      <c r="J750" t="s">
        <v>162</v>
      </c>
      <c r="K750" t="s">
        <v>109</v>
      </c>
      <c r="L750">
        <v>40.192845349308087</v>
      </c>
      <c r="M750">
        <f t="shared" si="163"/>
        <v>20.525146358380013</v>
      </c>
      <c r="N750">
        <f t="shared" si="168"/>
        <v>20.525146358380013</v>
      </c>
      <c r="O750">
        <f t="shared" si="164"/>
        <v>41.050292716760026</v>
      </c>
      <c r="P750">
        <f t="shared" si="169"/>
        <v>15.188608305201209</v>
      </c>
      <c r="Q750">
        <f t="shared" si="165"/>
        <v>56.238901021961233</v>
      </c>
      <c r="R750">
        <f t="shared" si="166"/>
        <v>26.432283480321779</v>
      </c>
      <c r="S750">
        <f t="shared" si="167"/>
        <v>96.918372761179853</v>
      </c>
    </row>
    <row r="751" spans="1:19">
      <c r="A751" t="s">
        <v>1376</v>
      </c>
      <c r="B751" t="s">
        <v>1377</v>
      </c>
      <c r="C751" t="s">
        <v>51</v>
      </c>
      <c r="D751" t="s">
        <v>42</v>
      </c>
      <c r="E751">
        <v>1.903739560316868E-2</v>
      </c>
      <c r="F751" t="s">
        <v>171</v>
      </c>
      <c r="G751">
        <f t="shared" si="161"/>
        <v>2016</v>
      </c>
      <c r="H751" t="s">
        <v>1370</v>
      </c>
      <c r="I751">
        <f t="shared" si="162"/>
        <v>2022</v>
      </c>
      <c r="J751" t="s">
        <v>162</v>
      </c>
      <c r="K751" t="s">
        <v>109</v>
      </c>
      <c r="L751">
        <v>44.172973175012913</v>
      </c>
      <c r="M751">
        <f t="shared" si="163"/>
        <v>22.557664968039944</v>
      </c>
      <c r="N751">
        <f t="shared" si="168"/>
        <v>22.557664968039944</v>
      </c>
      <c r="O751">
        <f t="shared" si="164"/>
        <v>45.115329936079888</v>
      </c>
      <c r="P751">
        <f t="shared" si="169"/>
        <v>16.69267207634956</v>
      </c>
      <c r="Q751">
        <f t="shared" si="165"/>
        <v>61.808002012429448</v>
      </c>
      <c r="R751">
        <f t="shared" si="166"/>
        <v>29.04976094584184</v>
      </c>
      <c r="S751">
        <f t="shared" si="167"/>
        <v>106.5157901347534</v>
      </c>
    </row>
    <row r="752" spans="1:19">
      <c r="A752" t="s">
        <v>1378</v>
      </c>
      <c r="B752" t="s">
        <v>1379</v>
      </c>
      <c r="C752" t="s">
        <v>51</v>
      </c>
      <c r="D752" t="s">
        <v>42</v>
      </c>
      <c r="E752">
        <v>1.959012364244115E-2</v>
      </c>
      <c r="F752" t="s">
        <v>171</v>
      </c>
      <c r="G752">
        <f t="shared" si="161"/>
        <v>2016</v>
      </c>
      <c r="H752" t="s">
        <v>1370</v>
      </c>
      <c r="I752">
        <f t="shared" si="162"/>
        <v>2022</v>
      </c>
      <c r="J752" t="s">
        <v>162</v>
      </c>
      <c r="K752" t="s">
        <v>109</v>
      </c>
      <c r="L752">
        <v>76.535280235211857</v>
      </c>
      <c r="M752">
        <f t="shared" si="163"/>
        <v>39.084016440114887</v>
      </c>
      <c r="N752">
        <f t="shared" si="168"/>
        <v>39.084016440114887</v>
      </c>
      <c r="O752">
        <f t="shared" si="164"/>
        <v>78.168032880229774</v>
      </c>
      <c r="P752">
        <f t="shared" si="169"/>
        <v>28.922172165685016</v>
      </c>
      <c r="Q752">
        <f t="shared" si="165"/>
        <v>107.09020504591479</v>
      </c>
      <c r="R752">
        <f t="shared" si="166"/>
        <v>50.332396371579947</v>
      </c>
      <c r="S752">
        <f t="shared" si="167"/>
        <v>184.55212002912646</v>
      </c>
    </row>
    <row r="753" spans="1:19">
      <c r="A753" t="s">
        <v>1380</v>
      </c>
      <c r="B753" t="s">
        <v>1381</v>
      </c>
      <c r="C753" t="s">
        <v>51</v>
      </c>
      <c r="D753" t="s">
        <v>42</v>
      </c>
      <c r="E753">
        <v>1.9683395172164671E-2</v>
      </c>
      <c r="F753" t="s">
        <v>171</v>
      </c>
      <c r="G753">
        <f t="shared" si="161"/>
        <v>2016</v>
      </c>
      <c r="H753" t="s">
        <v>1370</v>
      </c>
      <c r="I753">
        <f t="shared" si="162"/>
        <v>2022</v>
      </c>
      <c r="J753" t="s">
        <v>162</v>
      </c>
      <c r="K753" t="s">
        <v>109</v>
      </c>
      <c r="L753">
        <v>53.84063385792652</v>
      </c>
      <c r="M753">
        <f t="shared" si="163"/>
        <v>27.49461702344783</v>
      </c>
      <c r="N753">
        <f t="shared" si="168"/>
        <v>27.49461702344783</v>
      </c>
      <c r="O753">
        <f t="shared" si="164"/>
        <v>54.98923404689566</v>
      </c>
      <c r="P753">
        <f t="shared" si="169"/>
        <v>20.346016597351394</v>
      </c>
      <c r="Q753">
        <f t="shared" si="165"/>
        <v>75.335250644247054</v>
      </c>
      <c r="R753">
        <f t="shared" si="166"/>
        <v>35.407567802796116</v>
      </c>
      <c r="S753">
        <f t="shared" si="167"/>
        <v>129.82774861025243</v>
      </c>
    </row>
    <row r="754" spans="1:19">
      <c r="A754" t="s">
        <v>1382</v>
      </c>
      <c r="B754" t="s">
        <v>1383</v>
      </c>
      <c r="C754" t="s">
        <v>51</v>
      </c>
      <c r="D754" t="s">
        <v>42</v>
      </c>
      <c r="E754">
        <v>1.979624284174572E-2</v>
      </c>
      <c r="F754" t="s">
        <v>171</v>
      </c>
      <c r="G754">
        <f t="shared" si="161"/>
        <v>2016</v>
      </c>
      <c r="H754" t="s">
        <v>1370</v>
      </c>
      <c r="I754">
        <f t="shared" si="162"/>
        <v>2022</v>
      </c>
      <c r="J754" t="s">
        <v>162</v>
      </c>
      <c r="K754" t="s">
        <v>109</v>
      </c>
      <c r="L754">
        <v>62.466216241435063</v>
      </c>
      <c r="M754">
        <f t="shared" si="163"/>
        <v>31.899414427292864</v>
      </c>
      <c r="N754">
        <f t="shared" si="168"/>
        <v>31.899414427292864</v>
      </c>
      <c r="O754">
        <f t="shared" si="164"/>
        <v>63.798828854585729</v>
      </c>
      <c r="P754">
        <f t="shared" si="169"/>
        <v>23.60556667619672</v>
      </c>
      <c r="Q754">
        <f t="shared" si="165"/>
        <v>87.404395530782452</v>
      </c>
      <c r="R754">
        <f t="shared" si="166"/>
        <v>41.080065899467748</v>
      </c>
      <c r="S754">
        <f t="shared" si="167"/>
        <v>150.62690829804839</v>
      </c>
    </row>
    <row r="755" spans="1:19">
      <c r="A755" t="s">
        <v>1384</v>
      </c>
      <c r="B755" t="s">
        <v>1385</v>
      </c>
      <c r="C755" t="s">
        <v>51</v>
      </c>
      <c r="D755" t="s">
        <v>42</v>
      </c>
      <c r="E755">
        <v>2.003085759114159E-2</v>
      </c>
      <c r="F755" t="s">
        <v>1205</v>
      </c>
      <c r="G755">
        <f t="shared" si="161"/>
        <v>2016</v>
      </c>
      <c r="H755" t="s">
        <v>1386</v>
      </c>
      <c r="I755">
        <f t="shared" si="162"/>
        <v>2022</v>
      </c>
      <c r="J755" t="s">
        <v>108</v>
      </c>
      <c r="K755" t="s">
        <v>109</v>
      </c>
      <c r="L755">
        <v>19.218524353396688</v>
      </c>
      <c r="M755">
        <f t="shared" si="163"/>
        <v>9.8142597698012501</v>
      </c>
      <c r="N755">
        <f t="shared" si="168"/>
        <v>9.8142597698012501</v>
      </c>
      <c r="O755">
        <f t="shared" si="164"/>
        <v>19.6285195396025</v>
      </c>
      <c r="P755">
        <f t="shared" si="169"/>
        <v>7.2625522296529255</v>
      </c>
      <c r="Q755">
        <f t="shared" si="165"/>
        <v>26.891071769255426</v>
      </c>
      <c r="R755">
        <f t="shared" si="166"/>
        <v>12.63880373155005</v>
      </c>
      <c r="S755">
        <f t="shared" si="167"/>
        <v>46.342280349016846</v>
      </c>
    </row>
    <row r="756" spans="1:19">
      <c r="A756" t="s">
        <v>1387</v>
      </c>
      <c r="B756" t="s">
        <v>1388</v>
      </c>
      <c r="C756" t="s">
        <v>51</v>
      </c>
      <c r="D756" t="s">
        <v>42</v>
      </c>
      <c r="E756">
        <v>1.8336239765374619E-2</v>
      </c>
      <c r="F756" t="s">
        <v>1205</v>
      </c>
      <c r="G756">
        <f t="shared" si="161"/>
        <v>2016</v>
      </c>
      <c r="H756" t="s">
        <v>1389</v>
      </c>
      <c r="I756">
        <f t="shared" si="162"/>
        <v>2022</v>
      </c>
      <c r="J756" t="s">
        <v>108</v>
      </c>
      <c r="K756" t="s">
        <v>109</v>
      </c>
      <c r="L756">
        <v>49.365548596796508</v>
      </c>
      <c r="M756">
        <f t="shared" si="163"/>
        <v>25.209340150097436</v>
      </c>
      <c r="N756">
        <f t="shared" si="168"/>
        <v>25.209340150097436</v>
      </c>
      <c r="O756">
        <f t="shared" si="164"/>
        <v>50.418680300194872</v>
      </c>
      <c r="P756">
        <f t="shared" si="169"/>
        <v>18.654911711072103</v>
      </c>
      <c r="Q756">
        <f t="shared" si="165"/>
        <v>69.073592011266982</v>
      </c>
      <c r="R756">
        <f t="shared" si="166"/>
        <v>32.464588245295481</v>
      </c>
      <c r="S756">
        <f t="shared" si="167"/>
        <v>119.03682356608343</v>
      </c>
    </row>
    <row r="757" spans="1:19">
      <c r="A757" t="s">
        <v>1390</v>
      </c>
      <c r="B757" t="s">
        <v>1391</v>
      </c>
      <c r="C757" t="s">
        <v>51</v>
      </c>
      <c r="D757" t="s">
        <v>42</v>
      </c>
      <c r="E757">
        <v>1.9786041376316951E-2</v>
      </c>
      <c r="F757" t="s">
        <v>1205</v>
      </c>
      <c r="G757">
        <f t="shared" si="161"/>
        <v>2016</v>
      </c>
      <c r="H757" t="s">
        <v>1392</v>
      </c>
      <c r="I757">
        <f t="shared" si="162"/>
        <v>2022</v>
      </c>
      <c r="J757" t="s">
        <v>108</v>
      </c>
      <c r="K757" t="s">
        <v>109</v>
      </c>
      <c r="L757">
        <v>87.031599126389352</v>
      </c>
      <c r="M757">
        <f t="shared" si="163"/>
        <v>44.444136620542864</v>
      </c>
      <c r="N757">
        <f t="shared" si="168"/>
        <v>44.444136620542864</v>
      </c>
      <c r="O757">
        <f t="shared" si="164"/>
        <v>88.888273241085727</v>
      </c>
      <c r="P757">
        <f t="shared" si="169"/>
        <v>32.88866109920172</v>
      </c>
      <c r="Q757">
        <f t="shared" si="165"/>
        <v>121.77693434028745</v>
      </c>
      <c r="R757">
        <f t="shared" si="166"/>
        <v>57.235159139935099</v>
      </c>
      <c r="S757">
        <f t="shared" si="167"/>
        <v>209.86225017976201</v>
      </c>
    </row>
    <row r="758" spans="1:19">
      <c r="A758" t="s">
        <v>1390</v>
      </c>
      <c r="B758" t="s">
        <v>1393</v>
      </c>
      <c r="C758" t="s">
        <v>51</v>
      </c>
      <c r="D758" t="s">
        <v>42</v>
      </c>
      <c r="E758">
        <v>1.9929659619724389E-2</v>
      </c>
      <c r="F758" t="s">
        <v>1205</v>
      </c>
      <c r="G758">
        <f t="shared" si="161"/>
        <v>2016</v>
      </c>
      <c r="H758" t="s">
        <v>1392</v>
      </c>
      <c r="I758">
        <f t="shared" si="162"/>
        <v>2022</v>
      </c>
      <c r="J758" t="s">
        <v>108</v>
      </c>
      <c r="K758" t="s">
        <v>109</v>
      </c>
      <c r="L758">
        <v>96.56432583831068</v>
      </c>
      <c r="M758">
        <f t="shared" si="163"/>
        <v>49.312182394764022</v>
      </c>
      <c r="N758">
        <f t="shared" si="168"/>
        <v>49.312182394764022</v>
      </c>
      <c r="O758">
        <f t="shared" si="164"/>
        <v>98.624364789528045</v>
      </c>
      <c r="P758">
        <f t="shared" si="169"/>
        <v>36.491014972125377</v>
      </c>
      <c r="Q758">
        <f t="shared" si="165"/>
        <v>135.11537976165343</v>
      </c>
      <c r="R758">
        <f t="shared" si="166"/>
        <v>63.504228487977109</v>
      </c>
      <c r="S758">
        <f t="shared" si="167"/>
        <v>232.84883778924939</v>
      </c>
    </row>
    <row r="759" spans="1:19">
      <c r="A759" t="s">
        <v>1394</v>
      </c>
      <c r="B759" t="s">
        <v>1395</v>
      </c>
      <c r="C759" t="s">
        <v>51</v>
      </c>
      <c r="D759" t="s">
        <v>42</v>
      </c>
      <c r="E759">
        <v>1.9004939166413819E-2</v>
      </c>
      <c r="F759" t="s">
        <v>1205</v>
      </c>
      <c r="G759">
        <f t="shared" si="161"/>
        <v>2016</v>
      </c>
      <c r="H759" t="s">
        <v>1392</v>
      </c>
      <c r="I759">
        <f t="shared" si="162"/>
        <v>2022</v>
      </c>
      <c r="J759" t="s">
        <v>108</v>
      </c>
      <c r="K759" t="s">
        <v>109</v>
      </c>
      <c r="L759">
        <v>54.463885739386697</v>
      </c>
      <c r="M759">
        <f t="shared" si="163"/>
        <v>27.812890984246827</v>
      </c>
      <c r="N759">
        <f t="shared" si="168"/>
        <v>27.812890984246827</v>
      </c>
      <c r="O759">
        <f t="shared" si="164"/>
        <v>55.625781968493655</v>
      </c>
      <c r="P759">
        <f t="shared" si="169"/>
        <v>20.581539328342654</v>
      </c>
      <c r="Q759">
        <f t="shared" si="165"/>
        <v>76.207321296836312</v>
      </c>
      <c r="R759">
        <f t="shared" si="166"/>
        <v>35.817441009513068</v>
      </c>
      <c r="S759">
        <f t="shared" si="167"/>
        <v>131.33061703488124</v>
      </c>
    </row>
    <row r="760" spans="1:19">
      <c r="A760" t="s">
        <v>1390</v>
      </c>
      <c r="B760" t="s">
        <v>1396</v>
      </c>
      <c r="C760" t="s">
        <v>51</v>
      </c>
      <c r="D760" t="s">
        <v>42</v>
      </c>
      <c r="E760">
        <v>1.9568613221709288E-2</v>
      </c>
      <c r="F760" t="s">
        <v>1205</v>
      </c>
      <c r="G760">
        <f t="shared" si="161"/>
        <v>2016</v>
      </c>
      <c r="H760" t="s">
        <v>1392</v>
      </c>
      <c r="I760">
        <f t="shared" si="162"/>
        <v>2022</v>
      </c>
      <c r="J760" t="s">
        <v>108</v>
      </c>
      <c r="K760" t="s">
        <v>109</v>
      </c>
      <c r="L760">
        <v>78.688952688709676</v>
      </c>
      <c r="M760">
        <f t="shared" si="163"/>
        <v>40.183825173034435</v>
      </c>
      <c r="N760">
        <f t="shared" si="168"/>
        <v>40.183825173034435</v>
      </c>
      <c r="O760">
        <f t="shared" si="164"/>
        <v>80.367650346068871</v>
      </c>
      <c r="P760">
        <f t="shared" si="169"/>
        <v>29.73603062804548</v>
      </c>
      <c r="Q760">
        <f t="shared" si="165"/>
        <v>110.10368097411435</v>
      </c>
      <c r="R760">
        <f t="shared" si="166"/>
        <v>51.748730057833747</v>
      </c>
      <c r="S760">
        <f t="shared" si="167"/>
        <v>189.7453435453904</v>
      </c>
    </row>
    <row r="761" spans="1:19">
      <c r="A761" t="s">
        <v>1397</v>
      </c>
      <c r="B761" t="s">
        <v>1398</v>
      </c>
      <c r="C761" t="s">
        <v>51</v>
      </c>
      <c r="D761" t="s">
        <v>42</v>
      </c>
      <c r="E761">
        <v>1.9670788917778879E-2</v>
      </c>
      <c r="F761" t="s">
        <v>1205</v>
      </c>
      <c r="G761">
        <f t="shared" si="161"/>
        <v>2016</v>
      </c>
      <c r="H761" t="s">
        <v>1392</v>
      </c>
      <c r="I761">
        <f t="shared" si="162"/>
        <v>2022</v>
      </c>
      <c r="J761" t="s">
        <v>108</v>
      </c>
      <c r="K761" t="s">
        <v>109</v>
      </c>
      <c r="L761">
        <v>40.938511727405981</v>
      </c>
      <c r="M761">
        <f t="shared" si="163"/>
        <v>20.905933322128671</v>
      </c>
      <c r="N761">
        <f t="shared" si="168"/>
        <v>20.905933322128671</v>
      </c>
      <c r="O761">
        <f t="shared" si="164"/>
        <v>41.811866644257343</v>
      </c>
      <c r="P761">
        <f t="shared" si="169"/>
        <v>15.470390658375216</v>
      </c>
      <c r="Q761">
        <f t="shared" si="165"/>
        <v>57.282257302632559</v>
      </c>
      <c r="R761">
        <f t="shared" si="166"/>
        <v>26.922660932237299</v>
      </c>
      <c r="S761">
        <f t="shared" si="167"/>
        <v>98.716423418203433</v>
      </c>
    </row>
    <row r="762" spans="1:19">
      <c r="A762" t="s">
        <v>1394</v>
      </c>
      <c r="B762" t="s">
        <v>1399</v>
      </c>
      <c r="C762" t="s">
        <v>51</v>
      </c>
      <c r="D762" t="s">
        <v>42</v>
      </c>
      <c r="E762">
        <v>1.994411651493716E-2</v>
      </c>
      <c r="F762" t="s">
        <v>1205</v>
      </c>
      <c r="G762">
        <f t="shared" si="161"/>
        <v>2016</v>
      </c>
      <c r="H762" t="s">
        <v>1400</v>
      </c>
      <c r="I762">
        <f t="shared" si="162"/>
        <v>2022</v>
      </c>
      <c r="J762" t="s">
        <v>108</v>
      </c>
      <c r="K762" t="s">
        <v>109</v>
      </c>
      <c r="L762">
        <v>25.670052785942971</v>
      </c>
      <c r="M762">
        <f t="shared" si="163"/>
        <v>13.108840289354887</v>
      </c>
      <c r="N762">
        <f t="shared" si="168"/>
        <v>13.108840289354887</v>
      </c>
      <c r="O762">
        <f t="shared" si="164"/>
        <v>26.217680578709775</v>
      </c>
      <c r="P762">
        <f t="shared" si="169"/>
        <v>9.7005418141226158</v>
      </c>
      <c r="Q762">
        <f t="shared" si="165"/>
        <v>35.918222392832391</v>
      </c>
      <c r="R762">
        <f t="shared" si="166"/>
        <v>16.881564524631223</v>
      </c>
      <c r="S762">
        <f t="shared" si="167"/>
        <v>61.899069923647815</v>
      </c>
    </row>
    <row r="763" spans="1:19">
      <c r="A763" t="s">
        <v>1394</v>
      </c>
      <c r="B763" t="s">
        <v>1401</v>
      </c>
      <c r="C763" t="s">
        <v>51</v>
      </c>
      <c r="D763" t="s">
        <v>42</v>
      </c>
      <c r="E763">
        <v>1.9888773108853092E-2</v>
      </c>
      <c r="F763" t="s">
        <v>1205</v>
      </c>
      <c r="G763">
        <f t="shared" si="161"/>
        <v>2016</v>
      </c>
      <c r="H763" t="s">
        <v>1386</v>
      </c>
      <c r="I763">
        <f t="shared" si="162"/>
        <v>2022</v>
      </c>
      <c r="J763" t="s">
        <v>108</v>
      </c>
      <c r="K763" t="s">
        <v>109</v>
      </c>
      <c r="L763">
        <v>34.721799290489571</v>
      </c>
      <c r="M763">
        <f t="shared" si="163"/>
        <v>17.731265504343355</v>
      </c>
      <c r="N763">
        <f t="shared" si="168"/>
        <v>17.731265504343355</v>
      </c>
      <c r="O763">
        <f t="shared" si="164"/>
        <v>35.46253100868671</v>
      </c>
      <c r="P763">
        <f t="shared" si="169"/>
        <v>13.121136473214083</v>
      </c>
      <c r="Q763">
        <f t="shared" si="165"/>
        <v>48.58366748190079</v>
      </c>
      <c r="R763">
        <f t="shared" si="166"/>
        <v>22.834323716493369</v>
      </c>
      <c r="S763">
        <f t="shared" si="167"/>
        <v>83.725853627142357</v>
      </c>
    </row>
    <row r="764" spans="1:19">
      <c r="A764" t="s">
        <v>1402</v>
      </c>
      <c r="B764" t="s">
        <v>1403</v>
      </c>
      <c r="C764" t="s">
        <v>51</v>
      </c>
      <c r="D764" t="s">
        <v>42</v>
      </c>
      <c r="E764">
        <v>1.8131401161786371E-2</v>
      </c>
      <c r="F764" t="s">
        <v>1205</v>
      </c>
      <c r="G764">
        <f t="shared" si="161"/>
        <v>2016</v>
      </c>
      <c r="H764" t="s">
        <v>1392</v>
      </c>
      <c r="I764">
        <f t="shared" si="162"/>
        <v>2022</v>
      </c>
      <c r="J764" t="s">
        <v>108</v>
      </c>
      <c r="K764" t="s">
        <v>109</v>
      </c>
      <c r="L764">
        <v>108.96711979655269</v>
      </c>
      <c r="M764">
        <f t="shared" si="163"/>
        <v>55.645875842772952</v>
      </c>
      <c r="N764">
        <f t="shared" si="168"/>
        <v>55.645875842772952</v>
      </c>
      <c r="O764">
        <f t="shared" si="164"/>
        <v>111.2917516855459</v>
      </c>
      <c r="P764">
        <f t="shared" si="169"/>
        <v>41.177948123651987</v>
      </c>
      <c r="Q764">
        <f t="shared" si="165"/>
        <v>152.46969980919789</v>
      </c>
      <c r="R764">
        <f t="shared" si="166"/>
        <v>71.660758910323011</v>
      </c>
      <c r="S764">
        <f t="shared" si="167"/>
        <v>262.75611600451771</v>
      </c>
    </row>
    <row r="765" spans="1:19">
      <c r="A765" t="s">
        <v>1404</v>
      </c>
      <c r="B765" t="s">
        <v>1405</v>
      </c>
      <c r="C765" t="s">
        <v>51</v>
      </c>
      <c r="D765" t="s">
        <v>42</v>
      </c>
      <c r="E765">
        <v>1.8915843872605701E-2</v>
      </c>
      <c r="F765" t="s">
        <v>1205</v>
      </c>
      <c r="G765">
        <f t="shared" si="161"/>
        <v>2016</v>
      </c>
      <c r="H765" t="s">
        <v>1392</v>
      </c>
      <c r="I765">
        <f t="shared" si="162"/>
        <v>2022</v>
      </c>
      <c r="J765" t="s">
        <v>108</v>
      </c>
      <c r="K765" t="s">
        <v>109</v>
      </c>
      <c r="L765">
        <v>17.945621457418749</v>
      </c>
      <c r="M765">
        <f t="shared" si="163"/>
        <v>9.1642306909218476</v>
      </c>
      <c r="N765">
        <f t="shared" si="168"/>
        <v>9.1642306909218476</v>
      </c>
      <c r="O765">
        <f t="shared" si="164"/>
        <v>18.328461381843695</v>
      </c>
      <c r="P765">
        <f t="shared" si="169"/>
        <v>6.7815307112821674</v>
      </c>
      <c r="Q765">
        <f t="shared" si="165"/>
        <v>25.109992093125861</v>
      </c>
      <c r="R765">
        <f t="shared" si="166"/>
        <v>11.801696283769154</v>
      </c>
      <c r="S765">
        <f t="shared" si="167"/>
        <v>43.272886373820228</v>
      </c>
    </row>
    <row r="766" spans="1:19">
      <c r="A766" t="s">
        <v>1406</v>
      </c>
      <c r="B766" t="s">
        <v>1407</v>
      </c>
      <c r="C766" t="s">
        <v>51</v>
      </c>
      <c r="D766" t="s">
        <v>42</v>
      </c>
      <c r="E766">
        <v>1.9968472855010119E-2</v>
      </c>
      <c r="F766" t="s">
        <v>1205</v>
      </c>
      <c r="G766">
        <f t="shared" si="161"/>
        <v>2016</v>
      </c>
      <c r="H766" t="s">
        <v>1408</v>
      </c>
      <c r="I766">
        <f t="shared" si="162"/>
        <v>2022</v>
      </c>
      <c r="J766" t="s">
        <v>108</v>
      </c>
      <c r="K766" t="s">
        <v>109</v>
      </c>
      <c r="L766">
        <v>36.432097246929587</v>
      </c>
      <c r="M766">
        <f t="shared" si="163"/>
        <v>18.60465766076539</v>
      </c>
      <c r="N766">
        <f t="shared" si="168"/>
        <v>18.60465766076539</v>
      </c>
      <c r="O766">
        <f t="shared" si="164"/>
        <v>37.209315321530781</v>
      </c>
      <c r="P766">
        <f t="shared" si="169"/>
        <v>13.767446668966389</v>
      </c>
      <c r="Q766">
        <f t="shared" si="165"/>
        <v>50.976761990497167</v>
      </c>
      <c r="R766">
        <f t="shared" si="166"/>
        <v>23.959078135533666</v>
      </c>
      <c r="S766">
        <f t="shared" si="167"/>
        <v>87.849953163623439</v>
      </c>
    </row>
    <row r="767" spans="1:19">
      <c r="A767" t="s">
        <v>1409</v>
      </c>
      <c r="B767" t="s">
        <v>1410</v>
      </c>
      <c r="C767" t="s">
        <v>51</v>
      </c>
      <c r="D767" t="s">
        <v>42</v>
      </c>
      <c r="E767">
        <v>1.9701854814119232E-2</v>
      </c>
      <c r="F767" t="s">
        <v>1205</v>
      </c>
      <c r="G767">
        <f t="shared" si="161"/>
        <v>2016</v>
      </c>
      <c r="H767" t="s">
        <v>1408</v>
      </c>
      <c r="I767">
        <f t="shared" si="162"/>
        <v>2022</v>
      </c>
      <c r="J767" t="s">
        <v>108</v>
      </c>
      <c r="K767" t="s">
        <v>109</v>
      </c>
      <c r="L767">
        <v>7.3284020863364283</v>
      </c>
      <c r="M767">
        <f t="shared" si="163"/>
        <v>3.742370665422472</v>
      </c>
      <c r="N767">
        <f t="shared" si="168"/>
        <v>3.742370665422472</v>
      </c>
      <c r="O767">
        <f t="shared" si="164"/>
        <v>7.484741330844944</v>
      </c>
      <c r="P767">
        <f t="shared" si="169"/>
        <v>2.7693542924126291</v>
      </c>
      <c r="Q767">
        <f t="shared" si="165"/>
        <v>10.254095623257573</v>
      </c>
      <c r="R767">
        <f t="shared" si="166"/>
        <v>4.8194249429310592</v>
      </c>
      <c r="S767">
        <f t="shared" si="167"/>
        <v>17.671224790747218</v>
      </c>
    </row>
    <row r="768" spans="1:19">
      <c r="A768" t="s">
        <v>1411</v>
      </c>
      <c r="B768" t="s">
        <v>1412</v>
      </c>
      <c r="C768" t="s">
        <v>51</v>
      </c>
      <c r="D768" t="s">
        <v>42</v>
      </c>
      <c r="E768">
        <v>1.9111096089604731E-2</v>
      </c>
      <c r="F768" t="s">
        <v>1205</v>
      </c>
      <c r="G768">
        <f t="shared" si="161"/>
        <v>2016</v>
      </c>
      <c r="H768" t="s">
        <v>1400</v>
      </c>
      <c r="I768">
        <f t="shared" si="162"/>
        <v>2022</v>
      </c>
      <c r="J768" t="s">
        <v>108</v>
      </c>
      <c r="K768" t="s">
        <v>109</v>
      </c>
      <c r="L768">
        <v>66.212331231658581</v>
      </c>
      <c r="M768">
        <f t="shared" si="163"/>
        <v>33.812430482300343</v>
      </c>
      <c r="N768">
        <f t="shared" si="168"/>
        <v>33.812430482300343</v>
      </c>
      <c r="O768">
        <f t="shared" si="164"/>
        <v>67.624860964600686</v>
      </c>
      <c r="P768">
        <f t="shared" si="169"/>
        <v>25.021198556902252</v>
      </c>
      <c r="Q768">
        <f t="shared" si="165"/>
        <v>92.646059521502934</v>
      </c>
      <c r="R768">
        <f t="shared" si="166"/>
        <v>43.543647975106374</v>
      </c>
      <c r="S768">
        <f t="shared" si="167"/>
        <v>159.66004257539004</v>
      </c>
    </row>
    <row r="769" spans="1:19">
      <c r="A769" t="s">
        <v>1413</v>
      </c>
      <c r="B769" t="s">
        <v>1414</v>
      </c>
      <c r="C769" t="s">
        <v>51</v>
      </c>
      <c r="D769" t="s">
        <v>42</v>
      </c>
      <c r="E769">
        <v>1.8401753580542728E-2</v>
      </c>
      <c r="F769" t="s">
        <v>1205</v>
      </c>
      <c r="G769">
        <f t="shared" si="161"/>
        <v>2016</v>
      </c>
      <c r="H769" t="s">
        <v>1392</v>
      </c>
      <c r="I769">
        <f t="shared" si="162"/>
        <v>2022</v>
      </c>
      <c r="J769" t="s">
        <v>108</v>
      </c>
      <c r="K769" t="s">
        <v>109</v>
      </c>
      <c r="L769">
        <v>36.823915133376929</v>
      </c>
      <c r="M769">
        <f t="shared" si="163"/>
        <v>18.804745994777832</v>
      </c>
      <c r="N769">
        <f t="shared" si="168"/>
        <v>18.804745994777832</v>
      </c>
      <c r="O769">
        <f t="shared" si="164"/>
        <v>37.609491989555664</v>
      </c>
      <c r="P769">
        <f t="shared" si="169"/>
        <v>13.915512036135596</v>
      </c>
      <c r="Q769">
        <f t="shared" si="165"/>
        <v>51.52500402569126</v>
      </c>
      <c r="R769">
        <f t="shared" si="166"/>
        <v>24.216751892074889</v>
      </c>
      <c r="S769">
        <f t="shared" si="167"/>
        <v>88.794756937607929</v>
      </c>
    </row>
    <row r="770" spans="1:19">
      <c r="A770" t="s">
        <v>1415</v>
      </c>
      <c r="B770" t="s">
        <v>1416</v>
      </c>
      <c r="C770" t="s">
        <v>51</v>
      </c>
      <c r="D770" t="s">
        <v>42</v>
      </c>
      <c r="E770">
        <v>1.9941346608064469E-2</v>
      </c>
      <c r="F770" t="s">
        <v>1205</v>
      </c>
      <c r="G770">
        <f t="shared" si="161"/>
        <v>2016</v>
      </c>
      <c r="H770" t="s">
        <v>1408</v>
      </c>
      <c r="I770">
        <f t="shared" si="162"/>
        <v>2022</v>
      </c>
      <c r="J770" t="s">
        <v>108</v>
      </c>
      <c r="K770" t="s">
        <v>109</v>
      </c>
      <c r="L770">
        <v>19.112700134359589</v>
      </c>
      <c r="M770">
        <f t="shared" si="163"/>
        <v>9.7602188686129701</v>
      </c>
      <c r="N770">
        <f t="shared" si="168"/>
        <v>9.7602188686129701</v>
      </c>
      <c r="O770">
        <f t="shared" si="164"/>
        <v>19.52043773722594</v>
      </c>
      <c r="P770">
        <f t="shared" si="169"/>
        <v>7.2225619627735975</v>
      </c>
      <c r="Q770">
        <f t="shared" si="165"/>
        <v>26.742999699999537</v>
      </c>
      <c r="R770">
        <f t="shared" si="166"/>
        <v>12.569209858999782</v>
      </c>
      <c r="S770">
        <f t="shared" si="167"/>
        <v>46.087102816332532</v>
      </c>
    </row>
    <row r="771" spans="1:19">
      <c r="A771" t="s">
        <v>1417</v>
      </c>
      <c r="B771" t="s">
        <v>1418</v>
      </c>
      <c r="C771" t="s">
        <v>51</v>
      </c>
      <c r="D771" t="s">
        <v>42</v>
      </c>
      <c r="E771">
        <v>1.9957054588460539E-2</v>
      </c>
      <c r="F771" t="s">
        <v>1205</v>
      </c>
      <c r="G771">
        <f t="shared" si="161"/>
        <v>2016</v>
      </c>
      <c r="H771" t="s">
        <v>1392</v>
      </c>
      <c r="I771">
        <f t="shared" si="162"/>
        <v>2022</v>
      </c>
      <c r="J771" t="s">
        <v>108</v>
      </c>
      <c r="K771" t="s">
        <v>109</v>
      </c>
      <c r="L771">
        <v>45.701195523920468</v>
      </c>
      <c r="M771">
        <f t="shared" si="163"/>
        <v>23.33807718088207</v>
      </c>
      <c r="N771">
        <f t="shared" si="168"/>
        <v>23.33807718088207</v>
      </c>
      <c r="O771">
        <f t="shared" si="164"/>
        <v>46.676154361764141</v>
      </c>
      <c r="P771">
        <f t="shared" si="169"/>
        <v>17.270177113852732</v>
      </c>
      <c r="Q771">
        <f t="shared" si="165"/>
        <v>63.946331475616873</v>
      </c>
      <c r="R771">
        <f t="shared" si="166"/>
        <v>30.054775793539928</v>
      </c>
      <c r="S771">
        <f t="shared" si="167"/>
        <v>110.20084457631306</v>
      </c>
    </row>
    <row r="772" spans="1:19">
      <c r="A772" t="s">
        <v>1419</v>
      </c>
      <c r="B772" t="s">
        <v>1420</v>
      </c>
      <c r="C772" t="s">
        <v>51</v>
      </c>
      <c r="D772" t="s">
        <v>42</v>
      </c>
      <c r="E772">
        <v>1.8549043336424511E-2</v>
      </c>
      <c r="F772" t="s">
        <v>156</v>
      </c>
      <c r="G772">
        <f t="shared" si="161"/>
        <v>2016</v>
      </c>
      <c r="H772" t="s">
        <v>1408</v>
      </c>
      <c r="I772">
        <f t="shared" si="162"/>
        <v>2022</v>
      </c>
      <c r="J772" t="s">
        <v>108</v>
      </c>
      <c r="K772" t="s">
        <v>109</v>
      </c>
      <c r="L772">
        <v>73.750023307586559</v>
      </c>
      <c r="M772">
        <f t="shared" si="163"/>
        <v>37.661678569074233</v>
      </c>
      <c r="N772">
        <f t="shared" si="168"/>
        <v>37.661678569074233</v>
      </c>
      <c r="O772">
        <f t="shared" si="164"/>
        <v>75.323357138148467</v>
      </c>
      <c r="P772">
        <f t="shared" si="169"/>
        <v>27.869642141114934</v>
      </c>
      <c r="Q772">
        <f t="shared" si="165"/>
        <v>103.1929992792634</v>
      </c>
      <c r="R772">
        <f t="shared" si="166"/>
        <v>48.500709661253794</v>
      </c>
      <c r="S772">
        <f t="shared" si="167"/>
        <v>177.83593542459724</v>
      </c>
    </row>
    <row r="773" spans="1:19">
      <c r="A773" t="s">
        <v>1421</v>
      </c>
      <c r="B773" t="s">
        <v>1422</v>
      </c>
      <c r="C773" t="s">
        <v>51</v>
      </c>
      <c r="D773" t="s">
        <v>42</v>
      </c>
      <c r="E773">
        <v>1.801158618658066E-2</v>
      </c>
      <c r="F773" t="s">
        <v>470</v>
      </c>
      <c r="G773">
        <f t="shared" si="161"/>
        <v>2018</v>
      </c>
      <c r="H773" t="s">
        <v>1400</v>
      </c>
      <c r="I773">
        <f t="shared" si="162"/>
        <v>2022</v>
      </c>
      <c r="J773" t="s">
        <v>108</v>
      </c>
      <c r="K773" t="s">
        <v>109</v>
      </c>
      <c r="L773">
        <v>77.9287755854604</v>
      </c>
      <c r="M773">
        <f t="shared" si="163"/>
        <v>39.795628065641807</v>
      </c>
      <c r="N773">
        <f t="shared" si="168"/>
        <v>39.795628065641807</v>
      </c>
      <c r="O773">
        <f t="shared" si="164"/>
        <v>79.591256131283615</v>
      </c>
      <c r="P773">
        <f t="shared" si="169"/>
        <v>29.448764768574936</v>
      </c>
      <c r="Q773">
        <f t="shared" si="165"/>
        <v>109.04002089985855</v>
      </c>
      <c r="R773">
        <f t="shared" si="166"/>
        <v>51.248809822933517</v>
      </c>
      <c r="S773">
        <f t="shared" si="167"/>
        <v>187.91230268408955</v>
      </c>
    </row>
    <row r="774" spans="1:19">
      <c r="A774" t="s">
        <v>1419</v>
      </c>
      <c r="B774" t="s">
        <v>1423</v>
      </c>
      <c r="C774" t="s">
        <v>51</v>
      </c>
      <c r="D774" t="s">
        <v>42</v>
      </c>
      <c r="E774">
        <v>1.7614642992907471E-2</v>
      </c>
      <c r="F774" t="s">
        <v>156</v>
      </c>
      <c r="G774">
        <f t="shared" si="161"/>
        <v>2016</v>
      </c>
      <c r="H774" t="s">
        <v>1408</v>
      </c>
      <c r="I774">
        <f t="shared" si="162"/>
        <v>2022</v>
      </c>
      <c r="J774" t="s">
        <v>108</v>
      </c>
      <c r="K774" t="s">
        <v>109</v>
      </c>
      <c r="L774">
        <v>77.839669095136188</v>
      </c>
      <c r="M774">
        <f t="shared" si="163"/>
        <v>39.750124351249575</v>
      </c>
      <c r="N774">
        <f t="shared" si="168"/>
        <v>39.750124351249575</v>
      </c>
      <c r="O774">
        <f t="shared" si="164"/>
        <v>79.50024870249915</v>
      </c>
      <c r="P774">
        <f t="shared" si="169"/>
        <v>29.415092019924685</v>
      </c>
      <c r="Q774">
        <f t="shared" si="165"/>
        <v>108.91534072242384</v>
      </c>
      <c r="R774">
        <f t="shared" si="166"/>
        <v>51.190210139539197</v>
      </c>
      <c r="S774">
        <f t="shared" si="167"/>
        <v>187.69743717831037</v>
      </c>
    </row>
    <row r="775" spans="1:19">
      <c r="A775" t="s">
        <v>1424</v>
      </c>
      <c r="B775" t="s">
        <v>1425</v>
      </c>
      <c r="C775" t="s">
        <v>51</v>
      </c>
      <c r="D775" t="s">
        <v>42</v>
      </c>
      <c r="E775">
        <v>1.7745350399989819E-2</v>
      </c>
      <c r="F775" t="s">
        <v>156</v>
      </c>
      <c r="G775">
        <f t="shared" si="161"/>
        <v>2016</v>
      </c>
      <c r="H775" t="s">
        <v>1392</v>
      </c>
      <c r="I775">
        <f t="shared" si="162"/>
        <v>2022</v>
      </c>
      <c r="J775" t="s">
        <v>108</v>
      </c>
      <c r="K775" t="s">
        <v>109</v>
      </c>
      <c r="L775">
        <v>75.614294401857848</v>
      </c>
      <c r="M775">
        <f t="shared" si="163"/>
        <v>38.613699674548769</v>
      </c>
      <c r="N775">
        <f t="shared" si="168"/>
        <v>38.613699674548769</v>
      </c>
      <c r="O775">
        <f t="shared" si="164"/>
        <v>77.227399349097539</v>
      </c>
      <c r="P775">
        <f t="shared" si="169"/>
        <v>28.574137759166089</v>
      </c>
      <c r="Q775">
        <f t="shared" si="165"/>
        <v>105.80153710826363</v>
      </c>
      <c r="R775">
        <f t="shared" si="166"/>
        <v>49.726722440883904</v>
      </c>
      <c r="S775">
        <f t="shared" si="167"/>
        <v>182.3313156165743</v>
      </c>
    </row>
    <row r="776" spans="1:19">
      <c r="A776" t="s">
        <v>219</v>
      </c>
      <c r="B776" t="s">
        <v>1426</v>
      </c>
      <c r="C776" t="s">
        <v>51</v>
      </c>
      <c r="D776" t="s">
        <v>42</v>
      </c>
      <c r="E776">
        <v>1.7664062076862021E-2</v>
      </c>
      <c r="F776" t="s">
        <v>156</v>
      </c>
      <c r="G776">
        <f t="shared" si="161"/>
        <v>2016</v>
      </c>
      <c r="H776" t="s">
        <v>1386</v>
      </c>
      <c r="I776">
        <f t="shared" si="162"/>
        <v>2022</v>
      </c>
      <c r="J776" t="s">
        <v>108</v>
      </c>
      <c r="K776" t="s">
        <v>109</v>
      </c>
      <c r="L776">
        <v>111.47842159297571</v>
      </c>
      <c r="M776">
        <f t="shared" si="163"/>
        <v>56.928313960146305</v>
      </c>
      <c r="N776">
        <f t="shared" ref="N776:N812" si="170">L776*$L$2</f>
        <v>56.928313960146305</v>
      </c>
      <c r="O776">
        <f t="shared" si="164"/>
        <v>113.85662792029261</v>
      </c>
      <c r="P776">
        <f t="shared" si="169"/>
        <v>42.126952330508267</v>
      </c>
      <c r="Q776">
        <f t="shared" si="165"/>
        <v>155.98358025080088</v>
      </c>
      <c r="R776">
        <f t="shared" si="166"/>
        <v>73.312282717876414</v>
      </c>
      <c r="S776">
        <f t="shared" si="167"/>
        <v>268.81170329888016</v>
      </c>
    </row>
    <row r="777" spans="1:19">
      <c r="A777" t="s">
        <v>219</v>
      </c>
      <c r="B777" t="s">
        <v>1427</v>
      </c>
      <c r="C777" t="s">
        <v>51</v>
      </c>
      <c r="D777" t="s">
        <v>42</v>
      </c>
      <c r="E777">
        <v>1.9131629906859481E-2</v>
      </c>
      <c r="F777" t="s">
        <v>156</v>
      </c>
      <c r="G777">
        <f t="shared" si="161"/>
        <v>2016</v>
      </c>
      <c r="H777" t="s">
        <v>1386</v>
      </c>
      <c r="I777">
        <f t="shared" si="162"/>
        <v>2022</v>
      </c>
      <c r="J777" t="s">
        <v>108</v>
      </c>
      <c r="K777" t="s">
        <v>109</v>
      </c>
      <c r="L777">
        <v>112.7813034544005</v>
      </c>
      <c r="M777">
        <f t="shared" si="163"/>
        <v>57.593652297380565</v>
      </c>
      <c r="N777">
        <f t="shared" si="170"/>
        <v>57.593652297380565</v>
      </c>
      <c r="O777">
        <f t="shared" si="164"/>
        <v>115.18730459476113</v>
      </c>
      <c r="P777">
        <f t="shared" si="169"/>
        <v>42.619302700061617</v>
      </c>
      <c r="Q777">
        <f t="shared" si="165"/>
        <v>157.80660729482275</v>
      </c>
      <c r="R777">
        <f t="shared" si="166"/>
        <v>74.169105428566695</v>
      </c>
      <c r="S777">
        <f t="shared" si="167"/>
        <v>271.95338657141122</v>
      </c>
    </row>
    <row r="778" spans="1:19">
      <c r="A778" t="s">
        <v>219</v>
      </c>
      <c r="B778" t="s">
        <v>1428</v>
      </c>
      <c r="C778" t="s">
        <v>51</v>
      </c>
      <c r="D778" t="s">
        <v>42</v>
      </c>
      <c r="E778">
        <v>1.7872598315851199E-2</v>
      </c>
      <c r="F778" t="s">
        <v>156</v>
      </c>
      <c r="G778">
        <f t="shared" si="161"/>
        <v>2016</v>
      </c>
      <c r="H778" t="s">
        <v>1392</v>
      </c>
      <c r="I778">
        <f t="shared" si="162"/>
        <v>2022</v>
      </c>
      <c r="J778" t="s">
        <v>108</v>
      </c>
      <c r="K778" t="s">
        <v>109</v>
      </c>
      <c r="L778">
        <v>133.3576711752529</v>
      </c>
      <c r="M778">
        <f t="shared" si="163"/>
        <v>68.101317413495863</v>
      </c>
      <c r="N778">
        <f t="shared" si="170"/>
        <v>68.101317413495863</v>
      </c>
      <c r="O778">
        <f t="shared" si="164"/>
        <v>136.20263482699173</v>
      </c>
      <c r="P778">
        <f t="shared" si="169"/>
        <v>50.39497488598694</v>
      </c>
      <c r="Q778">
        <f t="shared" si="165"/>
        <v>186.59760971297868</v>
      </c>
      <c r="R778">
        <f t="shared" si="166"/>
        <v>87.700876565099975</v>
      </c>
      <c r="S778">
        <f t="shared" si="167"/>
        <v>321.56988073869991</v>
      </c>
    </row>
    <row r="779" spans="1:19">
      <c r="A779" t="s">
        <v>219</v>
      </c>
      <c r="B779" t="s">
        <v>1429</v>
      </c>
      <c r="C779" t="s">
        <v>51</v>
      </c>
      <c r="D779" t="s">
        <v>42</v>
      </c>
      <c r="E779">
        <v>1.8415424658204602E-2</v>
      </c>
      <c r="F779" t="s">
        <v>156</v>
      </c>
      <c r="G779">
        <f t="shared" si="161"/>
        <v>2016</v>
      </c>
      <c r="H779" t="s">
        <v>1392</v>
      </c>
      <c r="I779">
        <f t="shared" si="162"/>
        <v>2022</v>
      </c>
      <c r="J779" t="s">
        <v>108</v>
      </c>
      <c r="K779" t="s">
        <v>109</v>
      </c>
      <c r="L779">
        <v>31.508273877884339</v>
      </c>
      <c r="M779">
        <f t="shared" si="163"/>
        <v>16.090225193639615</v>
      </c>
      <c r="N779">
        <f t="shared" si="170"/>
        <v>16.090225193639615</v>
      </c>
      <c r="O779">
        <f t="shared" si="164"/>
        <v>32.18045038727923</v>
      </c>
      <c r="P779">
        <f t="shared" si="169"/>
        <v>11.906766643293315</v>
      </c>
      <c r="Q779">
        <f t="shared" si="165"/>
        <v>44.087217030572546</v>
      </c>
      <c r="R779">
        <f t="shared" si="166"/>
        <v>20.720992004369094</v>
      </c>
      <c r="S779">
        <f t="shared" si="167"/>
        <v>75.97697068268667</v>
      </c>
    </row>
    <row r="780" spans="1:19">
      <c r="A780" t="s">
        <v>221</v>
      </c>
      <c r="B780" t="s">
        <v>1430</v>
      </c>
      <c r="C780" t="s">
        <v>51</v>
      </c>
      <c r="D780" t="s">
        <v>42</v>
      </c>
      <c r="E780">
        <v>1.853593507029927E-2</v>
      </c>
      <c r="F780" t="s">
        <v>156</v>
      </c>
      <c r="G780">
        <f t="shared" si="161"/>
        <v>2016</v>
      </c>
      <c r="H780" t="s">
        <v>1392</v>
      </c>
      <c r="I780">
        <f t="shared" si="162"/>
        <v>2022</v>
      </c>
      <c r="J780" t="s">
        <v>108</v>
      </c>
      <c r="K780" t="s">
        <v>109</v>
      </c>
      <c r="L780">
        <v>168.38468291299421</v>
      </c>
      <c r="M780">
        <f t="shared" si="163"/>
        <v>85.988444740902438</v>
      </c>
      <c r="N780">
        <f t="shared" si="170"/>
        <v>85.988444740902438</v>
      </c>
      <c r="O780">
        <f t="shared" si="164"/>
        <v>171.97688948180488</v>
      </c>
      <c r="P780">
        <f t="shared" si="169"/>
        <v>63.631449108267802</v>
      </c>
      <c r="Q780">
        <f t="shared" si="165"/>
        <v>235.60833859007266</v>
      </c>
      <c r="R780">
        <f t="shared" si="166"/>
        <v>110.73591913733415</v>
      </c>
      <c r="S780">
        <f t="shared" si="167"/>
        <v>406.03170350355856</v>
      </c>
    </row>
    <row r="781" spans="1:19">
      <c r="A781" t="s">
        <v>221</v>
      </c>
      <c r="B781" t="s">
        <v>1431</v>
      </c>
      <c r="C781" t="s">
        <v>51</v>
      </c>
      <c r="D781" t="s">
        <v>42</v>
      </c>
      <c r="E781">
        <v>1.90587433265559E-2</v>
      </c>
      <c r="F781" t="s">
        <v>156</v>
      </c>
      <c r="G781">
        <f t="shared" si="161"/>
        <v>2016</v>
      </c>
      <c r="H781" t="s">
        <v>1392</v>
      </c>
      <c r="I781">
        <f t="shared" si="162"/>
        <v>2022</v>
      </c>
      <c r="J781" t="s">
        <v>108</v>
      </c>
      <c r="K781" t="s">
        <v>109</v>
      </c>
      <c r="L781">
        <v>90.938604233842568</v>
      </c>
      <c r="M781">
        <f t="shared" si="163"/>
        <v>46.439313895415637</v>
      </c>
      <c r="N781">
        <f t="shared" si="170"/>
        <v>46.439313895415637</v>
      </c>
      <c r="O781">
        <f t="shared" si="164"/>
        <v>92.878627790831274</v>
      </c>
      <c r="P781">
        <f t="shared" si="169"/>
        <v>34.36509228260757</v>
      </c>
      <c r="Q781">
        <f t="shared" si="165"/>
        <v>127.24372007343885</v>
      </c>
      <c r="R781">
        <f t="shared" si="166"/>
        <v>59.804548434516256</v>
      </c>
      <c r="S781">
        <f t="shared" si="167"/>
        <v>219.28334425989294</v>
      </c>
    </row>
    <row r="782" spans="1:19">
      <c r="A782" t="s">
        <v>221</v>
      </c>
      <c r="B782" t="s">
        <v>1432</v>
      </c>
      <c r="C782" t="s">
        <v>51</v>
      </c>
      <c r="D782" t="s">
        <v>42</v>
      </c>
      <c r="E782">
        <v>1.8429039639289279E-2</v>
      </c>
      <c r="F782" t="s">
        <v>156</v>
      </c>
      <c r="G782">
        <f t="shared" si="161"/>
        <v>2016</v>
      </c>
      <c r="H782" t="s">
        <v>1392</v>
      </c>
      <c r="I782">
        <f t="shared" si="162"/>
        <v>2022</v>
      </c>
      <c r="J782" t="s">
        <v>108</v>
      </c>
      <c r="K782" t="s">
        <v>109</v>
      </c>
      <c r="L782">
        <v>148.45874416144451</v>
      </c>
      <c r="M782">
        <f t="shared" si="163"/>
        <v>75.812932018444386</v>
      </c>
      <c r="N782">
        <f t="shared" si="170"/>
        <v>75.812932018444386</v>
      </c>
      <c r="O782">
        <f t="shared" si="164"/>
        <v>151.62586403688877</v>
      </c>
      <c r="P782">
        <f t="shared" si="169"/>
        <v>56.101569693648848</v>
      </c>
      <c r="Q782">
        <f t="shared" si="165"/>
        <v>207.72743373053763</v>
      </c>
      <c r="R782">
        <f t="shared" si="166"/>
        <v>97.631893853352679</v>
      </c>
      <c r="S782">
        <f t="shared" si="167"/>
        <v>357.98361079562648</v>
      </c>
    </row>
    <row r="783" spans="1:19">
      <c r="A783" t="s">
        <v>221</v>
      </c>
      <c r="B783" t="s">
        <v>1433</v>
      </c>
      <c r="C783" t="s">
        <v>51</v>
      </c>
      <c r="D783" t="s">
        <v>42</v>
      </c>
      <c r="E783">
        <v>1.9211431587793409E-2</v>
      </c>
      <c r="F783" t="s">
        <v>156</v>
      </c>
      <c r="G783">
        <f t="shared" si="161"/>
        <v>2016</v>
      </c>
      <c r="H783" t="s">
        <v>1392</v>
      </c>
      <c r="I783">
        <f t="shared" si="162"/>
        <v>2022</v>
      </c>
      <c r="J783" t="s">
        <v>108</v>
      </c>
      <c r="K783" t="s">
        <v>109</v>
      </c>
      <c r="L783">
        <v>166.62152206695569</v>
      </c>
      <c r="M783">
        <f t="shared" si="163"/>
        <v>85.088057268858776</v>
      </c>
      <c r="N783">
        <f t="shared" si="170"/>
        <v>85.088057268858776</v>
      </c>
      <c r="O783">
        <f t="shared" si="164"/>
        <v>170.17611453771755</v>
      </c>
      <c r="P783">
        <f t="shared" si="169"/>
        <v>62.96516237895549</v>
      </c>
      <c r="Q783">
        <f t="shared" si="165"/>
        <v>233.14127691667304</v>
      </c>
      <c r="R783">
        <f t="shared" si="166"/>
        <v>109.57640015083632</v>
      </c>
      <c r="S783">
        <f t="shared" si="167"/>
        <v>401.78013388639982</v>
      </c>
    </row>
    <row r="784" spans="1:19">
      <c r="A784" t="s">
        <v>1434</v>
      </c>
      <c r="B784" t="s">
        <v>1435</v>
      </c>
      <c r="C784" t="s">
        <v>51</v>
      </c>
      <c r="D784" t="s">
        <v>42</v>
      </c>
      <c r="E784">
        <v>1.9004939166413819E-2</v>
      </c>
      <c r="F784" t="s">
        <v>201</v>
      </c>
      <c r="G784">
        <f t="shared" si="161"/>
        <v>2016</v>
      </c>
      <c r="H784" t="s">
        <v>1392</v>
      </c>
      <c r="I784">
        <f t="shared" si="162"/>
        <v>2022</v>
      </c>
      <c r="J784" t="s">
        <v>108</v>
      </c>
      <c r="K784" t="s">
        <v>109</v>
      </c>
      <c r="L784">
        <v>158.09167272808591</v>
      </c>
      <c r="M784">
        <f t="shared" si="163"/>
        <v>80.732147539809262</v>
      </c>
      <c r="N784">
        <f t="shared" si="170"/>
        <v>80.732147539809262</v>
      </c>
      <c r="O784">
        <f t="shared" si="164"/>
        <v>161.46429507961852</v>
      </c>
      <c r="P784">
        <f t="shared" si="169"/>
        <v>59.741789179458856</v>
      </c>
      <c r="Q784">
        <f t="shared" si="165"/>
        <v>221.20608425907739</v>
      </c>
      <c r="R784">
        <f t="shared" si="166"/>
        <v>103.96685960176636</v>
      </c>
      <c r="S784">
        <f t="shared" si="167"/>
        <v>381.21181853980994</v>
      </c>
    </row>
    <row r="785" spans="1:19">
      <c r="A785" t="s">
        <v>1434</v>
      </c>
      <c r="B785" t="s">
        <v>1436</v>
      </c>
      <c r="C785" t="s">
        <v>51</v>
      </c>
      <c r="D785" t="s">
        <v>42</v>
      </c>
      <c r="E785">
        <v>1.8787320220573538E-2</v>
      </c>
      <c r="F785" t="s">
        <v>201</v>
      </c>
      <c r="G785">
        <f t="shared" ref="G785:G848" si="171">YEAR(F785)</f>
        <v>2016</v>
      </c>
      <c r="H785" t="s">
        <v>1392</v>
      </c>
      <c r="I785">
        <f t="shared" ref="I785:I848" si="172">YEAR(H785)</f>
        <v>2022</v>
      </c>
      <c r="J785" t="s">
        <v>108</v>
      </c>
      <c r="K785" t="s">
        <v>109</v>
      </c>
      <c r="L785">
        <v>110.93578121869361</v>
      </c>
      <c r="M785">
        <f t="shared" si="163"/>
        <v>56.651205609012912</v>
      </c>
      <c r="N785">
        <f t="shared" si="170"/>
        <v>56.651205609012912</v>
      </c>
      <c r="O785">
        <f t="shared" si="164"/>
        <v>113.30241121802582</v>
      </c>
      <c r="P785">
        <f t="shared" si="169"/>
        <v>41.921892150669557</v>
      </c>
      <c r="Q785">
        <f t="shared" si="165"/>
        <v>155.22430336869539</v>
      </c>
      <c r="R785">
        <f t="shared" si="166"/>
        <v>72.955422583286833</v>
      </c>
      <c r="S785">
        <f t="shared" si="167"/>
        <v>267.50321613871836</v>
      </c>
    </row>
    <row r="786" spans="1:19">
      <c r="A786" t="s">
        <v>1434</v>
      </c>
      <c r="B786" t="s">
        <v>1437</v>
      </c>
      <c r="C786" t="s">
        <v>51</v>
      </c>
      <c r="D786" t="s">
        <v>42</v>
      </c>
      <c r="E786">
        <v>1.753120538507074E-2</v>
      </c>
      <c r="F786" t="s">
        <v>201</v>
      </c>
      <c r="G786">
        <f t="shared" si="171"/>
        <v>2016</v>
      </c>
      <c r="H786" t="s">
        <v>1392</v>
      </c>
      <c r="I786">
        <f t="shared" si="172"/>
        <v>2022</v>
      </c>
      <c r="J786" t="s">
        <v>108</v>
      </c>
      <c r="K786" t="s">
        <v>109</v>
      </c>
      <c r="L786">
        <v>141.6293312317876</v>
      </c>
      <c r="M786">
        <f t="shared" ref="M786:M849" si="173">IF(D786="euc",$L$2,$L$3)*L786</f>
        <v>72.325378482366261</v>
      </c>
      <c r="N786">
        <f t="shared" si="170"/>
        <v>72.325378482366261</v>
      </c>
      <c r="O786">
        <f t="shared" ref="O786:O812" si="174">N786*$L$4</f>
        <v>144.65075696473252</v>
      </c>
      <c r="P786">
        <f t="shared" si="169"/>
        <v>53.520780076951034</v>
      </c>
      <c r="Q786">
        <f t="shared" ref="Q786:Q812" si="175">SUM(O786:P786)</f>
        <v>198.17153704168356</v>
      </c>
      <c r="R786">
        <f t="shared" ref="R786:R812" si="176">Q786*$L$7</f>
        <v>93.140622409591273</v>
      </c>
      <c r="S786">
        <f t="shared" ref="S786:S812" si="177">R786*$L$8</f>
        <v>341.51561550183465</v>
      </c>
    </row>
    <row r="787" spans="1:19">
      <c r="A787" t="s">
        <v>217</v>
      </c>
      <c r="B787" t="s">
        <v>1438</v>
      </c>
      <c r="C787" t="s">
        <v>51</v>
      </c>
      <c r="D787" t="s">
        <v>42</v>
      </c>
      <c r="E787">
        <v>1.8261966738383761E-2</v>
      </c>
      <c r="F787" t="s">
        <v>201</v>
      </c>
      <c r="G787">
        <f t="shared" si="171"/>
        <v>2016</v>
      </c>
      <c r="H787" t="s">
        <v>1392</v>
      </c>
      <c r="I787">
        <f t="shared" si="172"/>
        <v>2022</v>
      </c>
      <c r="J787" t="s">
        <v>108</v>
      </c>
      <c r="K787" t="s">
        <v>109</v>
      </c>
      <c r="L787">
        <v>129.5557811668177</v>
      </c>
      <c r="M787">
        <f t="shared" si="173"/>
        <v>66.159818915854956</v>
      </c>
      <c r="N787">
        <f t="shared" si="170"/>
        <v>66.159818915854956</v>
      </c>
      <c r="O787">
        <f t="shared" si="174"/>
        <v>132.31963783170991</v>
      </c>
      <c r="P787">
        <f t="shared" si="169"/>
        <v>48.958265997732667</v>
      </c>
      <c r="Q787">
        <f t="shared" si="175"/>
        <v>181.27790382944258</v>
      </c>
      <c r="R787">
        <f t="shared" si="176"/>
        <v>85.200614799838007</v>
      </c>
      <c r="S787">
        <f t="shared" si="177"/>
        <v>312.4022542660727</v>
      </c>
    </row>
    <row r="788" spans="1:19">
      <c r="A788" t="s">
        <v>1439</v>
      </c>
      <c r="B788" t="s">
        <v>1440</v>
      </c>
      <c r="C788" t="s">
        <v>51</v>
      </c>
      <c r="D788" t="s">
        <v>42</v>
      </c>
      <c r="E788">
        <v>1.834650913957328E-2</v>
      </c>
      <c r="F788" t="s">
        <v>201</v>
      </c>
      <c r="G788">
        <f t="shared" si="171"/>
        <v>2016</v>
      </c>
      <c r="H788" t="s">
        <v>1408</v>
      </c>
      <c r="I788">
        <f t="shared" si="172"/>
        <v>2022</v>
      </c>
      <c r="J788" t="s">
        <v>108</v>
      </c>
      <c r="K788" t="s">
        <v>109</v>
      </c>
      <c r="L788">
        <v>74.345840668492471</v>
      </c>
      <c r="M788">
        <f t="shared" si="173"/>
        <v>37.965942634710181</v>
      </c>
      <c r="N788">
        <f t="shared" si="170"/>
        <v>37.965942634710181</v>
      </c>
      <c r="O788">
        <f t="shared" si="174"/>
        <v>75.931885269420363</v>
      </c>
      <c r="P788">
        <f t="shared" si="169"/>
        <v>28.094797549685534</v>
      </c>
      <c r="Q788">
        <f t="shared" si="175"/>
        <v>104.0266828191059</v>
      </c>
      <c r="R788">
        <f t="shared" si="176"/>
        <v>48.89254092497977</v>
      </c>
      <c r="S788">
        <f t="shared" si="177"/>
        <v>179.27265005825916</v>
      </c>
    </row>
    <row r="789" spans="1:19">
      <c r="A789" t="s">
        <v>215</v>
      </c>
      <c r="B789" t="s">
        <v>1441</v>
      </c>
      <c r="C789" t="s">
        <v>51</v>
      </c>
      <c r="D789" t="s">
        <v>42</v>
      </c>
      <c r="E789">
        <v>1.7664062076862021E-2</v>
      </c>
      <c r="F789" t="s">
        <v>201</v>
      </c>
      <c r="G789">
        <f t="shared" si="171"/>
        <v>2016</v>
      </c>
      <c r="H789" t="s">
        <v>1408</v>
      </c>
      <c r="I789">
        <f t="shared" si="172"/>
        <v>2022</v>
      </c>
      <c r="J789" t="s">
        <v>108</v>
      </c>
      <c r="K789" t="s">
        <v>109</v>
      </c>
      <c r="L789">
        <v>74.514098939772779</v>
      </c>
      <c r="M789">
        <f t="shared" si="173"/>
        <v>38.051866525243994</v>
      </c>
      <c r="N789">
        <f t="shared" si="170"/>
        <v>38.051866525243994</v>
      </c>
      <c r="O789">
        <f t="shared" si="174"/>
        <v>76.103733050487989</v>
      </c>
      <c r="P789">
        <f t="shared" si="169"/>
        <v>28.158381228680554</v>
      </c>
      <c r="Q789">
        <f t="shared" si="175"/>
        <v>104.26211427916854</v>
      </c>
      <c r="R789">
        <f t="shared" si="176"/>
        <v>49.003193711209214</v>
      </c>
      <c r="S789">
        <f t="shared" si="177"/>
        <v>179.67837694110045</v>
      </c>
    </row>
    <row r="790" spans="1:19">
      <c r="A790" t="s">
        <v>215</v>
      </c>
      <c r="B790" t="s">
        <v>1442</v>
      </c>
      <c r="C790" t="s">
        <v>51</v>
      </c>
      <c r="D790" t="s">
        <v>42</v>
      </c>
      <c r="E790">
        <v>1.858802895432354E-2</v>
      </c>
      <c r="F790" t="s">
        <v>201</v>
      </c>
      <c r="G790">
        <f t="shared" si="171"/>
        <v>2016</v>
      </c>
      <c r="H790" t="s">
        <v>1408</v>
      </c>
      <c r="I790">
        <f t="shared" si="172"/>
        <v>2022</v>
      </c>
      <c r="J790" t="s">
        <v>108</v>
      </c>
      <c r="K790" t="s">
        <v>109</v>
      </c>
      <c r="L790">
        <v>84.234847292516235</v>
      </c>
      <c r="M790">
        <f t="shared" si="173"/>
        <v>43.015928684044987</v>
      </c>
      <c r="N790">
        <f t="shared" si="170"/>
        <v>43.015928684044987</v>
      </c>
      <c r="O790">
        <f t="shared" si="174"/>
        <v>86.031857368089973</v>
      </c>
      <c r="P790">
        <f t="shared" si="169"/>
        <v>31.831787226193288</v>
      </c>
      <c r="Q790">
        <f t="shared" si="175"/>
        <v>117.86364459428326</v>
      </c>
      <c r="R790">
        <f t="shared" si="176"/>
        <v>55.395912959313129</v>
      </c>
      <c r="S790">
        <f t="shared" si="177"/>
        <v>203.11834751748145</v>
      </c>
    </row>
    <row r="791" spans="1:19">
      <c r="A791" t="s">
        <v>213</v>
      </c>
      <c r="B791" t="s">
        <v>1443</v>
      </c>
      <c r="C791" t="s">
        <v>51</v>
      </c>
      <c r="D791" t="s">
        <v>42</v>
      </c>
      <c r="E791">
        <v>1.9516336962409179E-2</v>
      </c>
      <c r="F791" t="s">
        <v>152</v>
      </c>
      <c r="G791">
        <f t="shared" si="171"/>
        <v>2016</v>
      </c>
      <c r="H791" t="s">
        <v>1408</v>
      </c>
      <c r="I791">
        <f t="shared" si="172"/>
        <v>2022</v>
      </c>
      <c r="J791" t="s">
        <v>108</v>
      </c>
      <c r="K791" t="s">
        <v>109</v>
      </c>
      <c r="L791">
        <v>80.468124292477185</v>
      </c>
      <c r="M791">
        <f t="shared" si="173"/>
        <v>41.092388805358382</v>
      </c>
      <c r="N791">
        <f t="shared" si="170"/>
        <v>41.092388805358382</v>
      </c>
      <c r="O791">
        <f t="shared" si="174"/>
        <v>82.184777610716765</v>
      </c>
      <c r="P791">
        <f t="shared" si="169"/>
        <v>30.408367715965202</v>
      </c>
      <c r="Q791">
        <f t="shared" si="175"/>
        <v>112.59314532668196</v>
      </c>
      <c r="R791">
        <f t="shared" si="176"/>
        <v>52.91877830354052</v>
      </c>
      <c r="S791">
        <f t="shared" si="177"/>
        <v>194.03552044631525</v>
      </c>
    </row>
    <row r="792" spans="1:19">
      <c r="A792" t="s">
        <v>213</v>
      </c>
      <c r="B792" t="s">
        <v>1444</v>
      </c>
      <c r="C792" t="s">
        <v>51</v>
      </c>
      <c r="D792" t="s">
        <v>42</v>
      </c>
      <c r="E792">
        <v>1.9069330120106399E-2</v>
      </c>
      <c r="F792" t="s">
        <v>152</v>
      </c>
      <c r="G792">
        <f t="shared" si="171"/>
        <v>2016</v>
      </c>
      <c r="H792" t="s">
        <v>1408</v>
      </c>
      <c r="I792">
        <f t="shared" si="172"/>
        <v>2022</v>
      </c>
      <c r="J792" t="s">
        <v>108</v>
      </c>
      <c r="K792" t="s">
        <v>109</v>
      </c>
      <c r="L792">
        <v>88.490298524990635</v>
      </c>
      <c r="M792">
        <f t="shared" si="173"/>
        <v>45.189045780095249</v>
      </c>
      <c r="N792">
        <f t="shared" si="170"/>
        <v>45.189045780095249</v>
      </c>
      <c r="O792">
        <f t="shared" si="174"/>
        <v>90.378091560190498</v>
      </c>
      <c r="P792">
        <f t="shared" si="169"/>
        <v>33.439893877270485</v>
      </c>
      <c r="Q792">
        <f t="shared" si="175"/>
        <v>123.81798543746098</v>
      </c>
      <c r="R792">
        <f t="shared" si="176"/>
        <v>58.194453155606652</v>
      </c>
      <c r="S792">
        <f t="shared" si="177"/>
        <v>213.37966157055772</v>
      </c>
    </row>
    <row r="793" spans="1:19">
      <c r="A793" t="s">
        <v>208</v>
      </c>
      <c r="B793" t="s">
        <v>1445</v>
      </c>
      <c r="C793" t="s">
        <v>51</v>
      </c>
      <c r="D793" t="s">
        <v>42</v>
      </c>
      <c r="E793">
        <v>1.6835086035514639E-2</v>
      </c>
      <c r="F793" t="s">
        <v>152</v>
      </c>
      <c r="G793">
        <f t="shared" si="171"/>
        <v>2016</v>
      </c>
      <c r="H793" t="s">
        <v>1408</v>
      </c>
      <c r="I793">
        <f t="shared" si="172"/>
        <v>2022</v>
      </c>
      <c r="J793" t="s">
        <v>108</v>
      </c>
      <c r="K793" t="s">
        <v>109</v>
      </c>
      <c r="L793">
        <v>105.2014936447286</v>
      </c>
      <c r="M793">
        <f t="shared" si="173"/>
        <v>53.722896087908111</v>
      </c>
      <c r="N793">
        <f t="shared" si="170"/>
        <v>53.722896087908111</v>
      </c>
      <c r="O793">
        <f t="shared" si="174"/>
        <v>107.44579217581622</v>
      </c>
      <c r="P793">
        <f t="shared" si="169"/>
        <v>39.754943105052</v>
      </c>
      <c r="Q793">
        <f t="shared" si="175"/>
        <v>147.20073528086823</v>
      </c>
      <c r="R793">
        <f t="shared" si="176"/>
        <v>69.184345582008064</v>
      </c>
      <c r="S793">
        <f t="shared" si="177"/>
        <v>253.67593380069621</v>
      </c>
    </row>
    <row r="794" spans="1:19">
      <c r="A794" t="s">
        <v>208</v>
      </c>
      <c r="B794" t="s">
        <v>1446</v>
      </c>
      <c r="C794" t="s">
        <v>51</v>
      </c>
      <c r="D794" t="s">
        <v>42</v>
      </c>
      <c r="E794">
        <v>1.8949687706573608E-2</v>
      </c>
      <c r="F794" t="s">
        <v>152</v>
      </c>
      <c r="G794">
        <f t="shared" si="171"/>
        <v>2016</v>
      </c>
      <c r="H794" t="s">
        <v>1408</v>
      </c>
      <c r="I794">
        <f t="shared" si="172"/>
        <v>2022</v>
      </c>
      <c r="J794" t="s">
        <v>108</v>
      </c>
      <c r="K794" t="s">
        <v>109</v>
      </c>
      <c r="L794">
        <v>127.4318733890058</v>
      </c>
      <c r="M794">
        <f t="shared" si="173"/>
        <v>65.075210010652341</v>
      </c>
      <c r="N794">
        <f t="shared" si="170"/>
        <v>65.075210010652341</v>
      </c>
      <c r="O794">
        <f t="shared" si="174"/>
        <v>130.15042002130468</v>
      </c>
      <c r="P794">
        <f t="shared" si="169"/>
        <v>48.155655407882733</v>
      </c>
      <c r="Q794">
        <f t="shared" si="175"/>
        <v>178.30607542918742</v>
      </c>
      <c r="R794">
        <f t="shared" si="176"/>
        <v>83.803855451718078</v>
      </c>
      <c r="S794">
        <f t="shared" si="177"/>
        <v>307.28080332296628</v>
      </c>
    </row>
    <row r="795" spans="1:19">
      <c r="A795" t="s">
        <v>208</v>
      </c>
      <c r="B795" t="s">
        <v>1447</v>
      </c>
      <c r="C795" t="s">
        <v>51</v>
      </c>
      <c r="D795" t="s">
        <v>42</v>
      </c>
      <c r="E795">
        <v>1.705773809701399E-2</v>
      </c>
      <c r="F795" t="s">
        <v>152</v>
      </c>
      <c r="G795">
        <f t="shared" si="171"/>
        <v>2016</v>
      </c>
      <c r="H795" t="s">
        <v>1408</v>
      </c>
      <c r="I795">
        <f t="shared" si="172"/>
        <v>2022</v>
      </c>
      <c r="J795" t="s">
        <v>108</v>
      </c>
      <c r="K795" t="s">
        <v>109</v>
      </c>
      <c r="L795">
        <v>129.75212931151381</v>
      </c>
      <c r="M795">
        <f t="shared" si="173"/>
        <v>66.260087368413096</v>
      </c>
      <c r="N795">
        <f t="shared" si="170"/>
        <v>66.260087368413096</v>
      </c>
      <c r="O795">
        <f t="shared" si="174"/>
        <v>132.52017473682619</v>
      </c>
      <c r="P795">
        <f t="shared" si="169"/>
        <v>49.032464652625691</v>
      </c>
      <c r="Q795">
        <f t="shared" si="175"/>
        <v>181.55263938945188</v>
      </c>
      <c r="R795">
        <f t="shared" si="176"/>
        <v>85.329740513042381</v>
      </c>
      <c r="S795">
        <f t="shared" si="177"/>
        <v>312.87571521448871</v>
      </c>
    </row>
    <row r="796" spans="1:19">
      <c r="A796" t="s">
        <v>208</v>
      </c>
      <c r="B796" t="s">
        <v>1448</v>
      </c>
      <c r="C796" t="s">
        <v>51</v>
      </c>
      <c r="D796" t="s">
        <v>42</v>
      </c>
      <c r="E796">
        <v>1.7463493740585902E-2</v>
      </c>
      <c r="F796" t="s">
        <v>152</v>
      </c>
      <c r="G796">
        <f t="shared" si="171"/>
        <v>2016</v>
      </c>
      <c r="H796" t="s">
        <v>1408</v>
      </c>
      <c r="I796">
        <f t="shared" si="172"/>
        <v>2022</v>
      </c>
      <c r="J796" t="s">
        <v>108</v>
      </c>
      <c r="K796" t="s">
        <v>109</v>
      </c>
      <c r="L796">
        <v>139.0359346232361</v>
      </c>
      <c r="M796">
        <f t="shared" si="173"/>
        <v>71.001017280932629</v>
      </c>
      <c r="N796">
        <f t="shared" si="170"/>
        <v>71.001017280932629</v>
      </c>
      <c r="O796">
        <f t="shared" si="174"/>
        <v>142.00203456186526</v>
      </c>
      <c r="P796">
        <f t="shared" si="169"/>
        <v>52.540752787890142</v>
      </c>
      <c r="Q796">
        <f t="shared" si="175"/>
        <v>194.5427873497554</v>
      </c>
      <c r="R796">
        <f t="shared" si="176"/>
        <v>91.435110054385035</v>
      </c>
      <c r="S796">
        <f t="shared" si="177"/>
        <v>335.26207019941177</v>
      </c>
    </row>
    <row r="797" spans="1:19">
      <c r="A797" t="s">
        <v>208</v>
      </c>
      <c r="B797" t="s">
        <v>1449</v>
      </c>
      <c r="C797" t="s">
        <v>51</v>
      </c>
      <c r="D797" t="s">
        <v>42</v>
      </c>
      <c r="E797">
        <v>1.9111096089604731E-2</v>
      </c>
      <c r="F797" t="s">
        <v>152</v>
      </c>
      <c r="G797">
        <f t="shared" si="171"/>
        <v>2016</v>
      </c>
      <c r="H797" t="s">
        <v>1408</v>
      </c>
      <c r="I797">
        <f t="shared" si="172"/>
        <v>2022</v>
      </c>
      <c r="J797" t="s">
        <v>108</v>
      </c>
      <c r="K797" t="s">
        <v>109</v>
      </c>
      <c r="L797">
        <v>92.928208307741698</v>
      </c>
      <c r="M797">
        <f t="shared" si="173"/>
        <v>47.455338375820126</v>
      </c>
      <c r="N797">
        <f t="shared" si="170"/>
        <v>47.455338375820126</v>
      </c>
      <c r="O797">
        <f t="shared" si="174"/>
        <v>94.910676751640253</v>
      </c>
      <c r="P797">
        <f t="shared" si="169"/>
        <v>35.116950398106894</v>
      </c>
      <c r="Q797">
        <f t="shared" si="175"/>
        <v>130.02762714974716</v>
      </c>
      <c r="R797">
        <f t="shared" si="176"/>
        <v>61.11298476038116</v>
      </c>
      <c r="S797">
        <f t="shared" si="177"/>
        <v>224.08094412139758</v>
      </c>
    </row>
    <row r="798" spans="1:19">
      <c r="A798" t="s">
        <v>317</v>
      </c>
      <c r="B798" t="s">
        <v>1450</v>
      </c>
      <c r="C798" t="s">
        <v>51</v>
      </c>
      <c r="D798" t="s">
        <v>42</v>
      </c>
      <c r="E798">
        <v>1.7463493740585902E-2</v>
      </c>
      <c r="F798" t="s">
        <v>304</v>
      </c>
      <c r="G798">
        <f t="shared" si="171"/>
        <v>2017</v>
      </c>
      <c r="H798" t="s">
        <v>1451</v>
      </c>
      <c r="I798">
        <f t="shared" si="172"/>
        <v>2022</v>
      </c>
      <c r="J798" t="s">
        <v>108</v>
      </c>
      <c r="K798" t="s">
        <v>109</v>
      </c>
      <c r="L798">
        <v>94.935609060108661</v>
      </c>
      <c r="M798">
        <f t="shared" si="173"/>
        <v>48.480451026695526</v>
      </c>
      <c r="N798">
        <f t="shared" si="170"/>
        <v>48.480451026695526</v>
      </c>
      <c r="O798">
        <f t="shared" si="174"/>
        <v>96.960902053391052</v>
      </c>
      <c r="P798">
        <f t="shared" si="169"/>
        <v>35.875533759754688</v>
      </c>
      <c r="Q798">
        <f t="shared" si="175"/>
        <v>132.83643581314573</v>
      </c>
      <c r="R798">
        <f t="shared" si="176"/>
        <v>62.433124832178486</v>
      </c>
      <c r="S798">
        <f t="shared" si="177"/>
        <v>228.92145771798778</v>
      </c>
    </row>
    <row r="799" spans="1:19">
      <c r="A799" t="s">
        <v>206</v>
      </c>
      <c r="B799" t="s">
        <v>1452</v>
      </c>
      <c r="C799" t="s">
        <v>51</v>
      </c>
      <c r="D799" t="s">
        <v>42</v>
      </c>
      <c r="E799">
        <v>1.6872710197550201E-2</v>
      </c>
      <c r="F799" t="s">
        <v>204</v>
      </c>
      <c r="G799">
        <f t="shared" si="171"/>
        <v>2016</v>
      </c>
      <c r="H799" t="s">
        <v>1408</v>
      </c>
      <c r="I799">
        <f t="shared" si="172"/>
        <v>2022</v>
      </c>
      <c r="J799" t="s">
        <v>108</v>
      </c>
      <c r="K799" t="s">
        <v>109</v>
      </c>
      <c r="L799">
        <v>101.5612222227785</v>
      </c>
      <c r="M799">
        <f t="shared" si="173"/>
        <v>51.863930815098925</v>
      </c>
      <c r="N799">
        <f t="shared" si="170"/>
        <v>51.863930815098925</v>
      </c>
      <c r="O799">
        <f t="shared" si="174"/>
        <v>103.72786163019785</v>
      </c>
      <c r="P799">
        <f t="shared" si="169"/>
        <v>38.379308803173203</v>
      </c>
      <c r="Q799">
        <f t="shared" si="175"/>
        <v>142.10717043337104</v>
      </c>
      <c r="R799">
        <f t="shared" si="176"/>
        <v>66.790370103684381</v>
      </c>
      <c r="S799">
        <f t="shared" si="177"/>
        <v>244.89802371350939</v>
      </c>
    </row>
    <row r="800" spans="1:19">
      <c r="A800" t="s">
        <v>210</v>
      </c>
      <c r="B800" t="s">
        <v>1453</v>
      </c>
      <c r="C800" t="s">
        <v>51</v>
      </c>
      <c r="D800" t="s">
        <v>42</v>
      </c>
      <c r="E800">
        <v>1.7463493740585902E-2</v>
      </c>
      <c r="F800" t="s">
        <v>204</v>
      </c>
      <c r="G800">
        <f t="shared" si="171"/>
        <v>2016</v>
      </c>
      <c r="H800" t="s">
        <v>1386</v>
      </c>
      <c r="I800">
        <f t="shared" si="172"/>
        <v>2022</v>
      </c>
      <c r="J800" t="s">
        <v>108</v>
      </c>
      <c r="K800" t="s">
        <v>109</v>
      </c>
      <c r="L800">
        <v>144.9562789610309</v>
      </c>
      <c r="M800">
        <f t="shared" si="173"/>
        <v>74.024339789433171</v>
      </c>
      <c r="N800">
        <f t="shared" si="170"/>
        <v>74.024339789433171</v>
      </c>
      <c r="O800">
        <f t="shared" si="174"/>
        <v>148.04867957886634</v>
      </c>
      <c r="P800">
        <f t="shared" si="169"/>
        <v>54.778011444180542</v>
      </c>
      <c r="Q800">
        <f t="shared" si="175"/>
        <v>202.82669102304689</v>
      </c>
      <c r="R800">
        <f t="shared" si="176"/>
        <v>95.328544780832033</v>
      </c>
      <c r="S800">
        <f t="shared" si="177"/>
        <v>349.53799752971742</v>
      </c>
    </row>
    <row r="801" spans="1:19">
      <c r="A801" t="s">
        <v>1454</v>
      </c>
      <c r="B801" t="s">
        <v>1455</v>
      </c>
      <c r="C801" t="s">
        <v>51</v>
      </c>
      <c r="D801" t="s">
        <v>42</v>
      </c>
      <c r="E801">
        <v>1.7614642992907471E-2</v>
      </c>
      <c r="F801" t="s">
        <v>204</v>
      </c>
      <c r="G801">
        <f t="shared" si="171"/>
        <v>2016</v>
      </c>
      <c r="H801" t="s">
        <v>1456</v>
      </c>
      <c r="I801">
        <f t="shared" si="172"/>
        <v>2022</v>
      </c>
      <c r="J801" t="s">
        <v>108</v>
      </c>
      <c r="K801" t="s">
        <v>109</v>
      </c>
      <c r="L801">
        <v>47.393498037696247</v>
      </c>
      <c r="M801">
        <f t="shared" si="173"/>
        <v>24.202279664583568</v>
      </c>
      <c r="N801">
        <f t="shared" si="170"/>
        <v>24.202279664583568</v>
      </c>
      <c r="O801">
        <f t="shared" si="174"/>
        <v>48.404559329167135</v>
      </c>
      <c r="P801">
        <f t="shared" si="169"/>
        <v>17.909686951791841</v>
      </c>
      <c r="Q801">
        <f t="shared" si="175"/>
        <v>66.314246280958969</v>
      </c>
      <c r="R801">
        <f t="shared" si="176"/>
        <v>31.167695752050715</v>
      </c>
      <c r="S801">
        <f t="shared" si="177"/>
        <v>114.28155109085262</v>
      </c>
    </row>
    <row r="802" spans="1:19">
      <c r="A802" t="s">
        <v>210</v>
      </c>
      <c r="B802" t="s">
        <v>1457</v>
      </c>
      <c r="C802" t="s">
        <v>51</v>
      </c>
      <c r="D802" t="s">
        <v>42</v>
      </c>
      <c r="E802">
        <v>1.8689496364622291E-2</v>
      </c>
      <c r="F802" t="s">
        <v>204</v>
      </c>
      <c r="G802">
        <f t="shared" si="171"/>
        <v>2016</v>
      </c>
      <c r="H802" t="s">
        <v>1458</v>
      </c>
      <c r="I802">
        <f t="shared" si="172"/>
        <v>2022</v>
      </c>
      <c r="J802" t="s">
        <v>108</v>
      </c>
      <c r="K802" t="s">
        <v>109</v>
      </c>
      <c r="L802">
        <v>133.96428060640511</v>
      </c>
      <c r="M802">
        <f t="shared" si="173"/>
        <v>68.411092629670932</v>
      </c>
      <c r="N802">
        <f t="shared" si="170"/>
        <v>68.411092629670932</v>
      </c>
      <c r="O802">
        <f t="shared" si="174"/>
        <v>136.82218525934186</v>
      </c>
      <c r="P802">
        <f t="shared" si="169"/>
        <v>50.624208545956492</v>
      </c>
      <c r="Q802">
        <f t="shared" si="175"/>
        <v>187.44639380529836</v>
      </c>
      <c r="R802">
        <f t="shared" si="176"/>
        <v>88.099805088490228</v>
      </c>
      <c r="S802">
        <f t="shared" si="177"/>
        <v>323.03261865779751</v>
      </c>
    </row>
    <row r="803" spans="1:19">
      <c r="A803" t="s">
        <v>1459</v>
      </c>
      <c r="B803" t="s">
        <v>1460</v>
      </c>
      <c r="C803" t="s">
        <v>51</v>
      </c>
      <c r="D803" t="s">
        <v>42</v>
      </c>
      <c r="E803">
        <v>1.530285514001312E-2</v>
      </c>
      <c r="F803" t="s">
        <v>204</v>
      </c>
      <c r="G803">
        <f t="shared" si="171"/>
        <v>2016</v>
      </c>
      <c r="H803" t="s">
        <v>1458</v>
      </c>
      <c r="I803">
        <f t="shared" si="172"/>
        <v>2022</v>
      </c>
      <c r="J803" t="s">
        <v>108</v>
      </c>
      <c r="K803" t="s">
        <v>109</v>
      </c>
      <c r="L803">
        <v>55.117782790229413</v>
      </c>
      <c r="M803">
        <f t="shared" si="173"/>
        <v>28.14681441154384</v>
      </c>
      <c r="N803">
        <f t="shared" si="170"/>
        <v>28.14681441154384</v>
      </c>
      <c r="O803">
        <f t="shared" si="174"/>
        <v>56.29362882308768</v>
      </c>
      <c r="P803">
        <f t="shared" si="169"/>
        <v>20.828642664542443</v>
      </c>
      <c r="Q803">
        <f t="shared" si="175"/>
        <v>77.122271487630115</v>
      </c>
      <c r="R803">
        <f t="shared" si="176"/>
        <v>36.247467599186152</v>
      </c>
      <c r="S803">
        <f t="shared" si="177"/>
        <v>132.90738119701589</v>
      </c>
    </row>
    <row r="804" spans="1:19">
      <c r="A804" t="s">
        <v>210</v>
      </c>
      <c r="B804" t="s">
        <v>1461</v>
      </c>
      <c r="C804" t="s">
        <v>51</v>
      </c>
      <c r="D804" t="s">
        <v>42</v>
      </c>
      <c r="E804">
        <v>1.9048098476767968E-2</v>
      </c>
      <c r="F804" t="s">
        <v>204</v>
      </c>
      <c r="G804">
        <f t="shared" si="171"/>
        <v>2016</v>
      </c>
      <c r="H804" t="s">
        <v>1386</v>
      </c>
      <c r="I804">
        <f t="shared" si="172"/>
        <v>2022</v>
      </c>
      <c r="J804" t="s">
        <v>108</v>
      </c>
      <c r="K804" t="s">
        <v>109</v>
      </c>
      <c r="L804">
        <v>99.897036720943191</v>
      </c>
      <c r="M804">
        <f t="shared" si="173"/>
        <v>51.014086752161695</v>
      </c>
      <c r="N804">
        <f t="shared" si="170"/>
        <v>51.014086752161695</v>
      </c>
      <c r="O804">
        <f t="shared" si="174"/>
        <v>102.02817350432339</v>
      </c>
      <c r="P804">
        <f t="shared" si="169"/>
        <v>37.750424196599653</v>
      </c>
      <c r="Q804">
        <f t="shared" si="175"/>
        <v>139.77859770092306</v>
      </c>
      <c r="R804">
        <f t="shared" si="176"/>
        <v>65.695940919433838</v>
      </c>
      <c r="S804">
        <f t="shared" si="177"/>
        <v>240.88511670459073</v>
      </c>
    </row>
    <row r="805" spans="1:19">
      <c r="A805" t="s">
        <v>210</v>
      </c>
      <c r="B805" t="s">
        <v>1462</v>
      </c>
      <c r="C805" t="s">
        <v>51</v>
      </c>
      <c r="D805" t="s">
        <v>42</v>
      </c>
      <c r="E805">
        <v>1.9161993468694731E-2</v>
      </c>
      <c r="F805" t="s">
        <v>204</v>
      </c>
      <c r="G805">
        <f t="shared" si="171"/>
        <v>2016</v>
      </c>
      <c r="H805" t="s">
        <v>1386</v>
      </c>
      <c r="I805">
        <f t="shared" si="172"/>
        <v>2022</v>
      </c>
      <c r="J805" t="s">
        <v>108</v>
      </c>
      <c r="K805" t="s">
        <v>109</v>
      </c>
      <c r="L805">
        <v>82.470019491671223</v>
      </c>
      <c r="M805">
        <f t="shared" si="173"/>
        <v>42.114689953746804</v>
      </c>
      <c r="N805">
        <f t="shared" si="170"/>
        <v>42.114689953746804</v>
      </c>
      <c r="O805">
        <f t="shared" si="174"/>
        <v>84.229379907493609</v>
      </c>
      <c r="P805">
        <f t="shared" si="169"/>
        <v>31.164870565772635</v>
      </c>
      <c r="Q805">
        <f t="shared" si="175"/>
        <v>115.39425047326624</v>
      </c>
      <c r="R805">
        <f t="shared" si="176"/>
        <v>54.235297722435128</v>
      </c>
      <c r="S805">
        <f t="shared" si="177"/>
        <v>198.86275831559547</v>
      </c>
    </row>
    <row r="806" spans="1:19">
      <c r="A806" t="s">
        <v>1454</v>
      </c>
      <c r="B806" t="s">
        <v>1463</v>
      </c>
      <c r="C806" t="s">
        <v>51</v>
      </c>
      <c r="D806" t="s">
        <v>42</v>
      </c>
      <c r="E806">
        <v>1.6797256743268561E-2</v>
      </c>
      <c r="F806" t="s">
        <v>204</v>
      </c>
      <c r="G806">
        <f t="shared" si="171"/>
        <v>2016</v>
      </c>
      <c r="H806" t="s">
        <v>1458</v>
      </c>
      <c r="I806">
        <f t="shared" si="172"/>
        <v>2022</v>
      </c>
      <c r="J806" t="s">
        <v>108</v>
      </c>
      <c r="K806" t="s">
        <v>109</v>
      </c>
      <c r="L806">
        <v>65.761932540479421</v>
      </c>
      <c r="M806">
        <f t="shared" si="173"/>
        <v>33.582426884004846</v>
      </c>
      <c r="N806">
        <f t="shared" si="170"/>
        <v>33.582426884004846</v>
      </c>
      <c r="O806">
        <f t="shared" si="174"/>
        <v>67.164853768009692</v>
      </c>
      <c r="P806">
        <f t="shared" si="169"/>
        <v>24.850995894163585</v>
      </c>
      <c r="Q806">
        <f t="shared" si="175"/>
        <v>92.015849662173281</v>
      </c>
      <c r="R806">
        <f t="shared" si="176"/>
        <v>43.24744934122144</v>
      </c>
      <c r="S806">
        <f t="shared" si="177"/>
        <v>158.57398091781195</v>
      </c>
    </row>
    <row r="807" spans="1:19">
      <c r="A807" t="s">
        <v>1459</v>
      </c>
      <c r="B807" t="s">
        <v>1464</v>
      </c>
      <c r="C807" t="s">
        <v>51</v>
      </c>
      <c r="D807" t="s">
        <v>42</v>
      </c>
      <c r="E807">
        <v>1.6585549656742801E-2</v>
      </c>
      <c r="F807" t="s">
        <v>204</v>
      </c>
      <c r="G807">
        <f t="shared" si="171"/>
        <v>2016</v>
      </c>
      <c r="H807" t="s">
        <v>1458</v>
      </c>
      <c r="I807">
        <f t="shared" si="172"/>
        <v>2022</v>
      </c>
      <c r="J807" t="s">
        <v>108</v>
      </c>
      <c r="K807" t="s">
        <v>109</v>
      </c>
      <c r="L807">
        <v>103.2722523200553</v>
      </c>
      <c r="M807">
        <f t="shared" si="173"/>
        <v>52.737696851441612</v>
      </c>
      <c r="N807">
        <f t="shared" si="170"/>
        <v>52.737696851441612</v>
      </c>
      <c r="O807">
        <f t="shared" si="174"/>
        <v>105.47539370288322</v>
      </c>
      <c r="P807">
        <f t="shared" si="169"/>
        <v>39.025895670066795</v>
      </c>
      <c r="Q807">
        <f t="shared" si="175"/>
        <v>144.50128937295003</v>
      </c>
      <c r="R807">
        <f t="shared" si="176"/>
        <v>67.915606005286506</v>
      </c>
      <c r="S807">
        <f t="shared" si="177"/>
        <v>249.0238886860505</v>
      </c>
    </row>
    <row r="808" spans="1:19">
      <c r="A808" t="s">
        <v>208</v>
      </c>
      <c r="B808" t="s">
        <v>1465</v>
      </c>
      <c r="C808" t="s">
        <v>51</v>
      </c>
      <c r="D808" t="s">
        <v>42</v>
      </c>
      <c r="E808">
        <v>1.8469547589199341E-2</v>
      </c>
      <c r="F808" t="s">
        <v>152</v>
      </c>
      <c r="G808">
        <f t="shared" si="171"/>
        <v>2016</v>
      </c>
      <c r="H808" t="s">
        <v>1458</v>
      </c>
      <c r="I808">
        <f t="shared" si="172"/>
        <v>2022</v>
      </c>
      <c r="J808" t="s">
        <v>108</v>
      </c>
      <c r="K808" t="s">
        <v>109</v>
      </c>
      <c r="L808">
        <v>73.975286285694239</v>
      </c>
      <c r="M808">
        <f t="shared" si="173"/>
        <v>37.776712863227885</v>
      </c>
      <c r="N808">
        <f t="shared" si="170"/>
        <v>37.776712863227885</v>
      </c>
      <c r="O808">
        <f t="shared" si="174"/>
        <v>75.553425726455771</v>
      </c>
      <c r="P808">
        <f>O808*$L$5</f>
        <v>27.954767518788636</v>
      </c>
      <c r="Q808">
        <f t="shared" si="175"/>
        <v>103.5081932452444</v>
      </c>
      <c r="R808">
        <f t="shared" si="176"/>
        <v>48.648850825264866</v>
      </c>
      <c r="S808">
        <f t="shared" si="177"/>
        <v>178.37911969263783</v>
      </c>
    </row>
    <row r="809" spans="1:19">
      <c r="A809" t="s">
        <v>1459</v>
      </c>
      <c r="B809" t="s">
        <v>1466</v>
      </c>
      <c r="C809" t="s">
        <v>51</v>
      </c>
      <c r="D809" t="s">
        <v>42</v>
      </c>
      <c r="E809">
        <v>1.9004939166413819E-2</v>
      </c>
      <c r="F809" t="s">
        <v>204</v>
      </c>
      <c r="G809">
        <f t="shared" si="171"/>
        <v>2016</v>
      </c>
      <c r="H809" t="s">
        <v>1458</v>
      </c>
      <c r="I809">
        <f t="shared" si="172"/>
        <v>2022</v>
      </c>
      <c r="J809" t="s">
        <v>108</v>
      </c>
      <c r="K809" t="s">
        <v>109</v>
      </c>
      <c r="L809">
        <v>187.76536835511899</v>
      </c>
      <c r="M809">
        <f t="shared" si="173"/>
        <v>95.885514773347509</v>
      </c>
      <c r="N809">
        <f t="shared" si="170"/>
        <v>95.885514773347509</v>
      </c>
      <c r="O809">
        <f t="shared" si="174"/>
        <v>191.77102954669502</v>
      </c>
      <c r="P809">
        <f>O809*$L$5</f>
        <v>70.955280932277162</v>
      </c>
      <c r="Q809">
        <f t="shared" si="175"/>
        <v>262.72631047897221</v>
      </c>
      <c r="R809">
        <f t="shared" si="176"/>
        <v>123.48136592511693</v>
      </c>
      <c r="S809">
        <f t="shared" si="177"/>
        <v>452.76500839209541</v>
      </c>
    </row>
    <row r="810" spans="1:19">
      <c r="A810" t="s">
        <v>1467</v>
      </c>
      <c r="B810" t="s">
        <v>1468</v>
      </c>
      <c r="C810" t="s">
        <v>51</v>
      </c>
      <c r="D810" t="s">
        <v>42</v>
      </c>
      <c r="E810">
        <v>1.877529215414642E-2</v>
      </c>
      <c r="F810" t="s">
        <v>223</v>
      </c>
      <c r="G810">
        <f t="shared" si="171"/>
        <v>2016</v>
      </c>
      <c r="H810" t="s">
        <v>1386</v>
      </c>
      <c r="I810">
        <f t="shared" si="172"/>
        <v>2022</v>
      </c>
      <c r="J810" t="s">
        <v>108</v>
      </c>
      <c r="K810" t="s">
        <v>109</v>
      </c>
      <c r="L810">
        <v>67.391079184061738</v>
      </c>
      <c r="M810">
        <f t="shared" si="173"/>
        <v>34.414377769994218</v>
      </c>
      <c r="N810">
        <f t="shared" si="170"/>
        <v>34.414377769994218</v>
      </c>
      <c r="O810">
        <f t="shared" si="174"/>
        <v>68.828755539988435</v>
      </c>
      <c r="P810">
        <f>O810*$L$5</f>
        <v>25.466639549795723</v>
      </c>
      <c r="Q810">
        <f t="shared" si="175"/>
        <v>94.295395089784165</v>
      </c>
      <c r="R810">
        <f t="shared" si="176"/>
        <v>44.318835692198554</v>
      </c>
      <c r="S810">
        <f t="shared" si="177"/>
        <v>162.50239753806136</v>
      </c>
    </row>
    <row r="811" spans="1:19">
      <c r="A811" t="s">
        <v>1469</v>
      </c>
      <c r="B811" t="s">
        <v>1470</v>
      </c>
      <c r="C811" t="s">
        <v>51</v>
      </c>
      <c r="D811" t="s">
        <v>42</v>
      </c>
      <c r="E811">
        <v>1.801158618658066E-2</v>
      </c>
      <c r="F811" t="s">
        <v>223</v>
      </c>
      <c r="G811">
        <f t="shared" si="171"/>
        <v>2016</v>
      </c>
      <c r="H811" t="s">
        <v>1189</v>
      </c>
      <c r="I811">
        <f t="shared" si="172"/>
        <v>2022</v>
      </c>
      <c r="J811" t="s">
        <v>108</v>
      </c>
      <c r="K811" t="s">
        <v>109</v>
      </c>
      <c r="L811">
        <v>85.992948491526349</v>
      </c>
      <c r="M811">
        <f t="shared" si="173"/>
        <v>43.913732363006154</v>
      </c>
      <c r="N811">
        <f t="shared" si="170"/>
        <v>43.913732363006154</v>
      </c>
      <c r="O811">
        <f t="shared" si="174"/>
        <v>87.827464726012309</v>
      </c>
      <c r="P811">
        <f>O811*$L$5</f>
        <v>32.496161948624554</v>
      </c>
      <c r="Q811">
        <f t="shared" si="175"/>
        <v>120.32362667463687</v>
      </c>
      <c r="R811">
        <f t="shared" si="176"/>
        <v>56.552104537079323</v>
      </c>
      <c r="S811">
        <f t="shared" si="177"/>
        <v>207.3577166359575</v>
      </c>
    </row>
    <row r="812" spans="1:19">
      <c r="A812" t="s">
        <v>225</v>
      </c>
      <c r="B812" t="s">
        <v>1471</v>
      </c>
      <c r="C812" t="s">
        <v>51</v>
      </c>
      <c r="D812" t="s">
        <v>42</v>
      </c>
      <c r="E812">
        <v>1.696587015563129E-2</v>
      </c>
      <c r="F812" t="s">
        <v>223</v>
      </c>
      <c r="G812">
        <f t="shared" si="171"/>
        <v>2016</v>
      </c>
      <c r="H812" t="s">
        <v>1400</v>
      </c>
      <c r="I812">
        <f t="shared" si="172"/>
        <v>2022</v>
      </c>
      <c r="J812" t="s">
        <v>108</v>
      </c>
      <c r="K812" t="s">
        <v>109</v>
      </c>
      <c r="L812">
        <v>107.8742300770494</v>
      </c>
      <c r="M812">
        <f t="shared" si="173"/>
        <v>55.087773492679936</v>
      </c>
      <c r="N812">
        <f t="shared" si="170"/>
        <v>55.087773492679936</v>
      </c>
      <c r="O812">
        <f t="shared" si="174"/>
        <v>110.17554698535987</v>
      </c>
      <c r="P812">
        <f>O812*$L$5</f>
        <v>40.764952384583154</v>
      </c>
      <c r="Q812">
        <f t="shared" si="175"/>
        <v>150.94049936994304</v>
      </c>
      <c r="R812">
        <f t="shared" si="176"/>
        <v>70.942034703873219</v>
      </c>
      <c r="S812">
        <f t="shared" si="177"/>
        <v>260.12079391420178</v>
      </c>
    </row>
    <row r="813" spans="1:19">
      <c r="A813" t="s">
        <v>163</v>
      </c>
      <c r="B813" t="s">
        <v>1472</v>
      </c>
      <c r="C813" t="s">
        <v>51</v>
      </c>
      <c r="D813" t="s">
        <v>80</v>
      </c>
      <c r="E813">
        <v>1.983916272476615E-2</v>
      </c>
      <c r="F813" t="s">
        <v>160</v>
      </c>
      <c r="G813">
        <f t="shared" si="171"/>
        <v>2016</v>
      </c>
      <c r="H813" t="s">
        <v>672</v>
      </c>
      <c r="I813">
        <f t="shared" si="172"/>
        <v>2022</v>
      </c>
      <c r="J813" t="s">
        <v>162</v>
      </c>
      <c r="K813" t="s">
        <v>109</v>
      </c>
      <c r="L813">
        <v>121.917758415739</v>
      </c>
      <c r="M813">
        <f t="shared" si="173"/>
        <v>62.178056792026894</v>
      </c>
      <c r="N813">
        <f t="shared" ref="N813:N820" si="178">L813*$L$3</f>
        <v>62.178056792026894</v>
      </c>
      <c r="O813">
        <f t="shared" ref="O813:O849" si="179">N813*$L$4</f>
        <v>124.35611358405379</v>
      </c>
      <c r="P813">
        <f t="shared" ref="P813:P820" si="180">O813*$L$6</f>
        <v>32.332589531853984</v>
      </c>
      <c r="Q813">
        <f t="shared" ref="Q813:Q849" si="181">SUM(O813:P813)</f>
        <v>156.68870311590777</v>
      </c>
      <c r="R813">
        <f t="shared" ref="R813:R849" si="182">Q813*$L$7</f>
        <v>73.643690464476649</v>
      </c>
      <c r="S813">
        <f t="shared" ref="S813:S849" si="183">R813*$L$8</f>
        <v>270.02686503641439</v>
      </c>
    </row>
    <row r="814" spans="1:19">
      <c r="A814" t="s">
        <v>163</v>
      </c>
      <c r="B814" t="s">
        <v>1473</v>
      </c>
      <c r="C814" t="s">
        <v>51</v>
      </c>
      <c r="D814" t="s">
        <v>80</v>
      </c>
      <c r="E814">
        <v>1.979624284174572E-2</v>
      </c>
      <c r="F814" t="s">
        <v>160</v>
      </c>
      <c r="G814">
        <f t="shared" si="171"/>
        <v>2016</v>
      </c>
      <c r="H814" t="s">
        <v>672</v>
      </c>
      <c r="I814">
        <f t="shared" si="172"/>
        <v>2022</v>
      </c>
      <c r="J814" t="s">
        <v>162</v>
      </c>
      <c r="K814" t="s">
        <v>109</v>
      </c>
      <c r="L814">
        <v>93.816369519975467</v>
      </c>
      <c r="M814">
        <f t="shared" si="173"/>
        <v>47.846348455187488</v>
      </c>
      <c r="N814">
        <f t="shared" si="178"/>
        <v>47.846348455187488</v>
      </c>
      <c r="O814">
        <f t="shared" si="179"/>
        <v>95.692696910374977</v>
      </c>
      <c r="P814">
        <f t="shared" si="180"/>
        <v>24.880101196697495</v>
      </c>
      <c r="Q814">
        <f t="shared" si="181"/>
        <v>120.57279810707247</v>
      </c>
      <c r="R814">
        <f t="shared" si="182"/>
        <v>56.66921511032406</v>
      </c>
      <c r="S814">
        <f t="shared" si="183"/>
        <v>207.78712207118821</v>
      </c>
    </row>
    <row r="815" spans="1:19">
      <c r="A815" t="s">
        <v>1474</v>
      </c>
      <c r="B815" t="s">
        <v>1475</v>
      </c>
      <c r="C815" t="s">
        <v>51</v>
      </c>
      <c r="D815" t="s">
        <v>80</v>
      </c>
      <c r="E815">
        <v>1.9825399489692079E-2</v>
      </c>
      <c r="F815" t="s">
        <v>160</v>
      </c>
      <c r="G815">
        <f t="shared" si="171"/>
        <v>2016</v>
      </c>
      <c r="H815" t="s">
        <v>672</v>
      </c>
      <c r="I815">
        <f t="shared" si="172"/>
        <v>2022</v>
      </c>
      <c r="J815" t="s">
        <v>162</v>
      </c>
      <c r="K815" t="s">
        <v>109</v>
      </c>
      <c r="L815">
        <v>70.91150885335658</v>
      </c>
      <c r="M815">
        <f t="shared" si="173"/>
        <v>36.164869515211855</v>
      </c>
      <c r="N815">
        <f t="shared" si="178"/>
        <v>36.164869515211855</v>
      </c>
      <c r="O815">
        <f t="shared" si="179"/>
        <v>72.32973903042371</v>
      </c>
      <c r="P815">
        <f t="shared" si="180"/>
        <v>18.805732147910167</v>
      </c>
      <c r="Q815">
        <f t="shared" si="181"/>
        <v>91.135471178333873</v>
      </c>
      <c r="R815">
        <f t="shared" si="182"/>
        <v>42.833671453816919</v>
      </c>
      <c r="S815">
        <f t="shared" si="183"/>
        <v>157.05679533066203</v>
      </c>
    </row>
    <row r="816" spans="1:19">
      <c r="A816" t="s">
        <v>1476</v>
      </c>
      <c r="B816" t="s">
        <v>1477</v>
      </c>
      <c r="C816" t="s">
        <v>51</v>
      </c>
      <c r="D816" t="s">
        <v>80</v>
      </c>
      <c r="E816">
        <v>1.9333114663639919E-2</v>
      </c>
      <c r="F816" t="s">
        <v>160</v>
      </c>
      <c r="G816">
        <f t="shared" si="171"/>
        <v>2016</v>
      </c>
      <c r="H816" t="s">
        <v>1458</v>
      </c>
      <c r="I816">
        <f t="shared" si="172"/>
        <v>2022</v>
      </c>
      <c r="J816" t="s">
        <v>162</v>
      </c>
      <c r="K816" t="s">
        <v>109</v>
      </c>
      <c r="L816">
        <v>70.38590011929837</v>
      </c>
      <c r="M816">
        <f t="shared" si="173"/>
        <v>35.896809060842166</v>
      </c>
      <c r="N816">
        <f t="shared" si="178"/>
        <v>35.896809060842166</v>
      </c>
      <c r="O816">
        <f t="shared" si="179"/>
        <v>71.793618121684332</v>
      </c>
      <c r="P816">
        <f t="shared" si="180"/>
        <v>18.666340711637925</v>
      </c>
      <c r="Q816">
        <f t="shared" si="181"/>
        <v>90.459958833322261</v>
      </c>
      <c r="R816">
        <f t="shared" si="182"/>
        <v>42.516180651661458</v>
      </c>
      <c r="S816">
        <f t="shared" si="183"/>
        <v>155.89266238942534</v>
      </c>
    </row>
    <row r="817" spans="1:19">
      <c r="A817" t="s">
        <v>1478</v>
      </c>
      <c r="B817" t="s">
        <v>1479</v>
      </c>
      <c r="C817" t="s">
        <v>51</v>
      </c>
      <c r="D817" t="s">
        <v>80</v>
      </c>
      <c r="E817">
        <v>1.9825399489692079E-2</v>
      </c>
      <c r="F817" t="s">
        <v>160</v>
      </c>
      <c r="G817">
        <f t="shared" si="171"/>
        <v>2016</v>
      </c>
      <c r="H817" t="s">
        <v>1458</v>
      </c>
      <c r="I817">
        <f t="shared" si="172"/>
        <v>2022</v>
      </c>
      <c r="J817" t="s">
        <v>162</v>
      </c>
      <c r="K817" t="s">
        <v>109</v>
      </c>
      <c r="L817">
        <v>122.1319022220047</v>
      </c>
      <c r="M817">
        <f t="shared" si="173"/>
        <v>62.2872701332224</v>
      </c>
      <c r="N817">
        <f t="shared" si="178"/>
        <v>62.2872701332224</v>
      </c>
      <c r="O817">
        <f t="shared" si="179"/>
        <v>124.5745402664448</v>
      </c>
      <c r="P817">
        <f t="shared" si="180"/>
        <v>32.38938046927565</v>
      </c>
      <c r="Q817">
        <f t="shared" si="181"/>
        <v>156.96392073572045</v>
      </c>
      <c r="R817">
        <f t="shared" si="182"/>
        <v>73.773042745788601</v>
      </c>
      <c r="S817">
        <f t="shared" si="183"/>
        <v>270.50115673455821</v>
      </c>
    </row>
    <row r="818" spans="1:19">
      <c r="A818" t="s">
        <v>1480</v>
      </c>
      <c r="B818" t="s">
        <v>1481</v>
      </c>
      <c r="C818" t="s">
        <v>51</v>
      </c>
      <c r="D818" t="s">
        <v>80</v>
      </c>
      <c r="E818">
        <v>1.9701854814119232E-2</v>
      </c>
      <c r="F818" t="s">
        <v>160</v>
      </c>
      <c r="G818">
        <f t="shared" si="171"/>
        <v>2016</v>
      </c>
      <c r="H818" t="s">
        <v>1458</v>
      </c>
      <c r="I818">
        <f t="shared" si="172"/>
        <v>2022</v>
      </c>
      <c r="J818" t="s">
        <v>162</v>
      </c>
      <c r="K818" t="s">
        <v>109</v>
      </c>
      <c r="L818">
        <v>97.81698322254384</v>
      </c>
      <c r="M818">
        <f t="shared" si="173"/>
        <v>49.88666144349736</v>
      </c>
      <c r="N818">
        <f t="shared" si="178"/>
        <v>49.88666144349736</v>
      </c>
      <c r="O818">
        <f t="shared" si="179"/>
        <v>99.77332288699472</v>
      </c>
      <c r="P818">
        <f t="shared" si="180"/>
        <v>25.941063950618627</v>
      </c>
      <c r="Q818">
        <f t="shared" si="181"/>
        <v>125.71438683761335</v>
      </c>
      <c r="R818">
        <f t="shared" si="182"/>
        <v>59.085761813678268</v>
      </c>
      <c r="S818">
        <f t="shared" si="183"/>
        <v>216.6477933168203</v>
      </c>
    </row>
    <row r="819" spans="1:19">
      <c r="A819" t="s">
        <v>1482</v>
      </c>
      <c r="B819" t="s">
        <v>1483</v>
      </c>
      <c r="C819" t="s">
        <v>51</v>
      </c>
      <c r="D819" t="s">
        <v>80</v>
      </c>
      <c r="E819">
        <v>1.9638225014703879E-2</v>
      </c>
      <c r="F819" t="s">
        <v>160</v>
      </c>
      <c r="G819">
        <f t="shared" si="171"/>
        <v>2016</v>
      </c>
      <c r="H819" t="s">
        <v>1458</v>
      </c>
      <c r="I819">
        <f t="shared" si="172"/>
        <v>2022</v>
      </c>
      <c r="J819" t="s">
        <v>162</v>
      </c>
      <c r="K819" t="s">
        <v>109</v>
      </c>
      <c r="L819">
        <v>111.9476637523472</v>
      </c>
      <c r="M819">
        <f t="shared" si="173"/>
        <v>57.093308513697075</v>
      </c>
      <c r="N819">
        <f t="shared" si="178"/>
        <v>57.093308513697075</v>
      </c>
      <c r="O819">
        <f t="shared" si="179"/>
        <v>114.18661702739415</v>
      </c>
      <c r="P819">
        <f t="shared" si="180"/>
        <v>29.68852042712248</v>
      </c>
      <c r="Q819">
        <f t="shared" si="181"/>
        <v>143.87513745451662</v>
      </c>
      <c r="R819">
        <f t="shared" si="182"/>
        <v>67.621314603622807</v>
      </c>
      <c r="S819">
        <f t="shared" si="183"/>
        <v>247.94482021328361</v>
      </c>
    </row>
    <row r="820" spans="1:19">
      <c r="A820" t="s">
        <v>1484</v>
      </c>
      <c r="B820" t="s">
        <v>1485</v>
      </c>
      <c r="C820" t="s">
        <v>51</v>
      </c>
      <c r="D820" t="s">
        <v>80</v>
      </c>
      <c r="E820">
        <v>1.985238205917244E-2</v>
      </c>
      <c r="F820" t="s">
        <v>160</v>
      </c>
      <c r="G820">
        <f t="shared" si="171"/>
        <v>2016</v>
      </c>
      <c r="H820" t="s">
        <v>1458</v>
      </c>
      <c r="I820">
        <f t="shared" si="172"/>
        <v>2022</v>
      </c>
      <c r="J820" t="s">
        <v>162</v>
      </c>
      <c r="K820" t="s">
        <v>109</v>
      </c>
      <c r="L820">
        <v>83.52271576005684</v>
      </c>
      <c r="M820">
        <f t="shared" si="173"/>
        <v>42.596585037628991</v>
      </c>
      <c r="N820">
        <f t="shared" si="178"/>
        <v>42.596585037628991</v>
      </c>
      <c r="O820">
        <f t="shared" si="179"/>
        <v>85.193170075257981</v>
      </c>
      <c r="P820">
        <f t="shared" si="180"/>
        <v>22.150224219567075</v>
      </c>
      <c r="Q820">
        <f t="shared" si="181"/>
        <v>107.34339429482506</v>
      </c>
      <c r="R820">
        <f t="shared" si="182"/>
        <v>50.451395318567776</v>
      </c>
      <c r="S820">
        <f t="shared" si="183"/>
        <v>184.98844950141518</v>
      </c>
    </row>
    <row r="821" spans="1:19">
      <c r="A821" t="s">
        <v>183</v>
      </c>
      <c r="B821" t="s">
        <v>1486</v>
      </c>
      <c r="C821" t="s">
        <v>51</v>
      </c>
      <c r="D821" t="s">
        <v>42</v>
      </c>
      <c r="E821">
        <v>1.9978370445040711E-2</v>
      </c>
      <c r="F821" t="s">
        <v>182</v>
      </c>
      <c r="G821">
        <f t="shared" si="171"/>
        <v>2016</v>
      </c>
      <c r="H821" t="s">
        <v>639</v>
      </c>
      <c r="I821">
        <f t="shared" si="172"/>
        <v>2022</v>
      </c>
      <c r="J821" t="s">
        <v>108</v>
      </c>
      <c r="K821" t="s">
        <v>109</v>
      </c>
      <c r="L821">
        <v>91.811031101144408</v>
      </c>
      <c r="M821">
        <f t="shared" si="173"/>
        <v>46.884833215651113</v>
      </c>
      <c r="N821">
        <f t="shared" ref="N821:N863" si="184">L821*$L$2</f>
        <v>46.884833215651113</v>
      </c>
      <c r="O821">
        <f t="shared" si="179"/>
        <v>93.769666431302227</v>
      </c>
      <c r="P821">
        <f t="shared" ref="P821:P863" si="185">O821*$L$5</f>
        <v>34.694776579581827</v>
      </c>
      <c r="Q821">
        <f t="shared" si="181"/>
        <v>128.46444301088405</v>
      </c>
      <c r="R821">
        <f t="shared" si="182"/>
        <v>60.378288215115504</v>
      </c>
      <c r="S821">
        <f t="shared" si="183"/>
        <v>221.38705678875684</v>
      </c>
    </row>
    <row r="822" spans="1:19">
      <c r="A822" t="s">
        <v>1487</v>
      </c>
      <c r="B822" t="s">
        <v>1488</v>
      </c>
      <c r="C822" t="s">
        <v>51</v>
      </c>
      <c r="D822" t="s">
        <v>42</v>
      </c>
      <c r="E822">
        <v>1.9801253127999779E-2</v>
      </c>
      <c r="F822" t="s">
        <v>328</v>
      </c>
      <c r="G822">
        <f t="shared" si="171"/>
        <v>2017</v>
      </c>
      <c r="H822" t="s">
        <v>1489</v>
      </c>
      <c r="I822">
        <f t="shared" si="172"/>
        <v>2022</v>
      </c>
      <c r="J822" t="s">
        <v>162</v>
      </c>
      <c r="K822" t="s">
        <v>109</v>
      </c>
      <c r="L822">
        <v>86.928297171371767</v>
      </c>
      <c r="M822">
        <f t="shared" si="173"/>
        <v>44.391383755513885</v>
      </c>
      <c r="N822">
        <f t="shared" si="184"/>
        <v>44.391383755513885</v>
      </c>
      <c r="O822">
        <f t="shared" si="179"/>
        <v>88.782767511027771</v>
      </c>
      <c r="P822">
        <f t="shared" si="185"/>
        <v>32.849623979080278</v>
      </c>
      <c r="Q822">
        <f t="shared" si="181"/>
        <v>121.63239149010805</v>
      </c>
      <c r="R822">
        <f t="shared" si="182"/>
        <v>57.167224000350778</v>
      </c>
      <c r="S822">
        <f t="shared" si="183"/>
        <v>209.61315466795284</v>
      </c>
    </row>
    <row r="823" spans="1:19">
      <c r="A823" t="s">
        <v>1490</v>
      </c>
      <c r="B823" t="s">
        <v>1491</v>
      </c>
      <c r="C823" t="s">
        <v>51</v>
      </c>
      <c r="D823" t="s">
        <v>42</v>
      </c>
      <c r="E823">
        <v>1.929673092053898E-2</v>
      </c>
      <c r="F823" t="s">
        <v>322</v>
      </c>
      <c r="G823">
        <f t="shared" si="171"/>
        <v>2017</v>
      </c>
      <c r="H823" t="s">
        <v>1489</v>
      </c>
      <c r="I823">
        <f t="shared" si="172"/>
        <v>2022</v>
      </c>
      <c r="J823" t="s">
        <v>162</v>
      </c>
      <c r="K823" t="s">
        <v>109</v>
      </c>
      <c r="L823">
        <v>141.60939025339121</v>
      </c>
      <c r="M823">
        <f t="shared" si="173"/>
        <v>72.315195289398503</v>
      </c>
      <c r="N823">
        <f t="shared" si="184"/>
        <v>72.315195289398503</v>
      </c>
      <c r="O823">
        <f t="shared" si="179"/>
        <v>144.63039057879701</v>
      </c>
      <c r="P823">
        <f t="shared" si="185"/>
        <v>53.513244514154891</v>
      </c>
      <c r="Q823">
        <f t="shared" si="181"/>
        <v>198.14363509295191</v>
      </c>
      <c r="R823">
        <f t="shared" si="182"/>
        <v>93.127508493687387</v>
      </c>
      <c r="S823">
        <f t="shared" si="183"/>
        <v>341.46753114352043</v>
      </c>
    </row>
    <row r="824" spans="1:19">
      <c r="A824" t="s">
        <v>1490</v>
      </c>
      <c r="B824" t="s">
        <v>1492</v>
      </c>
      <c r="C824" t="s">
        <v>51</v>
      </c>
      <c r="D824" t="s">
        <v>42</v>
      </c>
      <c r="E824">
        <v>1.7598062583337949E-2</v>
      </c>
      <c r="F824" t="s">
        <v>322</v>
      </c>
      <c r="G824">
        <f t="shared" si="171"/>
        <v>2017</v>
      </c>
      <c r="H824" t="s">
        <v>1489</v>
      </c>
      <c r="I824">
        <f t="shared" si="172"/>
        <v>2022</v>
      </c>
      <c r="J824" t="s">
        <v>162</v>
      </c>
      <c r="K824" t="s">
        <v>109</v>
      </c>
      <c r="L824">
        <v>152.84721091255051</v>
      </c>
      <c r="M824">
        <f t="shared" si="173"/>
        <v>78.053975706009183</v>
      </c>
      <c r="N824">
        <f t="shared" si="184"/>
        <v>78.053975706009183</v>
      </c>
      <c r="O824">
        <f t="shared" si="179"/>
        <v>156.10795141201837</v>
      </c>
      <c r="P824">
        <f t="shared" si="185"/>
        <v>57.759942022446793</v>
      </c>
      <c r="Q824">
        <f t="shared" si="181"/>
        <v>213.86789343446515</v>
      </c>
      <c r="R824">
        <f t="shared" si="182"/>
        <v>100.51790991419861</v>
      </c>
      <c r="S824">
        <f t="shared" si="183"/>
        <v>368.56566968539488</v>
      </c>
    </row>
    <row r="825" spans="1:19">
      <c r="A825" t="s">
        <v>332</v>
      </c>
      <c r="B825" t="s">
        <v>1493</v>
      </c>
      <c r="C825" t="s">
        <v>51</v>
      </c>
      <c r="D825" t="s">
        <v>42</v>
      </c>
      <c r="E825">
        <v>1.8738864945518331E-2</v>
      </c>
      <c r="F825" t="s">
        <v>322</v>
      </c>
      <c r="G825">
        <f t="shared" si="171"/>
        <v>2017</v>
      </c>
      <c r="H825" t="s">
        <v>1489</v>
      </c>
      <c r="I825">
        <f t="shared" si="172"/>
        <v>2022</v>
      </c>
      <c r="J825" t="s">
        <v>162</v>
      </c>
      <c r="K825" t="s">
        <v>109</v>
      </c>
      <c r="L825">
        <v>75.117241229154018</v>
      </c>
      <c r="M825">
        <f t="shared" si="173"/>
        <v>38.359871187688015</v>
      </c>
      <c r="N825">
        <f t="shared" si="184"/>
        <v>38.359871187688015</v>
      </c>
      <c r="O825">
        <f t="shared" si="179"/>
        <v>76.719742375376029</v>
      </c>
      <c r="P825">
        <f t="shared" si="185"/>
        <v>28.386304678889129</v>
      </c>
      <c r="Q825">
        <f t="shared" si="181"/>
        <v>105.10604705426516</v>
      </c>
      <c r="R825">
        <f t="shared" si="182"/>
        <v>49.399842115504626</v>
      </c>
      <c r="S825">
        <f t="shared" si="183"/>
        <v>181.13275442351696</v>
      </c>
    </row>
    <row r="826" spans="1:19">
      <c r="A826" t="s">
        <v>332</v>
      </c>
      <c r="B826" t="s">
        <v>1494</v>
      </c>
      <c r="C826" t="s">
        <v>51</v>
      </c>
      <c r="D826" t="s">
        <v>42</v>
      </c>
      <c r="E826">
        <v>1.8131401161786371E-2</v>
      </c>
      <c r="F826" t="s">
        <v>322</v>
      </c>
      <c r="G826">
        <f t="shared" si="171"/>
        <v>2017</v>
      </c>
      <c r="H826" t="s">
        <v>1489</v>
      </c>
      <c r="I826">
        <f t="shared" si="172"/>
        <v>2022</v>
      </c>
      <c r="J826" t="s">
        <v>162</v>
      </c>
      <c r="K826" t="s">
        <v>109</v>
      </c>
      <c r="L826">
        <v>76.172882544866482</v>
      </c>
      <c r="M826">
        <f t="shared" si="173"/>
        <v>38.898952019578509</v>
      </c>
      <c r="N826">
        <f t="shared" si="184"/>
        <v>38.898952019578509</v>
      </c>
      <c r="O826">
        <f t="shared" si="179"/>
        <v>77.797904039157018</v>
      </c>
      <c r="P826">
        <f t="shared" si="185"/>
        <v>28.785224494488098</v>
      </c>
      <c r="Q826">
        <f t="shared" si="181"/>
        <v>106.58312853364512</v>
      </c>
      <c r="R826">
        <f t="shared" si="182"/>
        <v>50.094070410813202</v>
      </c>
      <c r="S826">
        <f t="shared" si="183"/>
        <v>183.67825817298174</v>
      </c>
    </row>
    <row r="827" spans="1:19">
      <c r="A827" t="s">
        <v>336</v>
      </c>
      <c r="B827" t="s">
        <v>1495</v>
      </c>
      <c r="C827" t="s">
        <v>51</v>
      </c>
      <c r="D827" t="s">
        <v>42</v>
      </c>
      <c r="E827">
        <v>1.7745350399989819E-2</v>
      </c>
      <c r="F827" t="s">
        <v>334</v>
      </c>
      <c r="G827">
        <f t="shared" si="171"/>
        <v>2017</v>
      </c>
      <c r="H827" t="s">
        <v>1489</v>
      </c>
      <c r="I827">
        <f t="shared" si="172"/>
        <v>2022</v>
      </c>
      <c r="J827" t="s">
        <v>162</v>
      </c>
      <c r="K827" t="s">
        <v>109</v>
      </c>
      <c r="L827">
        <v>114.3939895436628</v>
      </c>
      <c r="M827">
        <f t="shared" si="173"/>
        <v>58.417197326963844</v>
      </c>
      <c r="N827">
        <f t="shared" si="184"/>
        <v>58.417197326963844</v>
      </c>
      <c r="O827">
        <f t="shared" si="179"/>
        <v>116.83439465392769</v>
      </c>
      <c r="P827">
        <f t="shared" si="185"/>
        <v>43.228726021953243</v>
      </c>
      <c r="Q827">
        <f t="shared" si="181"/>
        <v>160.06312067588092</v>
      </c>
      <c r="R827">
        <f t="shared" si="182"/>
        <v>75.229666717664031</v>
      </c>
      <c r="S827">
        <f t="shared" si="183"/>
        <v>275.84211129810143</v>
      </c>
    </row>
    <row r="828" spans="1:19">
      <c r="A828" t="s">
        <v>1496</v>
      </c>
      <c r="B828" t="s">
        <v>1497</v>
      </c>
      <c r="C828" t="s">
        <v>51</v>
      </c>
      <c r="D828" t="s">
        <v>42</v>
      </c>
      <c r="E828">
        <v>1.9350953293453071E-2</v>
      </c>
      <c r="F828" t="s">
        <v>328</v>
      </c>
      <c r="G828">
        <f t="shared" si="171"/>
        <v>2017</v>
      </c>
      <c r="H828" t="s">
        <v>1489</v>
      </c>
      <c r="I828">
        <f t="shared" si="172"/>
        <v>2022</v>
      </c>
      <c r="J828" t="s">
        <v>162</v>
      </c>
      <c r="K828" t="s">
        <v>109</v>
      </c>
      <c r="L828">
        <v>99.991487904974804</v>
      </c>
      <c r="M828">
        <f t="shared" si="173"/>
        <v>51.062319823473835</v>
      </c>
      <c r="N828">
        <f t="shared" si="184"/>
        <v>51.062319823473835</v>
      </c>
      <c r="O828">
        <f t="shared" si="179"/>
        <v>102.12463964694767</v>
      </c>
      <c r="P828">
        <f t="shared" si="185"/>
        <v>37.786116669370635</v>
      </c>
      <c r="Q828">
        <f t="shared" si="181"/>
        <v>139.9107563163183</v>
      </c>
      <c r="R828">
        <f t="shared" si="182"/>
        <v>65.758055468669596</v>
      </c>
      <c r="S828">
        <f t="shared" si="183"/>
        <v>241.11287005178852</v>
      </c>
    </row>
    <row r="829" spans="1:19">
      <c r="A829" t="s">
        <v>1498</v>
      </c>
      <c r="B829" t="s">
        <v>1499</v>
      </c>
      <c r="C829" t="s">
        <v>51</v>
      </c>
      <c r="D829" t="s">
        <v>42</v>
      </c>
      <c r="E829">
        <v>1.8714294668957649E-2</v>
      </c>
      <c r="F829" t="s">
        <v>328</v>
      </c>
      <c r="G829">
        <f t="shared" si="171"/>
        <v>2017</v>
      </c>
      <c r="H829" t="s">
        <v>1489</v>
      </c>
      <c r="I829">
        <f t="shared" si="172"/>
        <v>2022</v>
      </c>
      <c r="J829" t="s">
        <v>162</v>
      </c>
      <c r="K829" t="s">
        <v>109</v>
      </c>
      <c r="L829">
        <v>73.882339371278334</v>
      </c>
      <c r="M829">
        <f t="shared" si="173"/>
        <v>37.729247972266165</v>
      </c>
      <c r="N829">
        <f t="shared" si="184"/>
        <v>37.729247972266165</v>
      </c>
      <c r="O829">
        <f t="shared" si="179"/>
        <v>75.458495944532331</v>
      </c>
      <c r="P829">
        <f t="shared" si="185"/>
        <v>27.919643499476962</v>
      </c>
      <c r="Q829">
        <f t="shared" si="181"/>
        <v>103.37813944400929</v>
      </c>
      <c r="R829">
        <f t="shared" si="182"/>
        <v>48.587725538684367</v>
      </c>
      <c r="S829">
        <f t="shared" si="183"/>
        <v>178.15499364184268</v>
      </c>
    </row>
    <row r="830" spans="1:19">
      <c r="A830" t="s">
        <v>1498</v>
      </c>
      <c r="B830" t="s">
        <v>1500</v>
      </c>
      <c r="C830" t="s">
        <v>51</v>
      </c>
      <c r="D830" t="s">
        <v>42</v>
      </c>
      <c r="E830">
        <v>1.9670788917778879E-2</v>
      </c>
      <c r="F830" t="s">
        <v>328</v>
      </c>
      <c r="G830">
        <f t="shared" si="171"/>
        <v>2017</v>
      </c>
      <c r="H830" t="s">
        <v>1489</v>
      </c>
      <c r="I830">
        <f t="shared" si="172"/>
        <v>2022</v>
      </c>
      <c r="J830" t="s">
        <v>162</v>
      </c>
      <c r="K830" t="s">
        <v>109</v>
      </c>
      <c r="L830">
        <v>81.6293654892917</v>
      </c>
      <c r="M830">
        <f t="shared" si="173"/>
        <v>41.685395976531659</v>
      </c>
      <c r="N830">
        <f t="shared" si="184"/>
        <v>41.685395976531659</v>
      </c>
      <c r="O830">
        <f t="shared" si="179"/>
        <v>83.370791953063318</v>
      </c>
      <c r="P830">
        <f t="shared" si="185"/>
        <v>30.847193022633427</v>
      </c>
      <c r="Q830">
        <f t="shared" si="181"/>
        <v>114.21798497569674</v>
      </c>
      <c r="R830">
        <f t="shared" si="182"/>
        <v>53.682452938577462</v>
      </c>
      <c r="S830">
        <f t="shared" si="183"/>
        <v>196.83566077478403</v>
      </c>
    </row>
    <row r="831" spans="1:19">
      <c r="A831" t="s">
        <v>1177</v>
      </c>
      <c r="B831" t="s">
        <v>1501</v>
      </c>
      <c r="C831" t="s">
        <v>51</v>
      </c>
      <c r="D831" t="s">
        <v>42</v>
      </c>
      <c r="E831">
        <v>1.677826531726221E-2</v>
      </c>
      <c r="F831" t="s">
        <v>185</v>
      </c>
      <c r="G831">
        <f t="shared" si="171"/>
        <v>2016</v>
      </c>
      <c r="H831" t="s">
        <v>1489</v>
      </c>
      <c r="I831">
        <f t="shared" si="172"/>
        <v>2022</v>
      </c>
      <c r="J831" t="s">
        <v>162</v>
      </c>
      <c r="K831" t="s">
        <v>109</v>
      </c>
      <c r="L831">
        <v>129.41688105773181</v>
      </c>
      <c r="M831">
        <f t="shared" si="173"/>
        <v>66.088887260148425</v>
      </c>
      <c r="N831">
        <f t="shared" si="184"/>
        <v>66.088887260148425</v>
      </c>
      <c r="O831">
        <f t="shared" si="179"/>
        <v>132.17777452029685</v>
      </c>
      <c r="P831">
        <f t="shared" si="185"/>
        <v>48.905776572509836</v>
      </c>
      <c r="Q831">
        <f t="shared" si="181"/>
        <v>181.08355109280669</v>
      </c>
      <c r="R831">
        <f t="shared" si="182"/>
        <v>85.109269013619141</v>
      </c>
      <c r="S831">
        <f t="shared" si="183"/>
        <v>312.06731971660349</v>
      </c>
    </row>
    <row r="832" spans="1:19">
      <c r="A832" t="s">
        <v>1502</v>
      </c>
      <c r="B832" t="s">
        <v>1503</v>
      </c>
      <c r="C832" t="s">
        <v>51</v>
      </c>
      <c r="D832" t="s">
        <v>42</v>
      </c>
      <c r="E832">
        <v>1.7614642992907471E-2</v>
      </c>
      <c r="F832" t="s">
        <v>85</v>
      </c>
      <c r="G832">
        <f t="shared" si="171"/>
        <v>2014</v>
      </c>
      <c r="H832" t="s">
        <v>1489</v>
      </c>
      <c r="I832">
        <f t="shared" si="172"/>
        <v>2022</v>
      </c>
      <c r="J832" t="s">
        <v>162</v>
      </c>
      <c r="K832" t="s">
        <v>109</v>
      </c>
      <c r="L832">
        <v>10.538472920536091</v>
      </c>
      <c r="M832">
        <f t="shared" si="173"/>
        <v>5.381646838087101</v>
      </c>
      <c r="N832">
        <f t="shared" si="184"/>
        <v>5.381646838087101</v>
      </c>
      <c r="O832">
        <f t="shared" si="179"/>
        <v>10.763293676174202</v>
      </c>
      <c r="P832">
        <f t="shared" si="185"/>
        <v>3.9824186601844547</v>
      </c>
      <c r="Q832">
        <f t="shared" si="181"/>
        <v>14.745712336358658</v>
      </c>
      <c r="R832">
        <f t="shared" si="182"/>
        <v>6.9304847980885684</v>
      </c>
      <c r="S832">
        <f t="shared" si="183"/>
        <v>25.411777592991417</v>
      </c>
    </row>
    <row r="833" spans="1:19">
      <c r="A833" t="s">
        <v>1504</v>
      </c>
      <c r="B833" t="s">
        <v>1505</v>
      </c>
      <c r="C833" t="s">
        <v>51</v>
      </c>
      <c r="D833" t="s">
        <v>42</v>
      </c>
      <c r="E833">
        <v>1.9428306214356841E-2</v>
      </c>
      <c r="F833" t="s">
        <v>328</v>
      </c>
      <c r="G833">
        <f t="shared" si="171"/>
        <v>2017</v>
      </c>
      <c r="H833" t="s">
        <v>1489</v>
      </c>
      <c r="I833">
        <f t="shared" si="172"/>
        <v>2022</v>
      </c>
      <c r="J833" t="s">
        <v>162</v>
      </c>
      <c r="K833" t="s">
        <v>109</v>
      </c>
      <c r="L833">
        <v>129.71923441931889</v>
      </c>
      <c r="M833">
        <f t="shared" si="173"/>
        <v>66.243289043465566</v>
      </c>
      <c r="N833">
        <f t="shared" si="184"/>
        <v>66.243289043465566</v>
      </c>
      <c r="O833">
        <f t="shared" si="179"/>
        <v>132.48657808693113</v>
      </c>
      <c r="P833">
        <f t="shared" si="185"/>
        <v>49.02003389216452</v>
      </c>
      <c r="Q833">
        <f t="shared" si="181"/>
        <v>181.50661197909565</v>
      </c>
      <c r="R833">
        <f t="shared" si="182"/>
        <v>85.308107630174945</v>
      </c>
      <c r="S833">
        <f t="shared" si="183"/>
        <v>312.79639464397479</v>
      </c>
    </row>
    <row r="834" spans="1:19">
      <c r="A834" t="s">
        <v>1506</v>
      </c>
      <c r="B834" t="s">
        <v>1507</v>
      </c>
      <c r="C834" t="s">
        <v>51</v>
      </c>
      <c r="D834" t="s">
        <v>42</v>
      </c>
      <c r="E834">
        <v>1.7342952301218829E-2</v>
      </c>
      <c r="F834" t="s">
        <v>1508</v>
      </c>
      <c r="G834">
        <f t="shared" si="171"/>
        <v>2017</v>
      </c>
      <c r="H834" t="s">
        <v>1489</v>
      </c>
      <c r="I834">
        <f t="shared" si="172"/>
        <v>2022</v>
      </c>
      <c r="J834" t="s">
        <v>162</v>
      </c>
      <c r="K834" t="s">
        <v>109</v>
      </c>
      <c r="L834">
        <v>171.20134803158049</v>
      </c>
      <c r="M834">
        <f t="shared" si="173"/>
        <v>87.426821728127166</v>
      </c>
      <c r="N834">
        <f t="shared" si="184"/>
        <v>87.426821728127166</v>
      </c>
      <c r="O834">
        <f t="shared" si="179"/>
        <v>174.85364345625433</v>
      </c>
      <c r="P834">
        <f t="shared" si="185"/>
        <v>64.695848078814109</v>
      </c>
      <c r="Q834">
        <f t="shared" si="181"/>
        <v>239.54949153506846</v>
      </c>
      <c r="R834">
        <f t="shared" si="182"/>
        <v>112.58826102148217</v>
      </c>
      <c r="S834">
        <f t="shared" si="183"/>
        <v>412.82362374543459</v>
      </c>
    </row>
    <row r="835" spans="1:19">
      <c r="A835" t="s">
        <v>137</v>
      </c>
      <c r="B835" t="s">
        <v>1509</v>
      </c>
      <c r="C835" t="s">
        <v>51</v>
      </c>
      <c r="D835" t="s">
        <v>42</v>
      </c>
      <c r="E835">
        <v>1.9026634738360821E-2</v>
      </c>
      <c r="F835" t="s">
        <v>127</v>
      </c>
      <c r="G835">
        <f t="shared" si="171"/>
        <v>2016</v>
      </c>
      <c r="H835" t="s">
        <v>1510</v>
      </c>
      <c r="I835">
        <f t="shared" si="172"/>
        <v>2022</v>
      </c>
      <c r="J835" t="s">
        <v>162</v>
      </c>
      <c r="K835" t="s">
        <v>109</v>
      </c>
      <c r="L835">
        <v>93.909170369546658</v>
      </c>
      <c r="M835">
        <f t="shared" si="173"/>
        <v>47.956283002048529</v>
      </c>
      <c r="N835">
        <f t="shared" si="184"/>
        <v>47.956283002048529</v>
      </c>
      <c r="O835">
        <f t="shared" si="179"/>
        <v>95.912566004097059</v>
      </c>
      <c r="P835">
        <f t="shared" si="185"/>
        <v>35.487649421515911</v>
      </c>
      <c r="Q835">
        <f t="shared" si="181"/>
        <v>131.40021542561297</v>
      </c>
      <c r="R835">
        <f t="shared" si="182"/>
        <v>61.758101250038095</v>
      </c>
      <c r="S835">
        <f t="shared" si="183"/>
        <v>226.44637125013966</v>
      </c>
    </row>
    <row r="836" spans="1:19">
      <c r="A836" t="s">
        <v>378</v>
      </c>
      <c r="B836" t="s">
        <v>1511</v>
      </c>
      <c r="C836" t="s">
        <v>51</v>
      </c>
      <c r="D836" t="s">
        <v>42</v>
      </c>
      <c r="E836">
        <v>1.837424330223604E-2</v>
      </c>
      <c r="F836" t="s">
        <v>338</v>
      </c>
      <c r="G836">
        <f t="shared" si="171"/>
        <v>2017</v>
      </c>
      <c r="H836" t="s">
        <v>1510</v>
      </c>
      <c r="I836">
        <f t="shared" si="172"/>
        <v>2022</v>
      </c>
      <c r="J836" t="s">
        <v>162</v>
      </c>
      <c r="K836" t="s">
        <v>109</v>
      </c>
      <c r="L836">
        <v>91.909816338254231</v>
      </c>
      <c r="M836">
        <f t="shared" si="173"/>
        <v>46.935279543401862</v>
      </c>
      <c r="N836">
        <f t="shared" si="184"/>
        <v>46.935279543401862</v>
      </c>
      <c r="O836">
        <f t="shared" si="179"/>
        <v>93.870559086803723</v>
      </c>
      <c r="P836">
        <f t="shared" si="185"/>
        <v>34.732106862117377</v>
      </c>
      <c r="Q836">
        <f t="shared" si="181"/>
        <v>128.6026659489211</v>
      </c>
      <c r="R836">
        <f t="shared" si="182"/>
        <v>60.443252995992914</v>
      </c>
      <c r="S836">
        <f t="shared" si="183"/>
        <v>221.62526098530734</v>
      </c>
    </row>
    <row r="837" spans="1:19">
      <c r="A837" t="s">
        <v>1512</v>
      </c>
      <c r="B837" t="s">
        <v>1513</v>
      </c>
      <c r="C837" t="s">
        <v>51</v>
      </c>
      <c r="D837" t="s">
        <v>42</v>
      </c>
      <c r="E837">
        <v>1.8726608329486309E-2</v>
      </c>
      <c r="F837" t="s">
        <v>338</v>
      </c>
      <c r="G837">
        <f t="shared" si="171"/>
        <v>2017</v>
      </c>
      <c r="H837" t="s">
        <v>1510</v>
      </c>
      <c r="I837">
        <f t="shared" si="172"/>
        <v>2022</v>
      </c>
      <c r="J837" t="s">
        <v>162</v>
      </c>
      <c r="K837" t="s">
        <v>109</v>
      </c>
      <c r="L837">
        <v>87.582359574431763</v>
      </c>
      <c r="M837">
        <f t="shared" si="173"/>
        <v>44.725391622676518</v>
      </c>
      <c r="N837">
        <f t="shared" si="184"/>
        <v>44.725391622676518</v>
      </c>
      <c r="O837">
        <f t="shared" si="179"/>
        <v>89.450783245353037</v>
      </c>
      <c r="P837">
        <f t="shared" si="185"/>
        <v>33.09678980078062</v>
      </c>
      <c r="Q837">
        <f t="shared" si="181"/>
        <v>122.54757304613366</v>
      </c>
      <c r="R837">
        <f t="shared" si="182"/>
        <v>57.597359331682817</v>
      </c>
      <c r="S837">
        <f t="shared" si="183"/>
        <v>211.19031754950365</v>
      </c>
    </row>
    <row r="838" spans="1:19">
      <c r="A838" t="s">
        <v>1514</v>
      </c>
      <c r="B838" t="s">
        <v>1515</v>
      </c>
      <c r="C838" t="s">
        <v>51</v>
      </c>
      <c r="D838" t="s">
        <v>42</v>
      </c>
      <c r="E838">
        <v>1.9131629906859481E-2</v>
      </c>
      <c r="F838" t="s">
        <v>338</v>
      </c>
      <c r="G838">
        <f t="shared" si="171"/>
        <v>2017</v>
      </c>
      <c r="H838" t="s">
        <v>1516</v>
      </c>
      <c r="I838">
        <f t="shared" si="172"/>
        <v>2022</v>
      </c>
      <c r="J838" t="s">
        <v>162</v>
      </c>
      <c r="K838" t="s">
        <v>109</v>
      </c>
      <c r="L838">
        <v>50.648132264334592</v>
      </c>
      <c r="M838">
        <f t="shared" si="173"/>
        <v>25.864312876320216</v>
      </c>
      <c r="N838">
        <f t="shared" si="184"/>
        <v>25.864312876320216</v>
      </c>
      <c r="O838">
        <f t="shared" si="179"/>
        <v>51.728625752640433</v>
      </c>
      <c r="P838">
        <f t="shared" si="185"/>
        <v>19.139591528476959</v>
      </c>
      <c r="Q838">
        <f t="shared" si="181"/>
        <v>70.868217281117396</v>
      </c>
      <c r="R838">
        <f t="shared" si="182"/>
        <v>33.308062122125172</v>
      </c>
      <c r="S838">
        <f t="shared" si="183"/>
        <v>122.12956111445895</v>
      </c>
    </row>
    <row r="839" spans="1:19">
      <c r="A839" t="s">
        <v>339</v>
      </c>
      <c r="B839" t="s">
        <v>1517</v>
      </c>
      <c r="C839" t="s">
        <v>51</v>
      </c>
      <c r="D839" t="s">
        <v>42</v>
      </c>
      <c r="E839">
        <v>1.9315040465925758E-2</v>
      </c>
      <c r="F839" t="s">
        <v>338</v>
      </c>
      <c r="G839">
        <f t="shared" si="171"/>
        <v>2017</v>
      </c>
      <c r="H839" t="s">
        <v>1516</v>
      </c>
      <c r="I839">
        <f t="shared" si="172"/>
        <v>2022</v>
      </c>
      <c r="J839" t="s">
        <v>162</v>
      </c>
      <c r="K839" t="s">
        <v>109</v>
      </c>
      <c r="L839">
        <v>108.52286834529301</v>
      </c>
      <c r="M839">
        <f t="shared" si="173"/>
        <v>55.419011434996335</v>
      </c>
      <c r="N839">
        <f t="shared" si="184"/>
        <v>55.419011434996335</v>
      </c>
      <c r="O839">
        <f t="shared" si="179"/>
        <v>110.83802286999267</v>
      </c>
      <c r="P839">
        <f t="shared" si="185"/>
        <v>41.010068461897291</v>
      </c>
      <c r="Q839">
        <f t="shared" si="181"/>
        <v>151.84809133188998</v>
      </c>
      <c r="R839">
        <f t="shared" si="182"/>
        <v>71.368602925988284</v>
      </c>
      <c r="S839">
        <f t="shared" si="183"/>
        <v>261.68487739529036</v>
      </c>
    </row>
    <row r="840" spans="1:19">
      <c r="A840" t="s">
        <v>339</v>
      </c>
      <c r="B840" t="s">
        <v>1518</v>
      </c>
      <c r="C840" t="s">
        <v>51</v>
      </c>
      <c r="D840" t="s">
        <v>42</v>
      </c>
      <c r="E840">
        <v>1.823334044483451E-2</v>
      </c>
      <c r="F840" t="s">
        <v>338</v>
      </c>
      <c r="G840">
        <f t="shared" si="171"/>
        <v>2017</v>
      </c>
      <c r="H840" t="s">
        <v>1516</v>
      </c>
      <c r="I840">
        <f t="shared" si="172"/>
        <v>2022</v>
      </c>
      <c r="J840" t="s">
        <v>162</v>
      </c>
      <c r="K840" t="s">
        <v>109</v>
      </c>
      <c r="L840">
        <v>71.115490694017595</v>
      </c>
      <c r="M840">
        <f t="shared" si="173"/>
        <v>36.316310581078348</v>
      </c>
      <c r="N840">
        <f t="shared" si="184"/>
        <v>36.316310581078348</v>
      </c>
      <c r="O840">
        <f t="shared" si="179"/>
        <v>72.632621162156696</v>
      </c>
      <c r="P840">
        <f t="shared" si="185"/>
        <v>26.874069829997978</v>
      </c>
      <c r="Q840">
        <f t="shared" si="181"/>
        <v>99.506690992154674</v>
      </c>
      <c r="R840">
        <f t="shared" si="182"/>
        <v>46.768144766312695</v>
      </c>
      <c r="S840">
        <f t="shared" si="183"/>
        <v>171.48319747647989</v>
      </c>
    </row>
    <row r="841" spans="1:19">
      <c r="A841" t="s">
        <v>339</v>
      </c>
      <c r="B841" t="s">
        <v>1519</v>
      </c>
      <c r="C841" t="s">
        <v>51</v>
      </c>
      <c r="D841" t="s">
        <v>42</v>
      </c>
      <c r="E841">
        <v>1.6816197001917801E-2</v>
      </c>
      <c r="F841" t="s">
        <v>338</v>
      </c>
      <c r="G841">
        <f t="shared" si="171"/>
        <v>2017</v>
      </c>
      <c r="H841" t="s">
        <v>1516</v>
      </c>
      <c r="I841">
        <f t="shared" si="172"/>
        <v>2022</v>
      </c>
      <c r="J841" t="s">
        <v>162</v>
      </c>
      <c r="K841" t="s">
        <v>109</v>
      </c>
      <c r="L841">
        <v>45.579965638096667</v>
      </c>
      <c r="M841">
        <f t="shared" si="173"/>
        <v>23.276169119188047</v>
      </c>
      <c r="N841">
        <f t="shared" si="184"/>
        <v>23.276169119188047</v>
      </c>
      <c r="O841">
        <f t="shared" si="179"/>
        <v>46.552338238376095</v>
      </c>
      <c r="P841">
        <f t="shared" si="185"/>
        <v>17.224365148199155</v>
      </c>
      <c r="Q841">
        <f t="shared" si="181"/>
        <v>63.77670338657525</v>
      </c>
      <c r="R841">
        <f t="shared" si="182"/>
        <v>29.975050591690366</v>
      </c>
      <c r="S841">
        <f t="shared" si="183"/>
        <v>109.908518836198</v>
      </c>
    </row>
    <row r="842" spans="1:19">
      <c r="A842" t="s">
        <v>339</v>
      </c>
      <c r="B842" t="s">
        <v>1520</v>
      </c>
      <c r="C842" t="s">
        <v>51</v>
      </c>
      <c r="D842" t="s">
        <v>42</v>
      </c>
      <c r="E842">
        <v>1.7463493740585902E-2</v>
      </c>
      <c r="F842" t="s">
        <v>338</v>
      </c>
      <c r="G842">
        <f t="shared" si="171"/>
        <v>2017</v>
      </c>
      <c r="H842" t="s">
        <v>1516</v>
      </c>
      <c r="I842">
        <f t="shared" si="172"/>
        <v>2022</v>
      </c>
      <c r="J842" t="s">
        <v>162</v>
      </c>
      <c r="K842" t="s">
        <v>109</v>
      </c>
      <c r="L842">
        <v>49.190691392745379</v>
      </c>
      <c r="M842">
        <f t="shared" si="173"/>
        <v>25.120046404561993</v>
      </c>
      <c r="N842">
        <f t="shared" si="184"/>
        <v>25.120046404561993</v>
      </c>
      <c r="O842">
        <f t="shared" si="179"/>
        <v>50.240092809123986</v>
      </c>
      <c r="P842">
        <f t="shared" si="185"/>
        <v>18.588834339375875</v>
      </c>
      <c r="Q842">
        <f t="shared" si="181"/>
        <v>68.828927148499858</v>
      </c>
      <c r="R842">
        <f t="shared" si="182"/>
        <v>32.34959575979493</v>
      </c>
      <c r="S842">
        <f t="shared" si="183"/>
        <v>118.6151844525814</v>
      </c>
    </row>
    <row r="843" spans="1:19">
      <c r="A843" t="s">
        <v>341</v>
      </c>
      <c r="B843" t="s">
        <v>1521</v>
      </c>
      <c r="C843" t="s">
        <v>51</v>
      </c>
      <c r="D843" t="s">
        <v>42</v>
      </c>
      <c r="E843">
        <v>1.7480501576272161E-2</v>
      </c>
      <c r="F843" t="s">
        <v>338</v>
      </c>
      <c r="G843">
        <f t="shared" si="171"/>
        <v>2017</v>
      </c>
      <c r="H843" t="s">
        <v>1516</v>
      </c>
      <c r="I843">
        <f t="shared" si="172"/>
        <v>2022</v>
      </c>
      <c r="J843" t="s">
        <v>162</v>
      </c>
      <c r="K843" t="s">
        <v>109</v>
      </c>
      <c r="L843">
        <v>77.565330113195429</v>
      </c>
      <c r="M843">
        <f t="shared" si="173"/>
        <v>39.61002857780516</v>
      </c>
      <c r="N843">
        <f t="shared" si="184"/>
        <v>39.61002857780516</v>
      </c>
      <c r="O843">
        <f t="shared" si="179"/>
        <v>79.22005715561032</v>
      </c>
      <c r="P843">
        <f t="shared" si="185"/>
        <v>29.311421147575818</v>
      </c>
      <c r="Q843">
        <f t="shared" si="181"/>
        <v>108.53147830318613</v>
      </c>
      <c r="R843">
        <f t="shared" si="182"/>
        <v>51.009794802497481</v>
      </c>
      <c r="S843">
        <f t="shared" si="183"/>
        <v>187.0359142758241</v>
      </c>
    </row>
    <row r="844" spans="1:19">
      <c r="A844" t="s">
        <v>341</v>
      </c>
      <c r="B844" t="s">
        <v>1522</v>
      </c>
      <c r="C844" t="s">
        <v>51</v>
      </c>
      <c r="D844" t="s">
        <v>42</v>
      </c>
      <c r="E844">
        <v>1.677826531726221E-2</v>
      </c>
      <c r="F844" t="s">
        <v>338</v>
      </c>
      <c r="G844">
        <f t="shared" si="171"/>
        <v>2017</v>
      </c>
      <c r="H844" t="s">
        <v>1516</v>
      </c>
      <c r="I844">
        <f t="shared" si="172"/>
        <v>2022</v>
      </c>
      <c r="J844" t="s">
        <v>162</v>
      </c>
      <c r="K844" t="s">
        <v>109</v>
      </c>
      <c r="L844">
        <v>63.286388758321962</v>
      </c>
      <c r="M844">
        <f t="shared" si="173"/>
        <v>32.318249192583103</v>
      </c>
      <c r="N844">
        <f t="shared" si="184"/>
        <v>32.318249192583103</v>
      </c>
      <c r="O844">
        <f t="shared" si="179"/>
        <v>64.636498385166206</v>
      </c>
      <c r="P844">
        <f t="shared" si="185"/>
        <v>23.915504402511495</v>
      </c>
      <c r="Q844">
        <f t="shared" si="181"/>
        <v>88.552002787677708</v>
      </c>
      <c r="R844">
        <f t="shared" si="182"/>
        <v>41.619441310208522</v>
      </c>
      <c r="S844">
        <f t="shared" si="183"/>
        <v>152.60461813743123</v>
      </c>
    </row>
    <row r="845" spans="1:19">
      <c r="A845" t="s">
        <v>1523</v>
      </c>
      <c r="B845" t="s">
        <v>1524</v>
      </c>
      <c r="C845" t="s">
        <v>51</v>
      </c>
      <c r="D845" t="s">
        <v>42</v>
      </c>
      <c r="E845">
        <v>1.9161993468694731E-2</v>
      </c>
      <c r="F845" t="s">
        <v>338</v>
      </c>
      <c r="G845">
        <f t="shared" si="171"/>
        <v>2017</v>
      </c>
      <c r="H845" t="s">
        <v>1516</v>
      </c>
      <c r="I845">
        <f t="shared" si="172"/>
        <v>2022</v>
      </c>
      <c r="J845" t="s">
        <v>162</v>
      </c>
      <c r="K845" t="s">
        <v>109</v>
      </c>
      <c r="L845">
        <v>105.0978323504247</v>
      </c>
      <c r="M845">
        <f t="shared" si="173"/>
        <v>53.669959720283586</v>
      </c>
      <c r="N845">
        <f t="shared" si="184"/>
        <v>53.669959720283586</v>
      </c>
      <c r="O845">
        <f t="shared" si="179"/>
        <v>107.33991944056717</v>
      </c>
      <c r="P845">
        <f t="shared" si="185"/>
        <v>39.715770193009853</v>
      </c>
      <c r="Q845">
        <f t="shared" si="181"/>
        <v>147.05568963357703</v>
      </c>
      <c r="R845">
        <f t="shared" si="182"/>
        <v>69.116174127781207</v>
      </c>
      <c r="S845">
        <f t="shared" si="183"/>
        <v>253.42597180186442</v>
      </c>
    </row>
    <row r="846" spans="1:19">
      <c r="A846" t="s">
        <v>1523</v>
      </c>
      <c r="B846" t="s">
        <v>1525</v>
      </c>
      <c r="C846" t="s">
        <v>51</v>
      </c>
      <c r="D846" t="s">
        <v>42</v>
      </c>
      <c r="E846">
        <v>1.8915843872605701E-2</v>
      </c>
      <c r="F846" t="s">
        <v>338</v>
      </c>
      <c r="G846">
        <f t="shared" si="171"/>
        <v>2017</v>
      </c>
      <c r="H846" t="s">
        <v>1516</v>
      </c>
      <c r="I846">
        <f t="shared" si="172"/>
        <v>2022</v>
      </c>
      <c r="J846" t="s">
        <v>162</v>
      </c>
      <c r="K846" t="s">
        <v>109</v>
      </c>
      <c r="L846">
        <v>164.8533475855605</v>
      </c>
      <c r="M846">
        <f t="shared" si="173"/>
        <v>84.18510950035963</v>
      </c>
      <c r="N846">
        <f t="shared" si="184"/>
        <v>84.18510950035963</v>
      </c>
      <c r="O846">
        <f t="shared" si="179"/>
        <v>168.37021900071926</v>
      </c>
      <c r="P846">
        <f t="shared" si="185"/>
        <v>62.296981030266124</v>
      </c>
      <c r="Q846">
        <f t="shared" si="181"/>
        <v>230.66720003098538</v>
      </c>
      <c r="R846">
        <f t="shared" si="182"/>
        <v>108.41358401456313</v>
      </c>
      <c r="S846">
        <f t="shared" si="183"/>
        <v>397.51647472006476</v>
      </c>
    </row>
    <row r="847" spans="1:19">
      <c r="A847" t="s">
        <v>1514</v>
      </c>
      <c r="B847" t="s">
        <v>1526</v>
      </c>
      <c r="C847" t="s">
        <v>51</v>
      </c>
      <c r="D847" t="s">
        <v>42</v>
      </c>
      <c r="E847">
        <v>1.9090329409675231E-2</v>
      </c>
      <c r="F847" t="s">
        <v>338</v>
      </c>
      <c r="G847">
        <f t="shared" si="171"/>
        <v>2017</v>
      </c>
      <c r="H847" t="s">
        <v>1516</v>
      </c>
      <c r="I847">
        <f t="shared" si="172"/>
        <v>2022</v>
      </c>
      <c r="J847" t="s">
        <v>162</v>
      </c>
      <c r="K847" t="s">
        <v>109</v>
      </c>
      <c r="L847">
        <v>85.618113012829397</v>
      </c>
      <c r="M847">
        <f t="shared" si="173"/>
        <v>43.722316378551575</v>
      </c>
      <c r="N847">
        <f t="shared" si="184"/>
        <v>43.722316378551575</v>
      </c>
      <c r="O847">
        <f t="shared" si="179"/>
        <v>87.44463275710315</v>
      </c>
      <c r="P847">
        <f t="shared" si="185"/>
        <v>32.354514120128165</v>
      </c>
      <c r="Q847">
        <f t="shared" si="181"/>
        <v>119.79914687723132</v>
      </c>
      <c r="R847">
        <f t="shared" si="182"/>
        <v>56.305599032298716</v>
      </c>
      <c r="S847">
        <f t="shared" si="183"/>
        <v>206.45386311842861</v>
      </c>
    </row>
    <row r="848" spans="1:19">
      <c r="A848" t="s">
        <v>1527</v>
      </c>
      <c r="B848" t="s">
        <v>1528</v>
      </c>
      <c r="C848" t="s">
        <v>51</v>
      </c>
      <c r="D848" t="s">
        <v>42</v>
      </c>
      <c r="E848">
        <v>1.9753990971903009E-2</v>
      </c>
      <c r="F848" t="s">
        <v>338</v>
      </c>
      <c r="G848">
        <f t="shared" si="171"/>
        <v>2017</v>
      </c>
      <c r="H848" t="s">
        <v>1529</v>
      </c>
      <c r="I848">
        <f t="shared" si="172"/>
        <v>2022</v>
      </c>
      <c r="J848" t="s">
        <v>162</v>
      </c>
      <c r="K848" t="s">
        <v>109</v>
      </c>
      <c r="L848">
        <v>121.3222862953811</v>
      </c>
      <c r="M848">
        <f t="shared" si="173"/>
        <v>61.955247534841327</v>
      </c>
      <c r="N848">
        <f t="shared" si="184"/>
        <v>61.955247534841327</v>
      </c>
      <c r="O848">
        <f t="shared" si="179"/>
        <v>123.91049506968265</v>
      </c>
      <c r="P848">
        <f t="shared" si="185"/>
        <v>45.84688317578258</v>
      </c>
      <c r="Q848">
        <f t="shared" si="181"/>
        <v>169.75737824546525</v>
      </c>
      <c r="R848">
        <f t="shared" si="182"/>
        <v>79.785967775368661</v>
      </c>
      <c r="S848">
        <f t="shared" si="183"/>
        <v>292.54854850968508</v>
      </c>
    </row>
    <row r="849" spans="1:19">
      <c r="A849" t="s">
        <v>346</v>
      </c>
      <c r="B849" t="s">
        <v>1530</v>
      </c>
      <c r="C849" t="s">
        <v>51</v>
      </c>
      <c r="D849" t="s">
        <v>42</v>
      </c>
      <c r="E849">
        <v>1.9523983534423101E-2</v>
      </c>
      <c r="F849" t="s">
        <v>338</v>
      </c>
      <c r="G849">
        <f t="shared" ref="G849:G912" si="186">YEAR(F849)</f>
        <v>2017</v>
      </c>
      <c r="H849" t="s">
        <v>1529</v>
      </c>
      <c r="I849">
        <f t="shared" ref="I849:I912" si="187">YEAR(H849)</f>
        <v>2022</v>
      </c>
      <c r="J849" t="s">
        <v>162</v>
      </c>
      <c r="K849" t="s">
        <v>109</v>
      </c>
      <c r="L849">
        <v>159.04721162225189</v>
      </c>
      <c r="M849">
        <f t="shared" si="173"/>
        <v>81.220109401763366</v>
      </c>
      <c r="N849">
        <f t="shared" si="184"/>
        <v>81.220109401763366</v>
      </c>
      <c r="O849">
        <f t="shared" si="179"/>
        <v>162.44021880352673</v>
      </c>
      <c r="P849">
        <f t="shared" si="185"/>
        <v>60.10288095730489</v>
      </c>
      <c r="Q849">
        <f t="shared" si="181"/>
        <v>222.54309976083164</v>
      </c>
      <c r="R849">
        <f t="shared" si="182"/>
        <v>104.59525688759086</v>
      </c>
      <c r="S849">
        <f t="shared" si="183"/>
        <v>383.51594192116647</v>
      </c>
    </row>
    <row r="850" spans="1:19">
      <c r="A850" t="s">
        <v>346</v>
      </c>
      <c r="B850" t="s">
        <v>1531</v>
      </c>
      <c r="C850" t="s">
        <v>51</v>
      </c>
      <c r="D850" t="s">
        <v>42</v>
      </c>
      <c r="E850">
        <v>1.9597174461797359E-2</v>
      </c>
      <c r="F850" t="s">
        <v>338</v>
      </c>
      <c r="G850">
        <f t="shared" si="186"/>
        <v>2017</v>
      </c>
      <c r="H850" t="s">
        <v>1529</v>
      </c>
      <c r="I850">
        <f t="shared" si="187"/>
        <v>2022</v>
      </c>
      <c r="J850" t="s">
        <v>162</v>
      </c>
      <c r="K850" t="s">
        <v>109</v>
      </c>
      <c r="L850">
        <v>130.83565310485031</v>
      </c>
      <c r="M850">
        <f t="shared" ref="M850:M869" si="188">IF(D850="euc",$L$2,$L$3)*L850</f>
        <v>66.813406852210278</v>
      </c>
      <c r="N850">
        <f t="shared" si="184"/>
        <v>66.813406852210278</v>
      </c>
      <c r="O850">
        <f t="shared" ref="O850:O863" si="189">N850*$L$4</f>
        <v>133.62681370442056</v>
      </c>
      <c r="P850">
        <f t="shared" si="185"/>
        <v>49.441921070635608</v>
      </c>
      <c r="Q850">
        <f t="shared" ref="Q850:Q863" si="190">SUM(O850:P850)</f>
        <v>183.06873477505616</v>
      </c>
      <c r="R850">
        <f t="shared" ref="R850:R863" si="191">Q850*$L$7</f>
        <v>86.042305344276386</v>
      </c>
      <c r="S850">
        <f t="shared" ref="S850:S863" si="192">R850*$L$8</f>
        <v>315.48845292901342</v>
      </c>
    </row>
    <row r="851" spans="1:19">
      <c r="A851" t="s">
        <v>346</v>
      </c>
      <c r="B851" t="s">
        <v>1532</v>
      </c>
      <c r="C851" t="s">
        <v>51</v>
      </c>
      <c r="D851" t="s">
        <v>42</v>
      </c>
      <c r="E851">
        <v>1.959012364244115E-2</v>
      </c>
      <c r="F851" t="s">
        <v>338</v>
      </c>
      <c r="G851">
        <f t="shared" si="186"/>
        <v>2017</v>
      </c>
      <c r="H851" t="s">
        <v>1533</v>
      </c>
      <c r="I851">
        <f t="shared" si="187"/>
        <v>2022</v>
      </c>
      <c r="J851" t="s">
        <v>162</v>
      </c>
      <c r="K851" t="s">
        <v>109</v>
      </c>
      <c r="L851">
        <v>138.22599223793961</v>
      </c>
      <c r="M851">
        <f t="shared" si="188"/>
        <v>70.587406702841207</v>
      </c>
      <c r="N851">
        <f t="shared" si="184"/>
        <v>70.587406702841207</v>
      </c>
      <c r="O851">
        <f t="shared" si="189"/>
        <v>141.17481340568241</v>
      </c>
      <c r="P851">
        <f t="shared" si="185"/>
        <v>52.234680960102494</v>
      </c>
      <c r="Q851">
        <f t="shared" si="190"/>
        <v>193.40949436578489</v>
      </c>
      <c r="R851">
        <f t="shared" si="191"/>
        <v>90.902462351918899</v>
      </c>
      <c r="S851">
        <f t="shared" si="192"/>
        <v>333.3090286237026</v>
      </c>
    </row>
    <row r="852" spans="1:19">
      <c r="A852" t="s">
        <v>346</v>
      </c>
      <c r="B852" t="s">
        <v>1534</v>
      </c>
      <c r="C852" t="s">
        <v>51</v>
      </c>
      <c r="D852" t="s">
        <v>42</v>
      </c>
      <c r="E852">
        <v>1.817542170674772E-2</v>
      </c>
      <c r="F852" t="s">
        <v>338</v>
      </c>
      <c r="G852">
        <f t="shared" si="186"/>
        <v>2017</v>
      </c>
      <c r="H852" t="s">
        <v>1529</v>
      </c>
      <c r="I852">
        <f t="shared" si="187"/>
        <v>2022</v>
      </c>
      <c r="J852" t="s">
        <v>162</v>
      </c>
      <c r="K852" t="s">
        <v>109</v>
      </c>
      <c r="L852">
        <v>108.1550885207463</v>
      </c>
      <c r="M852">
        <f t="shared" si="188"/>
        <v>55.231198537927817</v>
      </c>
      <c r="N852">
        <f t="shared" si="184"/>
        <v>55.231198537927817</v>
      </c>
      <c r="O852">
        <f t="shared" si="189"/>
        <v>110.46239707585563</v>
      </c>
      <c r="P852">
        <f t="shared" si="185"/>
        <v>40.871086918066581</v>
      </c>
      <c r="Q852">
        <f t="shared" si="190"/>
        <v>151.33348399392221</v>
      </c>
      <c r="R852">
        <f t="shared" si="191"/>
        <v>71.126737477143436</v>
      </c>
      <c r="S852">
        <f t="shared" si="192"/>
        <v>260.79803741619259</v>
      </c>
    </row>
    <row r="853" spans="1:19">
      <c r="A853" t="s">
        <v>1535</v>
      </c>
      <c r="B853" t="s">
        <v>1536</v>
      </c>
      <c r="C853" t="s">
        <v>41</v>
      </c>
      <c r="D853" t="s">
        <v>42</v>
      </c>
      <c r="E853">
        <v>1.8261966738383761E-2</v>
      </c>
      <c r="F853" t="s">
        <v>304</v>
      </c>
      <c r="G853">
        <f t="shared" si="186"/>
        <v>2017</v>
      </c>
      <c r="H853" t="s">
        <v>1537</v>
      </c>
      <c r="I853">
        <f t="shared" si="187"/>
        <v>2022</v>
      </c>
      <c r="J853" t="s">
        <v>103</v>
      </c>
      <c r="K853" t="s">
        <v>46</v>
      </c>
      <c r="L853">
        <v>73.48540846261713</v>
      </c>
      <c r="M853">
        <f t="shared" si="188"/>
        <v>37.526548588243173</v>
      </c>
      <c r="N853">
        <f t="shared" si="184"/>
        <v>37.526548588243173</v>
      </c>
      <c r="O853">
        <f t="shared" si="189"/>
        <v>75.053097176486347</v>
      </c>
      <c r="P853">
        <f t="shared" si="185"/>
        <v>27.769645955299946</v>
      </c>
      <c r="Q853">
        <f t="shared" si="190"/>
        <v>102.8227431317863</v>
      </c>
      <c r="R853">
        <f t="shared" si="191"/>
        <v>48.326689271939557</v>
      </c>
      <c r="S853">
        <f t="shared" si="192"/>
        <v>177.19786066377836</v>
      </c>
    </row>
    <row r="854" spans="1:19">
      <c r="A854" t="s">
        <v>1538</v>
      </c>
      <c r="B854" t="s">
        <v>1539</v>
      </c>
      <c r="C854" t="s">
        <v>41</v>
      </c>
      <c r="D854" t="s">
        <v>42</v>
      </c>
      <c r="E854">
        <v>1.8116617124248641E-2</v>
      </c>
      <c r="F854" t="s">
        <v>304</v>
      </c>
      <c r="G854">
        <f t="shared" si="186"/>
        <v>2017</v>
      </c>
      <c r="H854" t="s">
        <v>1540</v>
      </c>
      <c r="I854">
        <f t="shared" si="187"/>
        <v>2022</v>
      </c>
      <c r="J854" t="s">
        <v>103</v>
      </c>
      <c r="K854" t="s">
        <v>46</v>
      </c>
      <c r="L854">
        <v>123.9934495236206</v>
      </c>
      <c r="M854">
        <f t="shared" si="188"/>
        <v>63.319321556728966</v>
      </c>
      <c r="N854">
        <f t="shared" si="184"/>
        <v>63.319321556728966</v>
      </c>
      <c r="O854">
        <f t="shared" si="189"/>
        <v>126.63864311345793</v>
      </c>
      <c r="P854">
        <f t="shared" si="185"/>
        <v>46.856297951979435</v>
      </c>
      <c r="Q854">
        <f t="shared" si="190"/>
        <v>173.49494106543736</v>
      </c>
      <c r="R854">
        <f t="shared" si="191"/>
        <v>81.542622300755554</v>
      </c>
      <c r="S854">
        <f t="shared" si="192"/>
        <v>298.98961510277036</v>
      </c>
    </row>
    <row r="855" spans="1:19">
      <c r="A855" t="s">
        <v>1541</v>
      </c>
      <c r="B855" t="s">
        <v>1542</v>
      </c>
      <c r="C855" t="s">
        <v>41</v>
      </c>
      <c r="D855" t="s">
        <v>42</v>
      </c>
      <c r="E855">
        <v>1.858802895432354E-2</v>
      </c>
      <c r="F855" t="s">
        <v>304</v>
      </c>
      <c r="G855">
        <f t="shared" si="186"/>
        <v>2017</v>
      </c>
      <c r="H855" t="s">
        <v>1537</v>
      </c>
      <c r="I855">
        <f t="shared" si="187"/>
        <v>2022</v>
      </c>
      <c r="J855" t="s">
        <v>103</v>
      </c>
      <c r="K855" t="s">
        <v>46</v>
      </c>
      <c r="L855">
        <v>91.28227085596987</v>
      </c>
      <c r="M855">
        <f t="shared" si="188"/>
        <v>46.614812983781981</v>
      </c>
      <c r="N855">
        <f t="shared" si="184"/>
        <v>46.614812983781981</v>
      </c>
      <c r="O855">
        <f t="shared" si="189"/>
        <v>93.229625967563962</v>
      </c>
      <c r="P855">
        <f t="shared" si="185"/>
        <v>34.494961607998668</v>
      </c>
      <c r="Q855">
        <f t="shared" si="190"/>
        <v>127.72458757556262</v>
      </c>
      <c r="R855">
        <f t="shared" si="191"/>
        <v>60.030556160514429</v>
      </c>
      <c r="S855">
        <f t="shared" si="192"/>
        <v>220.11203925521957</v>
      </c>
    </row>
    <row r="856" spans="1:19">
      <c r="A856" t="s">
        <v>1543</v>
      </c>
      <c r="B856" t="s">
        <v>1544</v>
      </c>
      <c r="C856" t="s">
        <v>41</v>
      </c>
      <c r="D856" t="s">
        <v>42</v>
      </c>
      <c r="E856">
        <v>1.928748796207392E-2</v>
      </c>
      <c r="F856" t="s">
        <v>301</v>
      </c>
      <c r="G856">
        <f t="shared" si="186"/>
        <v>2017</v>
      </c>
      <c r="H856" t="s">
        <v>1537</v>
      </c>
      <c r="I856">
        <f t="shared" si="187"/>
        <v>2022</v>
      </c>
      <c r="J856" t="s">
        <v>162</v>
      </c>
      <c r="K856" t="s">
        <v>109</v>
      </c>
      <c r="L856">
        <v>58.171866197852957</v>
      </c>
      <c r="M856">
        <f t="shared" si="188"/>
        <v>29.706433005036931</v>
      </c>
      <c r="N856">
        <f t="shared" si="184"/>
        <v>29.706433005036931</v>
      </c>
      <c r="O856">
        <f t="shared" si="189"/>
        <v>59.412866010073863</v>
      </c>
      <c r="P856">
        <f t="shared" si="185"/>
        <v>21.982760423727328</v>
      </c>
      <c r="Q856">
        <f t="shared" si="190"/>
        <v>81.395626433801198</v>
      </c>
      <c r="R856">
        <f t="shared" si="191"/>
        <v>38.255944423886561</v>
      </c>
      <c r="S856">
        <f t="shared" si="192"/>
        <v>140.27179622091739</v>
      </c>
    </row>
    <row r="857" spans="1:19">
      <c r="A857" t="s">
        <v>1545</v>
      </c>
      <c r="B857" t="s">
        <v>1546</v>
      </c>
      <c r="C857" t="s">
        <v>41</v>
      </c>
      <c r="D857" t="s">
        <v>42</v>
      </c>
      <c r="E857">
        <v>1.737765765154127E-2</v>
      </c>
      <c r="F857" t="s">
        <v>1547</v>
      </c>
      <c r="G857">
        <f t="shared" si="186"/>
        <v>2017</v>
      </c>
      <c r="H857" t="s">
        <v>1540</v>
      </c>
      <c r="I857">
        <f t="shared" si="187"/>
        <v>2022</v>
      </c>
      <c r="J857" t="s">
        <v>108</v>
      </c>
      <c r="K857" t="s">
        <v>109</v>
      </c>
      <c r="L857">
        <v>118.23408960325359</v>
      </c>
      <c r="M857">
        <f t="shared" si="188"/>
        <v>60.378208424061548</v>
      </c>
      <c r="N857">
        <f t="shared" si="184"/>
        <v>60.378208424061548</v>
      </c>
      <c r="O857">
        <f t="shared" si="189"/>
        <v>120.7564168481231</v>
      </c>
      <c r="P857">
        <f t="shared" si="185"/>
        <v>44.679874233805542</v>
      </c>
      <c r="Q857">
        <f t="shared" si="190"/>
        <v>165.43629108192863</v>
      </c>
      <c r="R857">
        <f t="shared" si="191"/>
        <v>77.755056808506453</v>
      </c>
      <c r="S857">
        <f t="shared" si="192"/>
        <v>285.10187496452363</v>
      </c>
    </row>
    <row r="858" spans="1:19">
      <c r="A858" t="s">
        <v>1548</v>
      </c>
      <c r="B858" t="s">
        <v>1549</v>
      </c>
      <c r="C858" t="s">
        <v>41</v>
      </c>
      <c r="D858" t="s">
        <v>42</v>
      </c>
      <c r="E858">
        <v>4.6605810002824419E-2</v>
      </c>
      <c r="F858" t="s">
        <v>304</v>
      </c>
      <c r="G858">
        <f t="shared" si="186"/>
        <v>2017</v>
      </c>
      <c r="H858" t="s">
        <v>1540</v>
      </c>
      <c r="I858">
        <f t="shared" si="187"/>
        <v>2022</v>
      </c>
      <c r="J858" t="s">
        <v>103</v>
      </c>
      <c r="K858" t="s">
        <v>46</v>
      </c>
      <c r="L858">
        <v>78.784740250109067</v>
      </c>
      <c r="M858">
        <f t="shared" si="188"/>
        <v>40.232740687722391</v>
      </c>
      <c r="N858">
        <f t="shared" si="184"/>
        <v>40.232740687722391</v>
      </c>
      <c r="O858">
        <f t="shared" si="189"/>
        <v>80.465481375444782</v>
      </c>
      <c r="P858">
        <f t="shared" si="185"/>
        <v>29.772228108914568</v>
      </c>
      <c r="Q858">
        <f t="shared" si="190"/>
        <v>110.23770948435936</v>
      </c>
      <c r="R858">
        <f t="shared" si="191"/>
        <v>51.811723457648895</v>
      </c>
      <c r="S858">
        <f t="shared" si="192"/>
        <v>189.97631934471261</v>
      </c>
    </row>
    <row r="859" spans="1:19">
      <c r="A859" t="s">
        <v>1550</v>
      </c>
      <c r="B859" t="s">
        <v>1551</v>
      </c>
      <c r="C859" t="s">
        <v>41</v>
      </c>
      <c r="D859" t="s">
        <v>42</v>
      </c>
      <c r="E859">
        <v>4.4861079368786583E-2</v>
      </c>
      <c r="F859" t="s">
        <v>304</v>
      </c>
      <c r="G859">
        <f t="shared" si="186"/>
        <v>2017</v>
      </c>
      <c r="H859" t="s">
        <v>1540</v>
      </c>
      <c r="I859">
        <f t="shared" si="187"/>
        <v>2022</v>
      </c>
      <c r="J859" t="s">
        <v>103</v>
      </c>
      <c r="K859" t="s">
        <v>46</v>
      </c>
      <c r="L859">
        <v>92.457290222187851</v>
      </c>
      <c r="M859">
        <f t="shared" si="188"/>
        <v>47.2148562067973</v>
      </c>
      <c r="N859">
        <f t="shared" si="184"/>
        <v>47.2148562067973</v>
      </c>
      <c r="O859">
        <f t="shared" si="189"/>
        <v>94.429712413594601</v>
      </c>
      <c r="P859">
        <f t="shared" si="185"/>
        <v>34.938993593029998</v>
      </c>
      <c r="Q859">
        <f t="shared" si="190"/>
        <v>129.36870600662459</v>
      </c>
      <c r="R859">
        <f t="shared" si="191"/>
        <v>60.803291823113554</v>
      </c>
      <c r="S859">
        <f t="shared" si="192"/>
        <v>222.94540335141636</v>
      </c>
    </row>
    <row r="860" spans="1:19">
      <c r="A860" t="s">
        <v>1552</v>
      </c>
      <c r="B860" t="s">
        <v>1553</v>
      </c>
      <c r="C860" t="s">
        <v>41</v>
      </c>
      <c r="D860" t="s">
        <v>42</v>
      </c>
      <c r="E860">
        <v>1.6546398364649939E-2</v>
      </c>
      <c r="F860" t="s">
        <v>393</v>
      </c>
      <c r="G860">
        <f t="shared" si="186"/>
        <v>2017</v>
      </c>
      <c r="H860" t="s">
        <v>1537</v>
      </c>
      <c r="I860">
        <f t="shared" si="187"/>
        <v>2022</v>
      </c>
      <c r="J860" t="s">
        <v>103</v>
      </c>
      <c r="K860" t="s">
        <v>46</v>
      </c>
      <c r="L860">
        <v>77.259534077250251</v>
      </c>
      <c r="M860">
        <f t="shared" si="188"/>
        <v>39.453868735449156</v>
      </c>
      <c r="N860">
        <f t="shared" si="184"/>
        <v>39.453868735449156</v>
      </c>
      <c r="O860">
        <f t="shared" si="189"/>
        <v>78.907737470898311</v>
      </c>
      <c r="P860">
        <f t="shared" si="185"/>
        <v>29.195862864232375</v>
      </c>
      <c r="Q860">
        <f t="shared" si="190"/>
        <v>108.10360033513069</v>
      </c>
      <c r="R860">
        <f t="shared" si="191"/>
        <v>50.808692157511423</v>
      </c>
      <c r="S860">
        <f t="shared" si="192"/>
        <v>186.29853791087521</v>
      </c>
    </row>
    <row r="861" spans="1:19">
      <c r="A861" t="s">
        <v>1554</v>
      </c>
      <c r="B861" t="s">
        <v>1555</v>
      </c>
      <c r="C861" t="s">
        <v>41</v>
      </c>
      <c r="D861" t="s">
        <v>42</v>
      </c>
      <c r="E861">
        <v>1.8071934074469061E-2</v>
      </c>
      <c r="F861" t="s">
        <v>393</v>
      </c>
      <c r="G861">
        <f t="shared" si="186"/>
        <v>2017</v>
      </c>
      <c r="H861" t="s">
        <v>1540</v>
      </c>
      <c r="I861">
        <f t="shared" si="187"/>
        <v>2022</v>
      </c>
      <c r="J861" t="s">
        <v>103</v>
      </c>
      <c r="K861" t="s">
        <v>46</v>
      </c>
      <c r="L861">
        <v>121.5707246822374</v>
      </c>
      <c r="M861">
        <f t="shared" si="188"/>
        <v>62.08211673772928</v>
      </c>
      <c r="N861">
        <f t="shared" si="184"/>
        <v>62.08211673772928</v>
      </c>
      <c r="O861">
        <f t="shared" si="189"/>
        <v>124.16423347545856</v>
      </c>
      <c r="P861">
        <f t="shared" si="185"/>
        <v>45.940766385919666</v>
      </c>
      <c r="Q861">
        <f t="shared" si="190"/>
        <v>170.10499986137822</v>
      </c>
      <c r="R861">
        <f t="shared" si="191"/>
        <v>79.94934993484776</v>
      </c>
      <c r="S861">
        <f t="shared" si="192"/>
        <v>293.14761642777512</v>
      </c>
    </row>
    <row r="862" spans="1:19">
      <c r="A862" t="s">
        <v>1556</v>
      </c>
      <c r="B862" t="s">
        <v>1557</v>
      </c>
      <c r="C862" t="s">
        <v>41</v>
      </c>
      <c r="D862" t="s">
        <v>42</v>
      </c>
      <c r="E862">
        <v>1.8575090318108448E-2</v>
      </c>
      <c r="F862" t="s">
        <v>1547</v>
      </c>
      <c r="G862">
        <f t="shared" si="186"/>
        <v>2017</v>
      </c>
      <c r="H862" t="s">
        <v>1540</v>
      </c>
      <c r="I862">
        <f t="shared" si="187"/>
        <v>2022</v>
      </c>
      <c r="J862" t="s">
        <v>103</v>
      </c>
      <c r="K862" t="s">
        <v>46</v>
      </c>
      <c r="L862">
        <v>61.192611500135541</v>
      </c>
      <c r="M862">
        <f t="shared" si="188"/>
        <v>31.249026939402572</v>
      </c>
      <c r="N862">
        <f t="shared" si="184"/>
        <v>31.249026939402572</v>
      </c>
      <c r="O862">
        <f t="shared" si="189"/>
        <v>62.498053878805145</v>
      </c>
      <c r="P862">
        <f t="shared" si="185"/>
        <v>23.124279935157904</v>
      </c>
      <c r="Q862">
        <f t="shared" si="190"/>
        <v>85.622333813963053</v>
      </c>
      <c r="R862">
        <f t="shared" si="191"/>
        <v>40.242496892562635</v>
      </c>
      <c r="S862">
        <f t="shared" si="192"/>
        <v>147.55582193939631</v>
      </c>
    </row>
    <row r="863" spans="1:19">
      <c r="A863" t="s">
        <v>302</v>
      </c>
      <c r="B863" t="s">
        <v>1558</v>
      </c>
      <c r="C863" t="s">
        <v>41</v>
      </c>
      <c r="D863" t="s">
        <v>42</v>
      </c>
      <c r="E863">
        <v>1.7903866827326871E-2</v>
      </c>
      <c r="F863" t="s">
        <v>301</v>
      </c>
      <c r="G863">
        <f t="shared" si="186"/>
        <v>2017</v>
      </c>
      <c r="H863" t="s">
        <v>1537</v>
      </c>
      <c r="I863">
        <f t="shared" si="187"/>
        <v>2022</v>
      </c>
      <c r="J863" t="s">
        <v>162</v>
      </c>
      <c r="K863" t="s">
        <v>109</v>
      </c>
      <c r="L863">
        <v>106.8395668061597</v>
      </c>
      <c r="M863">
        <f t="shared" si="188"/>
        <v>54.55940544901226</v>
      </c>
      <c r="N863">
        <f t="shared" si="184"/>
        <v>54.55940544901226</v>
      </c>
      <c r="O863">
        <f t="shared" si="189"/>
        <v>109.11881089802452</v>
      </c>
      <c r="P863">
        <f t="shared" si="185"/>
        <v>40.373960032269075</v>
      </c>
      <c r="Q863">
        <f t="shared" si="190"/>
        <v>149.4927709302936</v>
      </c>
      <c r="R863">
        <f t="shared" si="191"/>
        <v>70.261602337237989</v>
      </c>
      <c r="S863">
        <f t="shared" si="192"/>
        <v>257.62587523653929</v>
      </c>
    </row>
    <row r="864" spans="1:19">
      <c r="A864" t="s">
        <v>1559</v>
      </c>
      <c r="B864" t="s">
        <v>1560</v>
      </c>
      <c r="C864" t="s">
        <v>41</v>
      </c>
      <c r="D864" t="s">
        <v>80</v>
      </c>
      <c r="E864">
        <v>1.897196169965144E-2</v>
      </c>
      <c r="F864" t="s">
        <v>301</v>
      </c>
      <c r="G864">
        <f t="shared" si="186"/>
        <v>2017</v>
      </c>
      <c r="H864" t="s">
        <v>1561</v>
      </c>
      <c r="I864">
        <f t="shared" si="187"/>
        <v>2022</v>
      </c>
      <c r="J864" t="s">
        <v>162</v>
      </c>
      <c r="K864" t="s">
        <v>109</v>
      </c>
      <c r="L864">
        <v>67.544531387362923</v>
      </c>
      <c r="M864">
        <f t="shared" si="188"/>
        <v>34.447711007555093</v>
      </c>
      <c r="N864">
        <f>L864*$L$3</f>
        <v>34.447711007555093</v>
      </c>
      <c r="O864">
        <f t="shared" ref="O864:O869" si="193">N864*$L$4</f>
        <v>68.895422015110185</v>
      </c>
      <c r="P864">
        <f>O864*$L$6</f>
        <v>17.91280972392865</v>
      </c>
      <c r="Q864">
        <f t="shared" ref="Q864:Q869" si="194">SUM(O864:P864)</f>
        <v>86.808231739038831</v>
      </c>
      <c r="R864">
        <f t="shared" ref="R864:R869" si="195">Q864*$L$7</f>
        <v>40.799868917348249</v>
      </c>
      <c r="S864">
        <f t="shared" ref="S864:S869" si="196">R864*$L$8</f>
        <v>149.59951936361023</v>
      </c>
    </row>
    <row r="865" spans="1:19">
      <c r="A865" t="s">
        <v>1562</v>
      </c>
      <c r="B865" t="s">
        <v>1563</v>
      </c>
      <c r="C865" t="s">
        <v>41</v>
      </c>
      <c r="D865" t="s">
        <v>42</v>
      </c>
      <c r="E865">
        <v>1.9221143767143501E-2</v>
      </c>
      <c r="F865" t="s">
        <v>301</v>
      </c>
      <c r="G865">
        <f t="shared" si="186"/>
        <v>2017</v>
      </c>
      <c r="H865" t="s">
        <v>1561</v>
      </c>
      <c r="I865">
        <f t="shared" si="187"/>
        <v>2022</v>
      </c>
      <c r="J865" t="s">
        <v>162</v>
      </c>
      <c r="K865" t="s">
        <v>109</v>
      </c>
      <c r="L865">
        <v>103.641773105792</v>
      </c>
      <c r="M865">
        <f t="shared" si="188"/>
        <v>52.92639879935782</v>
      </c>
      <c r="N865">
        <f>L865*$L$2</f>
        <v>52.92639879935782</v>
      </c>
      <c r="O865">
        <f t="shared" si="193"/>
        <v>105.85279759871564</v>
      </c>
      <c r="P865">
        <f>O865*$L$5</f>
        <v>39.16553511152479</v>
      </c>
      <c r="Q865">
        <f t="shared" si="194"/>
        <v>145.01833271024043</v>
      </c>
      <c r="R865">
        <f t="shared" si="195"/>
        <v>68.158616373813004</v>
      </c>
      <c r="S865">
        <f t="shared" si="196"/>
        <v>249.914926703981</v>
      </c>
    </row>
    <row r="866" spans="1:19">
      <c r="A866" t="s">
        <v>1564</v>
      </c>
      <c r="B866" t="s">
        <v>1565</v>
      </c>
      <c r="C866" t="s">
        <v>41</v>
      </c>
      <c r="D866" t="s">
        <v>42</v>
      </c>
      <c r="E866">
        <v>1.8549043336424511E-2</v>
      </c>
      <c r="F866" t="s">
        <v>301</v>
      </c>
      <c r="G866">
        <f t="shared" si="186"/>
        <v>2017</v>
      </c>
      <c r="H866" t="s">
        <v>1561</v>
      </c>
      <c r="I866">
        <f t="shared" si="187"/>
        <v>2022</v>
      </c>
      <c r="J866" t="s">
        <v>162</v>
      </c>
      <c r="K866" t="s">
        <v>109</v>
      </c>
      <c r="L866">
        <v>149.3325089697606</v>
      </c>
      <c r="M866">
        <f t="shared" si="188"/>
        <v>76.259134580557799</v>
      </c>
      <c r="N866">
        <f>L866*$L$2</f>
        <v>76.259134580557799</v>
      </c>
      <c r="O866">
        <f t="shared" si="193"/>
        <v>152.5182691611156</v>
      </c>
      <c r="P866">
        <f>O866*$L$5</f>
        <v>56.431759589612767</v>
      </c>
      <c r="Q866">
        <f t="shared" si="194"/>
        <v>208.95002875072836</v>
      </c>
      <c r="R866">
        <f t="shared" si="195"/>
        <v>98.206513512842321</v>
      </c>
      <c r="S866">
        <f t="shared" si="196"/>
        <v>360.09054954708847</v>
      </c>
    </row>
    <row r="867" spans="1:19">
      <c r="A867" t="s">
        <v>1566</v>
      </c>
      <c r="B867" t="s">
        <v>1567</v>
      </c>
      <c r="C867" t="s">
        <v>41</v>
      </c>
      <c r="D867" t="s">
        <v>42</v>
      </c>
      <c r="E867">
        <v>1.8509549187132421E-2</v>
      </c>
      <c r="F867" t="s">
        <v>301</v>
      </c>
      <c r="G867">
        <f t="shared" si="186"/>
        <v>2017</v>
      </c>
      <c r="H867" t="s">
        <v>1537</v>
      </c>
      <c r="I867">
        <f t="shared" si="187"/>
        <v>2022</v>
      </c>
      <c r="J867" t="s">
        <v>162</v>
      </c>
      <c r="K867" t="s">
        <v>109</v>
      </c>
      <c r="L867">
        <v>125.2862678560752</v>
      </c>
      <c r="M867">
        <f t="shared" si="188"/>
        <v>63.979520785169115</v>
      </c>
      <c r="N867">
        <f>L867*$L$2</f>
        <v>63.979520785169115</v>
      </c>
      <c r="O867">
        <f t="shared" si="193"/>
        <v>127.95904157033823</v>
      </c>
      <c r="P867">
        <f>O867*$L$5</f>
        <v>47.344845381025145</v>
      </c>
      <c r="Q867">
        <f t="shared" si="194"/>
        <v>175.30388695136338</v>
      </c>
      <c r="R867">
        <f t="shared" si="195"/>
        <v>82.392826867140784</v>
      </c>
      <c r="S867">
        <f t="shared" si="196"/>
        <v>302.10703184618285</v>
      </c>
    </row>
    <row r="868" spans="1:19">
      <c r="A868" t="s">
        <v>1568</v>
      </c>
      <c r="B868" t="s">
        <v>1569</v>
      </c>
      <c r="C868" t="s">
        <v>41</v>
      </c>
      <c r="D868" t="s">
        <v>42</v>
      </c>
      <c r="E868">
        <v>1.8261966738383761E-2</v>
      </c>
      <c r="F868" t="s">
        <v>301</v>
      </c>
      <c r="G868">
        <f t="shared" si="186"/>
        <v>2017</v>
      </c>
      <c r="H868" t="s">
        <v>1537</v>
      </c>
      <c r="I868">
        <f t="shared" si="187"/>
        <v>2022</v>
      </c>
      <c r="J868" t="s">
        <v>162</v>
      </c>
      <c r="K868" t="s">
        <v>109</v>
      </c>
      <c r="L868">
        <v>76.376620545945357</v>
      </c>
      <c r="M868">
        <f t="shared" si="188"/>
        <v>39.002994225462793</v>
      </c>
      <c r="N868">
        <f>L868*$L$2</f>
        <v>39.002994225462793</v>
      </c>
      <c r="O868">
        <f t="shared" si="193"/>
        <v>78.005988450925585</v>
      </c>
      <c r="P868">
        <f>O868*$L$5</f>
        <v>28.862215726842468</v>
      </c>
      <c r="Q868">
        <f t="shared" si="194"/>
        <v>106.86820417776805</v>
      </c>
      <c r="R868">
        <f t="shared" si="195"/>
        <v>50.228055963550979</v>
      </c>
      <c r="S868">
        <f t="shared" si="196"/>
        <v>184.16953853302024</v>
      </c>
    </row>
    <row r="869" spans="1:19">
      <c r="A869" t="s">
        <v>1570</v>
      </c>
      <c r="B869" t="s">
        <v>1571</v>
      </c>
      <c r="C869" t="s">
        <v>41</v>
      </c>
      <c r="D869" t="s">
        <v>42</v>
      </c>
      <c r="E869">
        <v>1.8101777900353291E-2</v>
      </c>
      <c r="F869" t="s">
        <v>301</v>
      </c>
      <c r="G869">
        <f t="shared" si="186"/>
        <v>2017</v>
      </c>
      <c r="H869" t="s">
        <v>1537</v>
      </c>
      <c r="I869">
        <f t="shared" si="187"/>
        <v>2022</v>
      </c>
      <c r="J869" t="s">
        <v>162</v>
      </c>
      <c r="K869" t="s">
        <v>109</v>
      </c>
      <c r="L869">
        <v>120.4822667229148</v>
      </c>
      <c r="M869">
        <f t="shared" si="188"/>
        <v>61.526277539835206</v>
      </c>
      <c r="N869">
        <f>L869*$L$2</f>
        <v>61.526277539835206</v>
      </c>
      <c r="O869">
        <f t="shared" si="193"/>
        <v>123.05255507967041</v>
      </c>
      <c r="P869">
        <f>O869*$L$5</f>
        <v>45.529445379478055</v>
      </c>
      <c r="Q869">
        <f t="shared" si="194"/>
        <v>168.58200045914847</v>
      </c>
      <c r="R869">
        <f t="shared" si="195"/>
        <v>79.233540215799778</v>
      </c>
      <c r="S869">
        <f t="shared" si="196"/>
        <v>290.52298079126587</v>
      </c>
    </row>
    <row r="870" spans="1:19">
      <c r="A870" t="s">
        <v>1572</v>
      </c>
      <c r="B870" t="s">
        <v>1573</v>
      </c>
      <c r="E870">
        <v>1.8041870047771288E-2</v>
      </c>
      <c r="F870" t="s">
        <v>1574</v>
      </c>
      <c r="G870">
        <f t="shared" si="186"/>
        <v>2015</v>
      </c>
      <c r="H870" t="s">
        <v>1537</v>
      </c>
      <c r="I870">
        <f t="shared" si="187"/>
        <v>2022</v>
      </c>
      <c r="J870" t="s">
        <v>162</v>
      </c>
      <c r="K870" t="s">
        <v>109</v>
      </c>
      <c r="L870">
        <v>54.617254297617912</v>
      </c>
      <c r="M870">
        <f>IF(D870="euc",L870*L861,L870*L862)</f>
        <v>3342.1724234382409</v>
      </c>
    </row>
    <row r="871" spans="1:19">
      <c r="A871" t="s">
        <v>1575</v>
      </c>
      <c r="B871" t="s">
        <v>1576</v>
      </c>
      <c r="C871" t="s">
        <v>41</v>
      </c>
      <c r="D871" t="s">
        <v>42</v>
      </c>
      <c r="E871">
        <v>1.7463493740585902E-2</v>
      </c>
      <c r="F871" t="s">
        <v>1547</v>
      </c>
      <c r="G871">
        <f t="shared" si="186"/>
        <v>2017</v>
      </c>
      <c r="H871" t="s">
        <v>1537</v>
      </c>
      <c r="I871">
        <f t="shared" si="187"/>
        <v>2022</v>
      </c>
      <c r="J871" t="s">
        <v>103</v>
      </c>
      <c r="K871" t="s">
        <v>46</v>
      </c>
      <c r="L871">
        <v>125.34985598508599</v>
      </c>
      <c r="M871">
        <f t="shared" ref="M871:M912" si="197">IF(D871="euc",$L$2,$L$3)*L871</f>
        <v>64.01199312305063</v>
      </c>
      <c r="N871">
        <f t="shared" ref="N871:N908" si="198">L871*$L$2</f>
        <v>64.01199312305063</v>
      </c>
      <c r="O871">
        <f t="shared" ref="O871:O908" si="199">N871*$L$4</f>
        <v>128.02398624610126</v>
      </c>
      <c r="P871">
        <f t="shared" ref="P871:P908" si="200">O871*$L$5</f>
        <v>47.368874911057468</v>
      </c>
      <c r="Q871">
        <f t="shared" ref="Q871:Q908" si="201">SUM(O871:P871)</f>
        <v>175.39286115715873</v>
      </c>
      <c r="R871">
        <f t="shared" ref="R871:R908" si="202">Q871*$L$7</f>
        <v>82.434644743864595</v>
      </c>
      <c r="S871">
        <f t="shared" ref="S871:S908" si="203">R871*$L$8</f>
        <v>302.26036406083682</v>
      </c>
    </row>
    <row r="872" spans="1:19">
      <c r="A872" t="s">
        <v>1577</v>
      </c>
      <c r="B872" t="s">
        <v>1578</v>
      </c>
      <c r="C872" t="s">
        <v>41</v>
      </c>
      <c r="D872" t="s">
        <v>42</v>
      </c>
      <c r="E872">
        <v>1.9359784202360161E-2</v>
      </c>
      <c r="F872" t="s">
        <v>304</v>
      </c>
      <c r="G872">
        <f t="shared" si="186"/>
        <v>2017</v>
      </c>
      <c r="H872" t="s">
        <v>1537</v>
      </c>
      <c r="I872">
        <f t="shared" si="187"/>
        <v>2022</v>
      </c>
      <c r="J872" t="s">
        <v>108</v>
      </c>
      <c r="K872" t="s">
        <v>109</v>
      </c>
      <c r="L872">
        <v>123.27347117310519</v>
      </c>
      <c r="M872">
        <f t="shared" si="197"/>
        <v>62.951652612399101</v>
      </c>
      <c r="N872">
        <f t="shared" si="198"/>
        <v>62.951652612399101</v>
      </c>
      <c r="O872">
        <f t="shared" si="199"/>
        <v>125.9033052247982</v>
      </c>
      <c r="P872">
        <f t="shared" si="200"/>
        <v>46.584222933175333</v>
      </c>
      <c r="Q872">
        <f t="shared" si="201"/>
        <v>172.48752815797354</v>
      </c>
      <c r="R872">
        <f t="shared" si="202"/>
        <v>81.069138234247561</v>
      </c>
      <c r="S872">
        <f t="shared" si="203"/>
        <v>297.25350685890771</v>
      </c>
    </row>
    <row r="873" spans="1:19">
      <c r="A873" t="s">
        <v>1579</v>
      </c>
      <c r="B873" t="s">
        <v>1580</v>
      </c>
      <c r="C873" t="s">
        <v>41</v>
      </c>
      <c r="D873" t="s">
        <v>42</v>
      </c>
      <c r="E873">
        <v>1.7325520355127109E-2</v>
      </c>
      <c r="F873" t="s">
        <v>304</v>
      </c>
      <c r="G873">
        <f t="shared" si="186"/>
        <v>2017</v>
      </c>
      <c r="H873" t="s">
        <v>1537</v>
      </c>
      <c r="I873">
        <f t="shared" si="187"/>
        <v>2022</v>
      </c>
      <c r="J873" t="s">
        <v>103</v>
      </c>
      <c r="K873" t="s">
        <v>46</v>
      </c>
      <c r="L873">
        <v>83.601770015414616</v>
      </c>
      <c r="M873">
        <f t="shared" si="197"/>
        <v>42.692637221205096</v>
      </c>
      <c r="N873">
        <f t="shared" si="198"/>
        <v>42.692637221205096</v>
      </c>
      <c r="O873">
        <f t="shared" si="199"/>
        <v>85.385274442410193</v>
      </c>
      <c r="P873">
        <f t="shared" si="200"/>
        <v>31.592551543691769</v>
      </c>
      <c r="Q873">
        <f t="shared" si="201"/>
        <v>116.97782598610196</v>
      </c>
      <c r="R873">
        <f t="shared" si="202"/>
        <v>54.979578213467917</v>
      </c>
      <c r="S873">
        <f t="shared" si="203"/>
        <v>201.5917867827157</v>
      </c>
    </row>
    <row r="874" spans="1:19">
      <c r="A874" t="s">
        <v>1581</v>
      </c>
      <c r="B874" t="s">
        <v>1582</v>
      </c>
      <c r="C874" t="s">
        <v>41</v>
      </c>
      <c r="D874" t="s">
        <v>42</v>
      </c>
      <c r="E874">
        <v>4.4025623687097407E-2</v>
      </c>
      <c r="F874" t="s">
        <v>310</v>
      </c>
      <c r="G874">
        <f t="shared" si="186"/>
        <v>2017</v>
      </c>
      <c r="H874" t="s">
        <v>1537</v>
      </c>
      <c r="I874">
        <f t="shared" si="187"/>
        <v>2022</v>
      </c>
      <c r="J874" t="s">
        <v>103</v>
      </c>
      <c r="K874" t="s">
        <v>46</v>
      </c>
      <c r="L874">
        <v>81.52834246214907</v>
      </c>
      <c r="M874">
        <f t="shared" si="197"/>
        <v>41.633806884004159</v>
      </c>
      <c r="N874">
        <f t="shared" si="198"/>
        <v>41.633806884004159</v>
      </c>
      <c r="O874">
        <f t="shared" si="199"/>
        <v>83.267613768008317</v>
      </c>
      <c r="P874">
        <f t="shared" si="200"/>
        <v>30.809017094163078</v>
      </c>
      <c r="Q874">
        <f t="shared" si="201"/>
        <v>114.0766308621714</v>
      </c>
      <c r="R874">
        <f t="shared" si="202"/>
        <v>53.616016505220557</v>
      </c>
      <c r="S874">
        <f t="shared" si="203"/>
        <v>196.59206051914202</v>
      </c>
    </row>
    <row r="875" spans="1:19">
      <c r="A875" t="s">
        <v>1583</v>
      </c>
      <c r="B875" t="s">
        <v>1584</v>
      </c>
      <c r="C875" t="s">
        <v>41</v>
      </c>
      <c r="D875" t="s">
        <v>42</v>
      </c>
      <c r="E875">
        <v>1.845610114600367E-2</v>
      </c>
      <c r="F875" t="s">
        <v>1585</v>
      </c>
      <c r="G875">
        <f t="shared" si="186"/>
        <v>2017</v>
      </c>
      <c r="H875" t="s">
        <v>1537</v>
      </c>
      <c r="I875">
        <f t="shared" si="187"/>
        <v>2022</v>
      </c>
      <c r="J875" t="s">
        <v>103</v>
      </c>
      <c r="K875" t="s">
        <v>46</v>
      </c>
      <c r="L875">
        <v>125.92690423485629</v>
      </c>
      <c r="M875">
        <f t="shared" si="197"/>
        <v>64.306672429266669</v>
      </c>
      <c r="N875">
        <f t="shared" si="198"/>
        <v>64.306672429266669</v>
      </c>
      <c r="O875">
        <f t="shared" si="199"/>
        <v>128.61334485853334</v>
      </c>
      <c r="P875">
        <f t="shared" si="200"/>
        <v>47.586937597657332</v>
      </c>
      <c r="Q875">
        <f t="shared" si="201"/>
        <v>176.20028245619068</v>
      </c>
      <c r="R875">
        <f t="shared" si="202"/>
        <v>82.814132754409613</v>
      </c>
      <c r="S875">
        <f t="shared" si="203"/>
        <v>303.65182009950189</v>
      </c>
    </row>
    <row r="876" spans="1:19">
      <c r="A876" t="s">
        <v>1586</v>
      </c>
      <c r="B876" t="s">
        <v>1587</v>
      </c>
      <c r="C876" t="s">
        <v>41</v>
      </c>
      <c r="D876" t="s">
        <v>42</v>
      </c>
      <c r="E876">
        <v>4.7772323162425662E-2</v>
      </c>
      <c r="F876" t="s">
        <v>1588</v>
      </c>
      <c r="G876">
        <f t="shared" si="186"/>
        <v>2017</v>
      </c>
      <c r="H876" t="s">
        <v>1540</v>
      </c>
      <c r="I876">
        <f t="shared" si="187"/>
        <v>2022</v>
      </c>
      <c r="J876" t="s">
        <v>103</v>
      </c>
      <c r="K876" t="s">
        <v>46</v>
      </c>
      <c r="L876">
        <v>67.021600548035053</v>
      </c>
      <c r="M876">
        <f t="shared" si="197"/>
        <v>34.225697346529927</v>
      </c>
      <c r="N876">
        <f t="shared" si="198"/>
        <v>34.225697346529927</v>
      </c>
      <c r="O876">
        <f t="shared" si="199"/>
        <v>68.451394693059854</v>
      </c>
      <c r="P876">
        <f t="shared" si="200"/>
        <v>25.327016036432145</v>
      </c>
      <c r="Q876">
        <f t="shared" si="201"/>
        <v>93.778410729491995</v>
      </c>
      <c r="R876">
        <f t="shared" si="202"/>
        <v>44.075853042861233</v>
      </c>
      <c r="S876">
        <f t="shared" si="203"/>
        <v>161.61146115715786</v>
      </c>
    </row>
    <row r="877" spans="1:19">
      <c r="A877" t="s">
        <v>1589</v>
      </c>
      <c r="B877" t="s">
        <v>1590</v>
      </c>
      <c r="C877" t="s">
        <v>41</v>
      </c>
      <c r="D877" t="s">
        <v>42</v>
      </c>
      <c r="E877">
        <v>4.5126227037563853E-2</v>
      </c>
      <c r="F877" t="s">
        <v>1591</v>
      </c>
      <c r="G877">
        <f t="shared" si="186"/>
        <v>2015</v>
      </c>
      <c r="H877" t="s">
        <v>1540</v>
      </c>
      <c r="I877">
        <f t="shared" si="187"/>
        <v>2022</v>
      </c>
      <c r="J877" t="s">
        <v>103</v>
      </c>
      <c r="K877" t="s">
        <v>46</v>
      </c>
      <c r="L877">
        <v>44.59372798736986</v>
      </c>
      <c r="M877">
        <f t="shared" si="197"/>
        <v>22.772530425550226</v>
      </c>
      <c r="N877">
        <f t="shared" si="198"/>
        <v>22.772530425550226</v>
      </c>
      <c r="O877">
        <f t="shared" si="199"/>
        <v>45.545060851100452</v>
      </c>
      <c r="P877">
        <f t="shared" si="200"/>
        <v>16.851672514907168</v>
      </c>
      <c r="Q877">
        <f t="shared" si="201"/>
        <v>62.396733366007624</v>
      </c>
      <c r="R877">
        <f t="shared" si="202"/>
        <v>29.32646468202358</v>
      </c>
      <c r="S877">
        <f t="shared" si="203"/>
        <v>107.53037050075312</v>
      </c>
    </row>
    <row r="878" spans="1:19">
      <c r="A878" t="s">
        <v>1592</v>
      </c>
      <c r="B878" t="s">
        <v>1593</v>
      </c>
      <c r="C878" t="s">
        <v>41</v>
      </c>
      <c r="D878" t="s">
        <v>42</v>
      </c>
      <c r="E878">
        <v>4.6414933305817627E-2</v>
      </c>
      <c r="F878" t="s">
        <v>310</v>
      </c>
      <c r="G878">
        <f t="shared" si="186"/>
        <v>2017</v>
      </c>
      <c r="H878" t="s">
        <v>1540</v>
      </c>
      <c r="I878">
        <f t="shared" si="187"/>
        <v>2022</v>
      </c>
      <c r="J878" t="s">
        <v>103</v>
      </c>
      <c r="K878" t="s">
        <v>46</v>
      </c>
      <c r="L878">
        <v>72.548360692712052</v>
      </c>
      <c r="M878">
        <f t="shared" si="197"/>
        <v>37.048029527078313</v>
      </c>
      <c r="N878">
        <f t="shared" si="198"/>
        <v>37.048029527078313</v>
      </c>
      <c r="O878">
        <f t="shared" si="199"/>
        <v>74.096059054156626</v>
      </c>
      <c r="P878">
        <f t="shared" si="200"/>
        <v>27.41554185003795</v>
      </c>
      <c r="Q878">
        <f t="shared" si="201"/>
        <v>101.51160090419458</v>
      </c>
      <c r="R878">
        <f t="shared" si="202"/>
        <v>47.71045242497145</v>
      </c>
      <c r="S878">
        <f t="shared" si="203"/>
        <v>174.93832555822866</v>
      </c>
    </row>
    <row r="879" spans="1:19">
      <c r="A879" t="s">
        <v>329</v>
      </c>
      <c r="B879" t="s">
        <v>1594</v>
      </c>
      <c r="C879" t="s">
        <v>51</v>
      </c>
      <c r="D879" t="s">
        <v>42</v>
      </c>
      <c r="E879">
        <v>1.737765765154127E-2</v>
      </c>
      <c r="F879" t="s">
        <v>328</v>
      </c>
      <c r="G879">
        <f t="shared" si="186"/>
        <v>2017</v>
      </c>
      <c r="H879" t="s">
        <v>1489</v>
      </c>
      <c r="I879">
        <f t="shared" si="187"/>
        <v>2022</v>
      </c>
      <c r="J879" t="s">
        <v>162</v>
      </c>
      <c r="K879" t="s">
        <v>109</v>
      </c>
      <c r="L879">
        <v>136.31019101115729</v>
      </c>
      <c r="M879">
        <f t="shared" si="197"/>
        <v>69.60907087636437</v>
      </c>
      <c r="N879">
        <f t="shared" si="198"/>
        <v>69.60907087636437</v>
      </c>
      <c r="O879">
        <f t="shared" si="199"/>
        <v>139.21814175272874</v>
      </c>
      <c r="P879">
        <f t="shared" si="200"/>
        <v>51.510712448509636</v>
      </c>
      <c r="Q879">
        <f t="shared" si="201"/>
        <v>190.72885420123839</v>
      </c>
      <c r="R879">
        <f t="shared" si="202"/>
        <v>89.642561474582038</v>
      </c>
      <c r="S879">
        <f t="shared" si="203"/>
        <v>328.68939207346745</v>
      </c>
    </row>
    <row r="880" spans="1:19">
      <c r="A880" t="s">
        <v>313</v>
      </c>
      <c r="B880" t="s">
        <v>1595</v>
      </c>
      <c r="C880" t="s">
        <v>51</v>
      </c>
      <c r="D880" t="s">
        <v>42</v>
      </c>
      <c r="E880">
        <v>1.7308035632495711E-2</v>
      </c>
      <c r="F880" t="s">
        <v>304</v>
      </c>
      <c r="G880">
        <f t="shared" si="186"/>
        <v>2017</v>
      </c>
      <c r="H880" t="s">
        <v>1451</v>
      </c>
      <c r="I880">
        <f t="shared" si="187"/>
        <v>2022</v>
      </c>
      <c r="J880" t="s">
        <v>162</v>
      </c>
      <c r="K880" t="s">
        <v>109</v>
      </c>
      <c r="L880">
        <v>117.9983145575799</v>
      </c>
      <c r="M880">
        <f t="shared" si="197"/>
        <v>60.257805967404181</v>
      </c>
      <c r="N880">
        <f t="shared" si="198"/>
        <v>60.257805967404181</v>
      </c>
      <c r="O880">
        <f t="shared" si="199"/>
        <v>120.51561193480836</v>
      </c>
      <c r="P880">
        <f t="shared" si="200"/>
        <v>44.590776415879091</v>
      </c>
      <c r="Q880">
        <f t="shared" si="201"/>
        <v>165.10638835068744</v>
      </c>
      <c r="R880">
        <f t="shared" si="202"/>
        <v>77.600002524823097</v>
      </c>
      <c r="S880">
        <f t="shared" si="203"/>
        <v>284.53334259101803</v>
      </c>
    </row>
    <row r="881" spans="1:19">
      <c r="A881" t="s">
        <v>317</v>
      </c>
      <c r="B881" t="s">
        <v>1596</v>
      </c>
      <c r="C881" t="s">
        <v>51</v>
      </c>
      <c r="D881" t="s">
        <v>42</v>
      </c>
      <c r="E881">
        <v>1.9324106997073438E-2</v>
      </c>
      <c r="F881" t="s">
        <v>304</v>
      </c>
      <c r="G881">
        <f t="shared" si="186"/>
        <v>2017</v>
      </c>
      <c r="H881" t="s">
        <v>1451</v>
      </c>
      <c r="I881">
        <f t="shared" si="187"/>
        <v>2022</v>
      </c>
      <c r="J881" t="s">
        <v>162</v>
      </c>
      <c r="K881" t="s">
        <v>109</v>
      </c>
      <c r="L881">
        <v>74.205188757740302</v>
      </c>
      <c r="M881">
        <f t="shared" si="197"/>
        <v>37.894116392286072</v>
      </c>
      <c r="N881">
        <f t="shared" si="198"/>
        <v>37.894116392286072</v>
      </c>
      <c r="O881">
        <f t="shared" si="199"/>
        <v>75.788232784572145</v>
      </c>
      <c r="P881">
        <f t="shared" si="200"/>
        <v>28.041646130291692</v>
      </c>
      <c r="Q881">
        <f t="shared" si="201"/>
        <v>103.82987891486384</v>
      </c>
      <c r="R881">
        <f t="shared" si="202"/>
        <v>48.800043089986005</v>
      </c>
      <c r="S881">
        <f t="shared" si="203"/>
        <v>178.93349132994868</v>
      </c>
    </row>
    <row r="882" spans="1:19">
      <c r="A882" t="s">
        <v>317</v>
      </c>
      <c r="B882" t="s">
        <v>1597</v>
      </c>
      <c r="C882" t="s">
        <v>51</v>
      </c>
      <c r="D882" t="s">
        <v>42</v>
      </c>
      <c r="E882">
        <v>1.7745350399989819E-2</v>
      </c>
      <c r="F882" t="s">
        <v>304</v>
      </c>
      <c r="G882">
        <f t="shared" si="186"/>
        <v>2017</v>
      </c>
      <c r="H882" t="s">
        <v>1451</v>
      </c>
      <c r="I882">
        <f t="shared" si="187"/>
        <v>2022</v>
      </c>
      <c r="J882" t="s">
        <v>162</v>
      </c>
      <c r="K882" t="s">
        <v>109</v>
      </c>
      <c r="L882">
        <v>30.212723731846001</v>
      </c>
      <c r="M882">
        <f t="shared" si="197"/>
        <v>15.428630919062703</v>
      </c>
      <c r="N882">
        <f t="shared" si="198"/>
        <v>15.428630919062703</v>
      </c>
      <c r="O882">
        <f t="shared" si="199"/>
        <v>30.857261838125407</v>
      </c>
      <c r="P882">
        <f t="shared" si="200"/>
        <v>11.417186880106401</v>
      </c>
      <c r="Q882">
        <f t="shared" si="201"/>
        <v>42.27444871823181</v>
      </c>
      <c r="R882">
        <f t="shared" si="202"/>
        <v>19.868990897568949</v>
      </c>
      <c r="S882">
        <f t="shared" si="203"/>
        <v>72.85296662441948</v>
      </c>
    </row>
    <row r="883" spans="1:19">
      <c r="A883" t="s">
        <v>1598</v>
      </c>
      <c r="B883" t="s">
        <v>1599</v>
      </c>
      <c r="C883" t="s">
        <v>51</v>
      </c>
      <c r="D883" t="s">
        <v>42</v>
      </c>
      <c r="E883">
        <v>1.9230797395556269E-2</v>
      </c>
      <c r="F883" t="s">
        <v>304</v>
      </c>
      <c r="G883">
        <f t="shared" si="186"/>
        <v>2017</v>
      </c>
      <c r="H883" t="s">
        <v>1451</v>
      </c>
      <c r="I883">
        <f t="shared" si="187"/>
        <v>2022</v>
      </c>
      <c r="J883" t="s">
        <v>162</v>
      </c>
      <c r="K883" t="s">
        <v>109</v>
      </c>
      <c r="L883">
        <v>158.47096776337949</v>
      </c>
      <c r="M883">
        <f t="shared" si="197"/>
        <v>80.92584087116586</v>
      </c>
      <c r="N883">
        <f t="shared" si="198"/>
        <v>80.92584087116586</v>
      </c>
      <c r="O883">
        <f t="shared" si="199"/>
        <v>161.85168174233172</v>
      </c>
      <c r="P883">
        <f t="shared" si="200"/>
        <v>59.885122244662739</v>
      </c>
      <c r="Q883">
        <f t="shared" si="201"/>
        <v>221.73680398699446</v>
      </c>
      <c r="R883">
        <f t="shared" si="202"/>
        <v>104.21629787388738</v>
      </c>
      <c r="S883">
        <f t="shared" si="203"/>
        <v>382.12642553758707</v>
      </c>
    </row>
    <row r="884" spans="1:19">
      <c r="A884" t="s">
        <v>323</v>
      </c>
      <c r="B884" t="s">
        <v>1600</v>
      </c>
      <c r="C884" t="s">
        <v>51</v>
      </c>
      <c r="D884" t="s">
        <v>42</v>
      </c>
      <c r="E884">
        <v>1.827619646323958E-2</v>
      </c>
      <c r="F884" t="s">
        <v>322</v>
      </c>
      <c r="G884">
        <f t="shared" si="186"/>
        <v>2017</v>
      </c>
      <c r="H884" t="s">
        <v>1451</v>
      </c>
      <c r="I884">
        <f t="shared" si="187"/>
        <v>2022</v>
      </c>
      <c r="J884" t="s">
        <v>162</v>
      </c>
      <c r="K884" t="s">
        <v>109</v>
      </c>
      <c r="L884">
        <v>150.5020350237528</v>
      </c>
      <c r="M884">
        <f t="shared" si="197"/>
        <v>76.856372552129812</v>
      </c>
      <c r="N884">
        <f t="shared" si="198"/>
        <v>76.856372552129812</v>
      </c>
      <c r="O884">
        <f t="shared" si="199"/>
        <v>153.71274510425962</v>
      </c>
      <c r="P884">
        <f t="shared" si="200"/>
        <v>56.873715688576063</v>
      </c>
      <c r="Q884">
        <f t="shared" si="201"/>
        <v>210.58646079283568</v>
      </c>
      <c r="R884">
        <f t="shared" si="202"/>
        <v>98.975636572632766</v>
      </c>
      <c r="S884">
        <f t="shared" si="203"/>
        <v>362.91066743298677</v>
      </c>
    </row>
    <row r="885" spans="1:19">
      <c r="A885" t="s">
        <v>1601</v>
      </c>
      <c r="B885" t="s">
        <v>1602</v>
      </c>
      <c r="C885" t="s">
        <v>51</v>
      </c>
      <c r="D885" t="s">
        <v>42</v>
      </c>
      <c r="E885">
        <v>1.7981082859896452E-2</v>
      </c>
      <c r="F885" t="s">
        <v>322</v>
      </c>
      <c r="G885">
        <f t="shared" si="186"/>
        <v>2017</v>
      </c>
      <c r="H885" t="s">
        <v>1451</v>
      </c>
      <c r="I885">
        <f t="shared" si="187"/>
        <v>2022</v>
      </c>
      <c r="J885" t="s">
        <v>162</v>
      </c>
      <c r="K885" t="s">
        <v>109</v>
      </c>
      <c r="L885">
        <v>120.37894395280171</v>
      </c>
      <c r="M885">
        <f t="shared" si="197"/>
        <v>61.473514045230786</v>
      </c>
      <c r="N885">
        <f t="shared" si="198"/>
        <v>61.473514045230786</v>
      </c>
      <c r="O885">
        <f t="shared" si="199"/>
        <v>122.94702809046157</v>
      </c>
      <c r="P885">
        <f t="shared" si="200"/>
        <v>45.490400393470779</v>
      </c>
      <c r="Q885">
        <f t="shared" si="201"/>
        <v>168.43742848393236</v>
      </c>
      <c r="R885">
        <f t="shared" si="202"/>
        <v>79.165591387448202</v>
      </c>
      <c r="S885">
        <f t="shared" si="203"/>
        <v>290.27383508731009</v>
      </c>
    </row>
    <row r="886" spans="1:19">
      <c r="A886" t="s">
        <v>1603</v>
      </c>
      <c r="B886" t="s">
        <v>1604</v>
      </c>
      <c r="C886" t="s">
        <v>51</v>
      </c>
      <c r="D886" t="s">
        <v>42</v>
      </c>
      <c r="E886">
        <v>1.7497456163319061E-2</v>
      </c>
      <c r="F886" t="s">
        <v>322</v>
      </c>
      <c r="G886">
        <f t="shared" si="186"/>
        <v>2017</v>
      </c>
      <c r="H886" t="s">
        <v>1451</v>
      </c>
      <c r="I886">
        <f t="shared" si="187"/>
        <v>2022</v>
      </c>
      <c r="J886" t="s">
        <v>162</v>
      </c>
      <c r="K886" t="s">
        <v>109</v>
      </c>
      <c r="L886">
        <v>90.41418851987649</v>
      </c>
      <c r="M886">
        <f t="shared" si="197"/>
        <v>46.171512270816962</v>
      </c>
      <c r="N886">
        <f t="shared" si="198"/>
        <v>46.171512270816962</v>
      </c>
      <c r="O886">
        <f t="shared" si="199"/>
        <v>92.343024541633923</v>
      </c>
      <c r="P886">
        <f t="shared" si="200"/>
        <v>34.166919080404554</v>
      </c>
      <c r="Q886">
        <f t="shared" si="201"/>
        <v>126.50994362203848</v>
      </c>
      <c r="R886">
        <f t="shared" si="202"/>
        <v>59.459673502358079</v>
      </c>
      <c r="S886">
        <f t="shared" si="203"/>
        <v>218.01880284197961</v>
      </c>
    </row>
    <row r="887" spans="1:19">
      <c r="A887" t="s">
        <v>1605</v>
      </c>
      <c r="B887" t="s">
        <v>1606</v>
      </c>
      <c r="C887" t="s">
        <v>51</v>
      </c>
      <c r="D887" t="s">
        <v>42</v>
      </c>
      <c r="E887">
        <v>1.9644857518465259E-2</v>
      </c>
      <c r="F887" t="s">
        <v>385</v>
      </c>
      <c r="G887">
        <f t="shared" si="186"/>
        <v>2017</v>
      </c>
      <c r="H887" t="s">
        <v>1389</v>
      </c>
      <c r="I887">
        <f t="shared" si="187"/>
        <v>2022</v>
      </c>
      <c r="J887" t="s">
        <v>162</v>
      </c>
      <c r="K887" t="s">
        <v>109</v>
      </c>
      <c r="L887">
        <v>108.0979163234838</v>
      </c>
      <c r="M887">
        <f t="shared" si="197"/>
        <v>55.202002602525766</v>
      </c>
      <c r="N887">
        <f t="shared" si="198"/>
        <v>55.202002602525766</v>
      </c>
      <c r="O887">
        <f t="shared" si="199"/>
        <v>110.40400520505153</v>
      </c>
      <c r="P887">
        <f t="shared" si="200"/>
        <v>40.849481925869064</v>
      </c>
      <c r="Q887">
        <f t="shared" si="201"/>
        <v>151.2534871309206</v>
      </c>
      <c r="R887">
        <f t="shared" si="202"/>
        <v>71.089138951532675</v>
      </c>
      <c r="S887">
        <f t="shared" si="203"/>
        <v>260.66017615561981</v>
      </c>
    </row>
    <row r="888" spans="1:19">
      <c r="A888" t="s">
        <v>1607</v>
      </c>
      <c r="B888" t="s">
        <v>1608</v>
      </c>
      <c r="C888" t="s">
        <v>51</v>
      </c>
      <c r="D888" t="s">
        <v>42</v>
      </c>
      <c r="E888">
        <v>1.7680427555996501E-2</v>
      </c>
      <c r="F888" t="s">
        <v>385</v>
      </c>
      <c r="G888">
        <f t="shared" si="186"/>
        <v>2017</v>
      </c>
      <c r="H888" t="s">
        <v>1609</v>
      </c>
      <c r="I888">
        <f t="shared" si="187"/>
        <v>2022</v>
      </c>
      <c r="J888" t="s">
        <v>162</v>
      </c>
      <c r="K888" t="s">
        <v>109</v>
      </c>
      <c r="L888">
        <v>74.324623264791938</v>
      </c>
      <c r="M888">
        <f t="shared" si="197"/>
        <v>37.955107613887108</v>
      </c>
      <c r="N888">
        <f t="shared" si="198"/>
        <v>37.955107613887108</v>
      </c>
      <c r="O888">
        <f t="shared" si="199"/>
        <v>75.910215227774216</v>
      </c>
      <c r="P888">
        <f t="shared" si="200"/>
        <v>28.086779634276461</v>
      </c>
      <c r="Q888">
        <f t="shared" si="201"/>
        <v>103.99699486205068</v>
      </c>
      <c r="R888">
        <f t="shared" si="202"/>
        <v>48.878587585163821</v>
      </c>
      <c r="S888">
        <f t="shared" si="203"/>
        <v>179.22148781226733</v>
      </c>
    </row>
    <row r="889" spans="1:19">
      <c r="A889" t="s">
        <v>1610</v>
      </c>
      <c r="B889" t="s">
        <v>1611</v>
      </c>
      <c r="C889" t="s">
        <v>51</v>
      </c>
      <c r="D889" t="s">
        <v>42</v>
      </c>
      <c r="E889">
        <v>1.8116617124248641E-2</v>
      </c>
      <c r="F889" t="s">
        <v>304</v>
      </c>
      <c r="G889">
        <f t="shared" si="186"/>
        <v>2017</v>
      </c>
      <c r="H889" t="s">
        <v>1451</v>
      </c>
      <c r="I889">
        <f t="shared" si="187"/>
        <v>2022</v>
      </c>
      <c r="J889" t="s">
        <v>162</v>
      </c>
      <c r="K889" t="s">
        <v>109</v>
      </c>
      <c r="L889">
        <v>103.26959005728121</v>
      </c>
      <c r="M889">
        <f t="shared" si="197"/>
        <v>52.736337322584973</v>
      </c>
      <c r="N889">
        <f t="shared" si="198"/>
        <v>52.736337322584973</v>
      </c>
      <c r="O889">
        <f t="shared" si="199"/>
        <v>105.47267464516995</v>
      </c>
      <c r="P889">
        <f t="shared" si="200"/>
        <v>39.024889618712876</v>
      </c>
      <c r="Q889">
        <f t="shared" si="201"/>
        <v>144.49756426388282</v>
      </c>
      <c r="R889">
        <f t="shared" si="202"/>
        <v>67.913855204024927</v>
      </c>
      <c r="S889">
        <f t="shared" si="203"/>
        <v>249.01746908142471</v>
      </c>
    </row>
    <row r="890" spans="1:19">
      <c r="A890" t="s">
        <v>1612</v>
      </c>
      <c r="B890" t="s">
        <v>1613</v>
      </c>
      <c r="C890" t="s">
        <v>51</v>
      </c>
      <c r="D890" t="s">
        <v>42</v>
      </c>
      <c r="E890">
        <v>1.7745350399989819E-2</v>
      </c>
      <c r="F890" t="s">
        <v>304</v>
      </c>
      <c r="G890">
        <f t="shared" si="186"/>
        <v>2017</v>
      </c>
      <c r="H890" t="s">
        <v>1451</v>
      </c>
      <c r="I890">
        <f t="shared" si="187"/>
        <v>2022</v>
      </c>
      <c r="J890" t="s">
        <v>162</v>
      </c>
      <c r="K890" t="s">
        <v>109</v>
      </c>
      <c r="L890">
        <v>57.913080035833481</v>
      </c>
      <c r="M890">
        <f t="shared" si="197"/>
        <v>29.574279538298985</v>
      </c>
      <c r="N890">
        <f t="shared" si="198"/>
        <v>29.574279538298985</v>
      </c>
      <c r="O890">
        <f t="shared" si="199"/>
        <v>59.148559076597969</v>
      </c>
      <c r="P890">
        <f t="shared" si="200"/>
        <v>21.884966858341247</v>
      </c>
      <c r="Q890">
        <f t="shared" si="201"/>
        <v>81.03352593493922</v>
      </c>
      <c r="R890">
        <f t="shared" si="202"/>
        <v>38.085757189421429</v>
      </c>
      <c r="S890">
        <f t="shared" si="203"/>
        <v>139.6477763612119</v>
      </c>
    </row>
    <row r="891" spans="1:19">
      <c r="A891" t="s">
        <v>1614</v>
      </c>
      <c r="B891" t="s">
        <v>1615</v>
      </c>
      <c r="C891" t="s">
        <v>51</v>
      </c>
      <c r="D891" t="s">
        <v>42</v>
      </c>
      <c r="E891">
        <v>1.8738864945518331E-2</v>
      </c>
      <c r="F891" t="s">
        <v>334</v>
      </c>
      <c r="G891">
        <f t="shared" si="186"/>
        <v>2017</v>
      </c>
      <c r="H891" t="s">
        <v>1451</v>
      </c>
      <c r="I891">
        <f t="shared" si="187"/>
        <v>2022</v>
      </c>
      <c r="J891" t="s">
        <v>162</v>
      </c>
      <c r="K891" t="s">
        <v>109</v>
      </c>
      <c r="L891">
        <v>39.714731557330317</v>
      </c>
      <c r="M891">
        <f t="shared" si="197"/>
        <v>20.280989581943363</v>
      </c>
      <c r="N891">
        <f t="shared" si="198"/>
        <v>20.280989581943363</v>
      </c>
      <c r="O891">
        <f t="shared" si="199"/>
        <v>40.561979163886726</v>
      </c>
      <c r="P891">
        <f t="shared" si="200"/>
        <v>15.007932290638088</v>
      </c>
      <c r="Q891">
        <f t="shared" si="201"/>
        <v>55.569911454524814</v>
      </c>
      <c r="R891">
        <f t="shared" si="202"/>
        <v>26.117858383626661</v>
      </c>
      <c r="S891">
        <f t="shared" si="203"/>
        <v>95.765480739964417</v>
      </c>
    </row>
    <row r="892" spans="1:19">
      <c r="A892" t="s">
        <v>154</v>
      </c>
      <c r="B892" t="s">
        <v>1616</v>
      </c>
      <c r="C892" t="s">
        <v>51</v>
      </c>
      <c r="D892" t="s">
        <v>42</v>
      </c>
      <c r="E892">
        <v>1.991030805911247E-2</v>
      </c>
      <c r="F892" t="s">
        <v>152</v>
      </c>
      <c r="G892">
        <f t="shared" si="186"/>
        <v>2016</v>
      </c>
      <c r="H892" t="s">
        <v>1266</v>
      </c>
      <c r="I892">
        <f t="shared" si="187"/>
        <v>2022</v>
      </c>
      <c r="J892" t="s">
        <v>162</v>
      </c>
      <c r="K892" t="s">
        <v>109</v>
      </c>
      <c r="L892">
        <v>93.086733327166343</v>
      </c>
      <c r="M892">
        <f t="shared" si="197"/>
        <v>47.536291819072979</v>
      </c>
      <c r="N892">
        <f t="shared" si="198"/>
        <v>47.536291819072979</v>
      </c>
      <c r="O892">
        <f t="shared" si="199"/>
        <v>95.072583638145957</v>
      </c>
      <c r="P892">
        <f t="shared" si="200"/>
        <v>35.176855946114003</v>
      </c>
      <c r="Q892">
        <f t="shared" si="201"/>
        <v>130.24943958425996</v>
      </c>
      <c r="R892">
        <f t="shared" si="202"/>
        <v>61.217236604602178</v>
      </c>
      <c r="S892">
        <f t="shared" si="203"/>
        <v>224.4632008835413</v>
      </c>
    </row>
    <row r="893" spans="1:19">
      <c r="A893" t="s">
        <v>1617</v>
      </c>
      <c r="B893" t="s">
        <v>1618</v>
      </c>
      <c r="C893" t="s">
        <v>51</v>
      </c>
      <c r="D893" t="s">
        <v>42</v>
      </c>
      <c r="E893">
        <v>1.9701854814119232E-2</v>
      </c>
      <c r="F893" t="s">
        <v>380</v>
      </c>
      <c r="G893">
        <f t="shared" si="186"/>
        <v>2017</v>
      </c>
      <c r="H893" t="s">
        <v>1619</v>
      </c>
      <c r="I893">
        <f t="shared" si="187"/>
        <v>2022</v>
      </c>
      <c r="J893" t="s">
        <v>162</v>
      </c>
      <c r="K893" t="s">
        <v>109</v>
      </c>
      <c r="L893">
        <v>140.7019326604086</v>
      </c>
      <c r="M893">
        <f t="shared" si="197"/>
        <v>71.851786945248719</v>
      </c>
      <c r="N893">
        <f t="shared" si="198"/>
        <v>71.851786945248719</v>
      </c>
      <c r="O893">
        <f t="shared" si="199"/>
        <v>143.70357389049744</v>
      </c>
      <c r="P893">
        <f t="shared" si="200"/>
        <v>53.170322339484052</v>
      </c>
      <c r="Q893">
        <f t="shared" si="201"/>
        <v>196.87389622998148</v>
      </c>
      <c r="R893">
        <f t="shared" si="202"/>
        <v>92.530731228091298</v>
      </c>
      <c r="S893">
        <f t="shared" si="203"/>
        <v>339.27934783633475</v>
      </c>
    </row>
    <row r="894" spans="1:19">
      <c r="A894" t="s">
        <v>1620</v>
      </c>
      <c r="B894" t="s">
        <v>1621</v>
      </c>
      <c r="C894" t="s">
        <v>51</v>
      </c>
      <c r="D894" t="s">
        <v>42</v>
      </c>
      <c r="E894">
        <v>1.867701179635552E-2</v>
      </c>
      <c r="F894" t="s">
        <v>380</v>
      </c>
      <c r="G894">
        <f t="shared" si="186"/>
        <v>2017</v>
      </c>
      <c r="H894" t="s">
        <v>1619</v>
      </c>
      <c r="I894">
        <f t="shared" si="187"/>
        <v>2022</v>
      </c>
      <c r="J894" t="s">
        <v>162</v>
      </c>
      <c r="K894" t="s">
        <v>109</v>
      </c>
      <c r="L894">
        <v>55.110899734923407</v>
      </c>
      <c r="M894">
        <f t="shared" si="197"/>
        <v>28.143299464634239</v>
      </c>
      <c r="N894">
        <f t="shared" si="198"/>
        <v>28.143299464634239</v>
      </c>
      <c r="O894">
        <f t="shared" si="199"/>
        <v>56.286598929268479</v>
      </c>
      <c r="P894">
        <f t="shared" si="200"/>
        <v>20.826041603829339</v>
      </c>
      <c r="Q894">
        <f t="shared" si="201"/>
        <v>77.112640533097817</v>
      </c>
      <c r="R894">
        <f t="shared" si="202"/>
        <v>36.24294105055597</v>
      </c>
      <c r="S894">
        <f t="shared" si="203"/>
        <v>132.89078385203854</v>
      </c>
    </row>
    <row r="895" spans="1:19">
      <c r="A895" t="s">
        <v>1622</v>
      </c>
      <c r="B895" t="s">
        <v>1623</v>
      </c>
      <c r="C895" t="s">
        <v>51</v>
      </c>
      <c r="D895" t="s">
        <v>42</v>
      </c>
      <c r="E895">
        <v>1.9568613221709288E-2</v>
      </c>
      <c r="F895" t="s">
        <v>380</v>
      </c>
      <c r="G895">
        <f t="shared" si="186"/>
        <v>2017</v>
      </c>
      <c r="H895" t="s">
        <v>1619</v>
      </c>
      <c r="I895">
        <f t="shared" si="187"/>
        <v>2022</v>
      </c>
      <c r="J895" t="s">
        <v>162</v>
      </c>
      <c r="K895" t="s">
        <v>109</v>
      </c>
      <c r="L895">
        <v>54.734555795754368</v>
      </c>
      <c r="M895">
        <f t="shared" si="197"/>
        <v>27.951113159698586</v>
      </c>
      <c r="N895">
        <f t="shared" si="198"/>
        <v>27.951113159698586</v>
      </c>
      <c r="O895">
        <f t="shared" si="199"/>
        <v>55.902226319397172</v>
      </c>
      <c r="P895">
        <f t="shared" si="200"/>
        <v>20.683823738176955</v>
      </c>
      <c r="Q895">
        <f t="shared" si="201"/>
        <v>76.586050057574127</v>
      </c>
      <c r="R895">
        <f t="shared" si="202"/>
        <v>35.995443527059841</v>
      </c>
      <c r="S895">
        <f t="shared" si="203"/>
        <v>131.98329293255276</v>
      </c>
    </row>
    <row r="896" spans="1:19">
      <c r="A896" t="s">
        <v>1624</v>
      </c>
      <c r="B896" t="s">
        <v>1625</v>
      </c>
      <c r="C896" t="s">
        <v>51</v>
      </c>
      <c r="D896" t="s">
        <v>42</v>
      </c>
      <c r="E896">
        <v>1.9131629906859481E-2</v>
      </c>
      <c r="F896" t="s">
        <v>380</v>
      </c>
      <c r="G896">
        <f t="shared" si="186"/>
        <v>2017</v>
      </c>
      <c r="H896" t="s">
        <v>1619</v>
      </c>
      <c r="I896">
        <f t="shared" si="187"/>
        <v>2022</v>
      </c>
      <c r="J896" t="s">
        <v>162</v>
      </c>
      <c r="K896" t="s">
        <v>109</v>
      </c>
      <c r="L896">
        <v>94.313268787436854</v>
      </c>
      <c r="M896">
        <f t="shared" si="197"/>
        <v>48.162642594117791</v>
      </c>
      <c r="N896">
        <f t="shared" si="198"/>
        <v>48.162642594117791</v>
      </c>
      <c r="O896">
        <f t="shared" si="199"/>
        <v>96.325285188235583</v>
      </c>
      <c r="P896">
        <f t="shared" si="200"/>
        <v>35.640355519647166</v>
      </c>
      <c r="Q896">
        <f t="shared" si="201"/>
        <v>131.96564070788276</v>
      </c>
      <c r="R896">
        <f t="shared" si="202"/>
        <v>62.023851132704891</v>
      </c>
      <c r="S896">
        <f t="shared" si="203"/>
        <v>227.4207874865846</v>
      </c>
    </row>
    <row r="897" spans="1:19">
      <c r="A897" t="s">
        <v>381</v>
      </c>
      <c r="B897" t="s">
        <v>1626</v>
      </c>
      <c r="C897" t="s">
        <v>51</v>
      </c>
      <c r="D897" t="s">
        <v>42</v>
      </c>
      <c r="E897">
        <v>1.8415424658204602E-2</v>
      </c>
      <c r="F897" t="s">
        <v>380</v>
      </c>
      <c r="G897">
        <f t="shared" si="186"/>
        <v>2017</v>
      </c>
      <c r="H897" t="s">
        <v>1619</v>
      </c>
      <c r="I897">
        <f t="shared" si="187"/>
        <v>2022</v>
      </c>
      <c r="J897" t="s">
        <v>162</v>
      </c>
      <c r="K897" t="s">
        <v>109</v>
      </c>
      <c r="L897">
        <v>82.848241145102222</v>
      </c>
      <c r="M897">
        <f t="shared" si="197"/>
        <v>42.307835144765569</v>
      </c>
      <c r="N897">
        <f t="shared" si="198"/>
        <v>42.307835144765569</v>
      </c>
      <c r="O897">
        <f t="shared" si="199"/>
        <v>84.615670289531138</v>
      </c>
      <c r="P897">
        <f t="shared" si="200"/>
        <v>31.307798007126522</v>
      </c>
      <c r="Q897">
        <f t="shared" si="201"/>
        <v>115.92346829665766</v>
      </c>
      <c r="R897">
        <f t="shared" si="202"/>
        <v>54.484030099429098</v>
      </c>
      <c r="S897">
        <f t="shared" si="203"/>
        <v>199.77477703124001</v>
      </c>
    </row>
    <row r="898" spans="1:19">
      <c r="A898" t="s">
        <v>1627</v>
      </c>
      <c r="B898" t="s">
        <v>1628</v>
      </c>
      <c r="C898" t="s">
        <v>51</v>
      </c>
      <c r="D898" t="s">
        <v>42</v>
      </c>
      <c r="E898">
        <v>1.867701179635552E-2</v>
      </c>
      <c r="F898" t="s">
        <v>380</v>
      </c>
      <c r="G898">
        <f t="shared" si="186"/>
        <v>2017</v>
      </c>
      <c r="H898" t="s">
        <v>1266</v>
      </c>
      <c r="I898">
        <f t="shared" si="187"/>
        <v>2022</v>
      </c>
      <c r="J898" t="s">
        <v>162</v>
      </c>
      <c r="K898" t="s">
        <v>109</v>
      </c>
      <c r="L898">
        <v>46.549787018541892</v>
      </c>
      <c r="M898">
        <f t="shared" si="197"/>
        <v>23.771424570802075</v>
      </c>
      <c r="N898">
        <f t="shared" si="198"/>
        <v>23.771424570802075</v>
      </c>
      <c r="O898">
        <f t="shared" si="199"/>
        <v>47.542849141604151</v>
      </c>
      <c r="P898">
        <f t="shared" si="200"/>
        <v>17.590854182393535</v>
      </c>
      <c r="Q898">
        <f t="shared" si="201"/>
        <v>65.133703323997679</v>
      </c>
      <c r="R898">
        <f t="shared" si="202"/>
        <v>30.612840562278908</v>
      </c>
      <c r="S898">
        <f t="shared" si="203"/>
        <v>112.24708206168933</v>
      </c>
    </row>
    <row r="899" spans="1:19">
      <c r="A899" t="s">
        <v>1629</v>
      </c>
      <c r="B899" t="s">
        <v>1630</v>
      </c>
      <c r="C899" t="s">
        <v>51</v>
      </c>
      <c r="D899" t="s">
        <v>42</v>
      </c>
      <c r="E899">
        <v>1.9701854814119232E-2</v>
      </c>
      <c r="F899" t="s">
        <v>380</v>
      </c>
      <c r="G899">
        <f t="shared" si="186"/>
        <v>2017</v>
      </c>
      <c r="H899" t="s">
        <v>1266</v>
      </c>
      <c r="I899">
        <f t="shared" si="187"/>
        <v>2022</v>
      </c>
      <c r="J899" t="s">
        <v>162</v>
      </c>
      <c r="K899" t="s">
        <v>109</v>
      </c>
      <c r="L899">
        <v>33.408324647934151</v>
      </c>
      <c r="M899">
        <f t="shared" si="197"/>
        <v>17.060517786878385</v>
      </c>
      <c r="N899">
        <f t="shared" si="198"/>
        <v>17.060517786878385</v>
      </c>
      <c r="O899">
        <f t="shared" si="199"/>
        <v>34.121035573756771</v>
      </c>
      <c r="P899">
        <f t="shared" si="200"/>
        <v>12.624783162290004</v>
      </c>
      <c r="Q899">
        <f t="shared" si="201"/>
        <v>46.745818736046772</v>
      </c>
      <c r="R899">
        <f t="shared" si="202"/>
        <v>21.97053480594198</v>
      </c>
      <c r="S899">
        <f t="shared" si="203"/>
        <v>80.558627621787252</v>
      </c>
    </row>
    <row r="900" spans="1:19">
      <c r="A900" t="s">
        <v>1631</v>
      </c>
      <c r="B900" t="s">
        <v>1632</v>
      </c>
      <c r="C900" t="s">
        <v>51</v>
      </c>
      <c r="D900" t="s">
        <v>42</v>
      </c>
      <c r="E900">
        <v>1.9856667574090159E-2</v>
      </c>
      <c r="F900" t="s">
        <v>380</v>
      </c>
      <c r="G900">
        <f t="shared" si="186"/>
        <v>2017</v>
      </c>
      <c r="H900" t="s">
        <v>1619</v>
      </c>
      <c r="I900">
        <f t="shared" si="187"/>
        <v>2022</v>
      </c>
      <c r="J900" t="s">
        <v>162</v>
      </c>
      <c r="K900" t="s">
        <v>109</v>
      </c>
      <c r="L900">
        <v>89.510009756131538</v>
      </c>
      <c r="M900">
        <f t="shared" si="197"/>
        <v>45.70977831546454</v>
      </c>
      <c r="N900">
        <f t="shared" si="198"/>
        <v>45.70977831546454</v>
      </c>
      <c r="O900">
        <f t="shared" si="199"/>
        <v>91.41955663092908</v>
      </c>
      <c r="P900">
        <f t="shared" si="200"/>
        <v>33.825235953443759</v>
      </c>
      <c r="Q900">
        <f t="shared" si="201"/>
        <v>125.24479258437285</v>
      </c>
      <c r="R900">
        <f t="shared" si="202"/>
        <v>58.865052514655233</v>
      </c>
      <c r="S900">
        <f t="shared" si="203"/>
        <v>215.83852588706918</v>
      </c>
    </row>
    <row r="901" spans="1:19">
      <c r="A901" t="s">
        <v>1633</v>
      </c>
      <c r="B901" t="s">
        <v>1634</v>
      </c>
      <c r="C901" t="s">
        <v>51</v>
      </c>
      <c r="D901" t="s">
        <v>42</v>
      </c>
      <c r="E901">
        <v>1.9929659619724389E-2</v>
      </c>
      <c r="F901" t="s">
        <v>307</v>
      </c>
      <c r="G901">
        <f t="shared" si="186"/>
        <v>2017</v>
      </c>
      <c r="H901" t="s">
        <v>1266</v>
      </c>
      <c r="I901">
        <f t="shared" si="187"/>
        <v>2022</v>
      </c>
      <c r="J901" t="s">
        <v>162</v>
      </c>
      <c r="K901" t="s">
        <v>109</v>
      </c>
      <c r="L901">
        <v>153.61681344789619</v>
      </c>
      <c r="M901">
        <f t="shared" si="197"/>
        <v>78.446986067392373</v>
      </c>
      <c r="N901">
        <f t="shared" si="198"/>
        <v>78.446986067392373</v>
      </c>
      <c r="O901">
        <f t="shared" si="199"/>
        <v>156.89397213478475</v>
      </c>
      <c r="P901">
        <f t="shared" si="200"/>
        <v>58.050769689870357</v>
      </c>
      <c r="Q901">
        <f t="shared" si="201"/>
        <v>214.9447418246551</v>
      </c>
      <c r="R901">
        <f t="shared" si="202"/>
        <v>101.02402865758789</v>
      </c>
      <c r="S901">
        <f t="shared" si="203"/>
        <v>370.42143841115558</v>
      </c>
    </row>
    <row r="902" spans="1:19">
      <c r="A902" t="s">
        <v>1635</v>
      </c>
      <c r="B902" t="s">
        <v>1636</v>
      </c>
      <c r="C902" t="s">
        <v>51</v>
      </c>
      <c r="D902" t="s">
        <v>42</v>
      </c>
      <c r="E902">
        <v>1.9978370445040711E-2</v>
      </c>
      <c r="F902" t="s">
        <v>307</v>
      </c>
      <c r="G902">
        <f t="shared" si="186"/>
        <v>2017</v>
      </c>
      <c r="H902" t="s">
        <v>1637</v>
      </c>
      <c r="I902">
        <f t="shared" si="187"/>
        <v>2022</v>
      </c>
      <c r="J902" t="s">
        <v>162</v>
      </c>
      <c r="K902" t="s">
        <v>109</v>
      </c>
      <c r="L902">
        <v>122.5329709116759</v>
      </c>
      <c r="M902">
        <f t="shared" si="197"/>
        <v>62.573503812229205</v>
      </c>
      <c r="N902">
        <f t="shared" si="198"/>
        <v>62.573503812229205</v>
      </c>
      <c r="O902">
        <f t="shared" si="199"/>
        <v>125.14700762445841</v>
      </c>
      <c r="P902">
        <f t="shared" si="200"/>
        <v>46.304392821049611</v>
      </c>
      <c r="Q902">
        <f t="shared" si="201"/>
        <v>171.45140044550803</v>
      </c>
      <c r="R902">
        <f t="shared" si="202"/>
        <v>80.582158209388766</v>
      </c>
      <c r="S902">
        <f t="shared" si="203"/>
        <v>295.46791343442544</v>
      </c>
    </row>
    <row r="903" spans="1:19">
      <c r="A903" t="s">
        <v>260</v>
      </c>
      <c r="B903" t="s">
        <v>1638</v>
      </c>
      <c r="C903" t="s">
        <v>41</v>
      </c>
      <c r="D903" t="s">
        <v>42</v>
      </c>
      <c r="E903">
        <v>4.9921574346773467E-2</v>
      </c>
      <c r="F903" t="s">
        <v>1639</v>
      </c>
      <c r="G903">
        <f t="shared" si="186"/>
        <v>2017</v>
      </c>
      <c r="H903" t="s">
        <v>1640</v>
      </c>
      <c r="I903">
        <f t="shared" si="187"/>
        <v>2022</v>
      </c>
      <c r="J903" t="s">
        <v>45</v>
      </c>
      <c r="K903" t="s">
        <v>46</v>
      </c>
      <c r="L903">
        <v>135.97631606921649</v>
      </c>
      <c r="M903">
        <f t="shared" si="197"/>
        <v>69.438572072679946</v>
      </c>
      <c r="N903">
        <f t="shared" si="198"/>
        <v>69.438572072679946</v>
      </c>
      <c r="O903">
        <f t="shared" si="199"/>
        <v>138.87714414535989</v>
      </c>
      <c r="P903">
        <f t="shared" si="200"/>
        <v>51.384543333783157</v>
      </c>
      <c r="Q903">
        <f t="shared" si="201"/>
        <v>190.26168747914306</v>
      </c>
      <c r="R903">
        <f t="shared" si="202"/>
        <v>89.422993115197229</v>
      </c>
      <c r="S903">
        <f t="shared" si="203"/>
        <v>327.8843080890565</v>
      </c>
    </row>
    <row r="904" spans="1:19">
      <c r="A904" t="s">
        <v>1641</v>
      </c>
      <c r="B904" t="s">
        <v>1642</v>
      </c>
      <c r="C904" t="s">
        <v>41</v>
      </c>
      <c r="D904" t="s">
        <v>42</v>
      </c>
      <c r="E904">
        <v>4.9940212404037301E-2</v>
      </c>
      <c r="F904" t="s">
        <v>1639</v>
      </c>
      <c r="G904">
        <f t="shared" si="186"/>
        <v>2017</v>
      </c>
      <c r="H904" t="s">
        <v>1640</v>
      </c>
      <c r="I904">
        <f t="shared" si="187"/>
        <v>2022</v>
      </c>
      <c r="J904" t="s">
        <v>45</v>
      </c>
      <c r="K904" t="s">
        <v>46</v>
      </c>
      <c r="L904">
        <v>142.10311456407831</v>
      </c>
      <c r="M904">
        <f t="shared" si="197"/>
        <v>72.567323837389381</v>
      </c>
      <c r="N904">
        <f t="shared" si="198"/>
        <v>72.567323837389381</v>
      </c>
      <c r="O904">
        <f t="shared" si="199"/>
        <v>145.13464767477876</v>
      </c>
      <c r="P904">
        <f t="shared" si="200"/>
        <v>53.699819639668142</v>
      </c>
      <c r="Q904">
        <f t="shared" si="201"/>
        <v>198.8344673144469</v>
      </c>
      <c r="R904">
        <f t="shared" si="202"/>
        <v>93.452199637790031</v>
      </c>
      <c r="S904">
        <f t="shared" si="203"/>
        <v>342.65806533856346</v>
      </c>
    </row>
    <row r="905" spans="1:19">
      <c r="A905" t="s">
        <v>1643</v>
      </c>
      <c r="B905" t="s">
        <v>1644</v>
      </c>
      <c r="C905" t="s">
        <v>41</v>
      </c>
      <c r="D905" t="s">
        <v>42</v>
      </c>
      <c r="E905">
        <v>4.9954820175474847E-2</v>
      </c>
      <c r="F905" t="s">
        <v>262</v>
      </c>
      <c r="G905">
        <f t="shared" si="186"/>
        <v>2017</v>
      </c>
      <c r="H905" t="s">
        <v>1640</v>
      </c>
      <c r="I905">
        <f t="shared" si="187"/>
        <v>2022</v>
      </c>
      <c r="J905" t="s">
        <v>45</v>
      </c>
      <c r="K905" t="s">
        <v>46</v>
      </c>
      <c r="L905">
        <v>259.94101949156033</v>
      </c>
      <c r="M905">
        <f t="shared" si="197"/>
        <v>132.74321395369023</v>
      </c>
      <c r="N905">
        <f t="shared" si="198"/>
        <v>132.74321395369023</v>
      </c>
      <c r="O905">
        <f t="shared" si="199"/>
        <v>265.48642790738046</v>
      </c>
      <c r="P905">
        <f t="shared" si="200"/>
        <v>98.229978325730769</v>
      </c>
      <c r="Q905">
        <f t="shared" si="201"/>
        <v>363.71640623311123</v>
      </c>
      <c r="R905">
        <f t="shared" si="202"/>
        <v>170.94671092956227</v>
      </c>
      <c r="S905">
        <f t="shared" si="203"/>
        <v>626.80460674172832</v>
      </c>
    </row>
    <row r="906" spans="1:19">
      <c r="A906" t="s">
        <v>346</v>
      </c>
      <c r="B906" t="s">
        <v>1645</v>
      </c>
      <c r="C906" t="s">
        <v>51</v>
      </c>
      <c r="D906" t="s">
        <v>42</v>
      </c>
      <c r="E906">
        <v>1.9869161146428529E-2</v>
      </c>
      <c r="F906" t="s">
        <v>338</v>
      </c>
      <c r="G906">
        <f t="shared" si="186"/>
        <v>2017</v>
      </c>
      <c r="H906" t="s">
        <v>1516</v>
      </c>
      <c r="I906">
        <f t="shared" si="187"/>
        <v>2022</v>
      </c>
      <c r="J906" t="s">
        <v>162</v>
      </c>
      <c r="K906" t="s">
        <v>109</v>
      </c>
      <c r="L906">
        <v>78.038102574560043</v>
      </c>
      <c r="M906">
        <f t="shared" si="197"/>
        <v>39.851457714742025</v>
      </c>
      <c r="N906">
        <f t="shared" si="198"/>
        <v>39.851457714742025</v>
      </c>
      <c r="O906">
        <f t="shared" si="199"/>
        <v>79.702915429484051</v>
      </c>
      <c r="P906">
        <f t="shared" si="200"/>
        <v>29.490078708909099</v>
      </c>
      <c r="Q906">
        <f t="shared" si="201"/>
        <v>109.19299413839315</v>
      </c>
      <c r="R906">
        <f t="shared" si="202"/>
        <v>51.320707245044773</v>
      </c>
      <c r="S906">
        <f t="shared" si="203"/>
        <v>188.17592656516416</v>
      </c>
    </row>
    <row r="907" spans="1:19">
      <c r="A907" t="s">
        <v>1527</v>
      </c>
      <c r="B907" t="s">
        <v>1646</v>
      </c>
      <c r="C907" t="s">
        <v>51</v>
      </c>
      <c r="D907" t="s">
        <v>42</v>
      </c>
      <c r="E907">
        <v>1.890444730673926E-2</v>
      </c>
      <c r="F907" t="s">
        <v>338</v>
      </c>
      <c r="G907">
        <f t="shared" si="186"/>
        <v>2017</v>
      </c>
      <c r="H907" t="s">
        <v>1529</v>
      </c>
      <c r="I907">
        <f t="shared" si="187"/>
        <v>2022</v>
      </c>
      <c r="J907" t="s">
        <v>162</v>
      </c>
      <c r="K907" t="s">
        <v>109</v>
      </c>
      <c r="L907">
        <v>105.6479822743906</v>
      </c>
      <c r="M907">
        <f t="shared" si="197"/>
        <v>53.95090294812217</v>
      </c>
      <c r="N907">
        <f t="shared" si="198"/>
        <v>53.95090294812217</v>
      </c>
      <c r="O907">
        <f t="shared" si="199"/>
        <v>107.90180589624434</v>
      </c>
      <c r="P907">
        <f t="shared" si="200"/>
        <v>39.923668181610402</v>
      </c>
      <c r="Q907">
        <f t="shared" si="201"/>
        <v>147.82547407785475</v>
      </c>
      <c r="R907">
        <f t="shared" si="202"/>
        <v>69.477972816591731</v>
      </c>
      <c r="S907">
        <f t="shared" si="203"/>
        <v>254.75256699416965</v>
      </c>
    </row>
    <row r="908" spans="1:19">
      <c r="A908" t="s">
        <v>346</v>
      </c>
      <c r="B908" t="s">
        <v>1647</v>
      </c>
      <c r="C908" t="s">
        <v>51</v>
      </c>
      <c r="D908" t="s">
        <v>42</v>
      </c>
      <c r="E908">
        <v>1.8927182817531221E-2</v>
      </c>
      <c r="F908" t="s">
        <v>338</v>
      </c>
      <c r="G908">
        <f t="shared" si="186"/>
        <v>2017</v>
      </c>
      <c r="H908" t="s">
        <v>1529</v>
      </c>
      <c r="I908">
        <f t="shared" si="187"/>
        <v>2022</v>
      </c>
      <c r="J908" t="s">
        <v>162</v>
      </c>
      <c r="K908" t="s">
        <v>109</v>
      </c>
      <c r="L908">
        <v>105.4604170427822</v>
      </c>
      <c r="M908">
        <f t="shared" si="197"/>
        <v>53.855119636514146</v>
      </c>
      <c r="N908">
        <f t="shared" si="198"/>
        <v>53.855119636514146</v>
      </c>
      <c r="O908">
        <f t="shared" si="199"/>
        <v>107.71023927302829</v>
      </c>
      <c r="P908">
        <f t="shared" si="200"/>
        <v>39.852788531020465</v>
      </c>
      <c r="Q908">
        <f t="shared" si="201"/>
        <v>147.56302780404877</v>
      </c>
      <c r="R908">
        <f t="shared" si="202"/>
        <v>69.354623067902921</v>
      </c>
      <c r="S908">
        <f t="shared" si="203"/>
        <v>254.3002845823107</v>
      </c>
    </row>
    <row r="909" spans="1:19">
      <c r="A909" t="s">
        <v>1648</v>
      </c>
      <c r="B909" t="s">
        <v>1649</v>
      </c>
      <c r="C909" t="s">
        <v>51</v>
      </c>
      <c r="D909" t="s">
        <v>80</v>
      </c>
      <c r="E909">
        <v>1.8041870047771288E-2</v>
      </c>
      <c r="F909" t="s">
        <v>338</v>
      </c>
      <c r="G909">
        <f t="shared" si="186"/>
        <v>2017</v>
      </c>
      <c r="H909" t="s">
        <v>1533</v>
      </c>
      <c r="I909">
        <f t="shared" si="187"/>
        <v>2022</v>
      </c>
      <c r="J909" t="s">
        <v>162</v>
      </c>
      <c r="K909" t="s">
        <v>109</v>
      </c>
      <c r="L909">
        <v>59.465360623235199</v>
      </c>
      <c r="M909">
        <f t="shared" si="197"/>
        <v>30.327333917849952</v>
      </c>
      <c r="N909">
        <f>L909*$L$3</f>
        <v>30.327333917849952</v>
      </c>
      <c r="O909">
        <f>N909*$L$4</f>
        <v>60.654667835699904</v>
      </c>
      <c r="P909">
        <f>O909*$L$6</f>
        <v>15.770213637281975</v>
      </c>
      <c r="Q909">
        <f>SUM(O909:P909)</f>
        <v>76.42488147298188</v>
      </c>
      <c r="R909">
        <f>Q909*$L$7</f>
        <v>35.919694292301479</v>
      </c>
      <c r="S909">
        <f>R909*$L$8</f>
        <v>131.70554573843876</v>
      </c>
    </row>
    <row r="910" spans="1:19">
      <c r="A910" t="s">
        <v>343</v>
      </c>
      <c r="B910" t="s">
        <v>1650</v>
      </c>
      <c r="C910" t="s">
        <v>51</v>
      </c>
      <c r="D910" t="s">
        <v>80</v>
      </c>
      <c r="E910">
        <v>1.9742825934971609E-2</v>
      </c>
      <c r="F910" t="s">
        <v>338</v>
      </c>
      <c r="G910">
        <f t="shared" si="186"/>
        <v>2017</v>
      </c>
      <c r="H910" t="s">
        <v>1533</v>
      </c>
      <c r="I910">
        <f t="shared" si="187"/>
        <v>2022</v>
      </c>
      <c r="J910" t="s">
        <v>162</v>
      </c>
      <c r="K910" t="s">
        <v>109</v>
      </c>
      <c r="L910">
        <v>69.528778301829959</v>
      </c>
      <c r="M910">
        <f t="shared" si="197"/>
        <v>35.459676933933281</v>
      </c>
      <c r="N910">
        <f>L910*$L$3</f>
        <v>35.459676933933281</v>
      </c>
      <c r="O910">
        <f>N910*$L$4</f>
        <v>70.919353867866562</v>
      </c>
      <c r="P910">
        <f>O910*$L$6</f>
        <v>18.439032005645306</v>
      </c>
      <c r="Q910">
        <f>SUM(O910:P910)</f>
        <v>89.358385873511864</v>
      </c>
      <c r="R910">
        <f>Q910*$L$7</f>
        <v>41.998441360550572</v>
      </c>
      <c r="S910">
        <f>R910*$L$8</f>
        <v>153.99428498868542</v>
      </c>
    </row>
    <row r="911" spans="1:19">
      <c r="A911" t="s">
        <v>350</v>
      </c>
      <c r="B911" t="s">
        <v>1651</v>
      </c>
      <c r="C911" t="s">
        <v>51</v>
      </c>
      <c r="D911" t="s">
        <v>80</v>
      </c>
      <c r="E911">
        <v>1.8751064479717961E-2</v>
      </c>
      <c r="F911" t="s">
        <v>338</v>
      </c>
      <c r="G911">
        <f t="shared" si="186"/>
        <v>2017</v>
      </c>
      <c r="H911" t="s">
        <v>1529</v>
      </c>
      <c r="I911">
        <f t="shared" si="187"/>
        <v>2022</v>
      </c>
      <c r="J911" t="s">
        <v>162</v>
      </c>
      <c r="K911" t="s">
        <v>109</v>
      </c>
      <c r="L911">
        <v>20.23033285577317</v>
      </c>
      <c r="M911">
        <f t="shared" si="197"/>
        <v>10.317469756444318</v>
      </c>
      <c r="N911">
        <f>L911*$L$3</f>
        <v>10.317469756444318</v>
      </c>
      <c r="O911">
        <f>N911*$L$4</f>
        <v>20.634939512888636</v>
      </c>
      <c r="P911">
        <f>O911*$L$6</f>
        <v>5.3650842733510453</v>
      </c>
      <c r="Q911">
        <f>SUM(O911:P911)</f>
        <v>26.00002378623968</v>
      </c>
      <c r="R911">
        <f>Q911*$L$7</f>
        <v>12.22001117953265</v>
      </c>
      <c r="S911">
        <f>R911*$L$8</f>
        <v>44.806707658286378</v>
      </c>
    </row>
    <row r="912" spans="1:19">
      <c r="A912" t="s">
        <v>1652</v>
      </c>
      <c r="B912" t="s">
        <v>1653</v>
      </c>
      <c r="C912" t="s">
        <v>51</v>
      </c>
      <c r="D912" t="s">
        <v>80</v>
      </c>
      <c r="E912">
        <v>1.816080349781822E-2</v>
      </c>
      <c r="F912" t="s">
        <v>338</v>
      </c>
      <c r="G912">
        <f t="shared" si="186"/>
        <v>2017</v>
      </c>
      <c r="H912" t="s">
        <v>1533</v>
      </c>
      <c r="I912">
        <f t="shared" si="187"/>
        <v>2022</v>
      </c>
      <c r="J912" t="s">
        <v>162</v>
      </c>
      <c r="K912" t="s">
        <v>109</v>
      </c>
      <c r="L912">
        <v>89.419035365650416</v>
      </c>
      <c r="M912">
        <f t="shared" si="197"/>
        <v>45.603708036481713</v>
      </c>
      <c r="N912">
        <f>L912*$L$3</f>
        <v>45.603708036481713</v>
      </c>
      <c r="O912">
        <f>N912*$L$4</f>
        <v>91.207416072963426</v>
      </c>
      <c r="P912">
        <f>O912*$L$6</f>
        <v>23.713928178970491</v>
      </c>
      <c r="Q912">
        <f>SUM(O912:P912)</f>
        <v>114.92134425193392</v>
      </c>
      <c r="R912">
        <f>Q912*$L$7</f>
        <v>54.013031798408939</v>
      </c>
      <c r="S912">
        <f>R912*$L$8</f>
        <v>198.04778326083277</v>
      </c>
    </row>
    <row r="913" spans="1:19">
      <c r="A913" t="s">
        <v>1654</v>
      </c>
      <c r="B913" t="s">
        <v>1655</v>
      </c>
      <c r="E913">
        <v>1.930591509781512E-2</v>
      </c>
      <c r="F913" t="s">
        <v>1656</v>
      </c>
      <c r="G913">
        <f t="shared" ref="G913:G976" si="204">YEAR(F913)</f>
        <v>2017</v>
      </c>
      <c r="H913" t="s">
        <v>1529</v>
      </c>
      <c r="I913">
        <f t="shared" ref="I913:I976" si="205">YEAR(H913)</f>
        <v>2022</v>
      </c>
      <c r="J913" t="s">
        <v>162</v>
      </c>
      <c r="K913" t="s">
        <v>109</v>
      </c>
      <c r="L913">
        <v>13.32358589627491</v>
      </c>
      <c r="M913">
        <f>IF(D913="euc",L913*L904,L913*L905)</f>
        <v>3463.3465011610747</v>
      </c>
    </row>
    <row r="914" spans="1:19">
      <c r="A914" t="s">
        <v>1657</v>
      </c>
      <c r="B914" t="s">
        <v>1658</v>
      </c>
      <c r="C914" t="s">
        <v>51</v>
      </c>
      <c r="D914" t="s">
        <v>42</v>
      </c>
      <c r="E914">
        <v>1.988110999567724E-2</v>
      </c>
      <c r="F914" t="s">
        <v>338</v>
      </c>
      <c r="G914">
        <f t="shared" si="204"/>
        <v>2017</v>
      </c>
      <c r="H914" t="s">
        <v>1659</v>
      </c>
      <c r="I914">
        <f t="shared" si="205"/>
        <v>2022</v>
      </c>
      <c r="J914" t="s">
        <v>162</v>
      </c>
      <c r="K914" t="s">
        <v>109</v>
      </c>
      <c r="L914">
        <v>30.815151895009471</v>
      </c>
      <c r="M914">
        <f t="shared" ref="M914:M937" si="206">IF(D914="euc",$L$2,$L$3)*L914</f>
        <v>15.736270901051515</v>
      </c>
      <c r="N914">
        <f t="shared" ref="N914:N922" si="207">L914*$L$2</f>
        <v>15.736270901051515</v>
      </c>
      <c r="O914">
        <f t="shared" ref="O914:O922" si="208">N914*$L$4</f>
        <v>31.472541802103031</v>
      </c>
      <c r="P914">
        <f t="shared" ref="P914:P922" si="209">O914*$L$5</f>
        <v>11.64484046677812</v>
      </c>
      <c r="Q914">
        <f t="shared" ref="Q914:Q922" si="210">SUM(O914:P914)</f>
        <v>43.117382268881151</v>
      </c>
      <c r="R914">
        <f t="shared" ref="R914:R922" si="211">Q914*$L$7</f>
        <v>20.265169666374138</v>
      </c>
      <c r="S914">
        <f t="shared" ref="S914:S922" si="212">R914*$L$8</f>
        <v>74.305622110038499</v>
      </c>
    </row>
    <row r="915" spans="1:19">
      <c r="A915" t="s">
        <v>1660</v>
      </c>
      <c r="B915" t="s">
        <v>1661</v>
      </c>
      <c r="C915" t="s">
        <v>51</v>
      </c>
      <c r="D915" t="s">
        <v>42</v>
      </c>
      <c r="E915">
        <v>1.9825399489692079E-2</v>
      </c>
      <c r="F915" t="s">
        <v>338</v>
      </c>
      <c r="G915">
        <f t="shared" si="204"/>
        <v>2017</v>
      </c>
      <c r="H915" t="s">
        <v>1659</v>
      </c>
      <c r="I915">
        <f t="shared" si="205"/>
        <v>2022</v>
      </c>
      <c r="J915" t="s">
        <v>162</v>
      </c>
      <c r="K915" t="s">
        <v>109</v>
      </c>
      <c r="L915">
        <v>92.765207079645052</v>
      </c>
      <c r="M915">
        <f t="shared" si="206"/>
        <v>47.372099082005441</v>
      </c>
      <c r="N915">
        <f t="shared" si="207"/>
        <v>47.372099082005441</v>
      </c>
      <c r="O915">
        <f t="shared" si="208"/>
        <v>94.744198164010882</v>
      </c>
      <c r="P915">
        <f t="shared" si="209"/>
        <v>35.055353320684027</v>
      </c>
      <c r="Q915">
        <f t="shared" si="210"/>
        <v>129.79955148469492</v>
      </c>
      <c r="R915">
        <f t="shared" si="211"/>
        <v>61.005789197806607</v>
      </c>
      <c r="S915">
        <f t="shared" si="212"/>
        <v>223.68789372529088</v>
      </c>
    </row>
    <row r="916" spans="1:19">
      <c r="A916" t="s">
        <v>1662</v>
      </c>
      <c r="B916" t="s">
        <v>1663</v>
      </c>
      <c r="C916" t="s">
        <v>51</v>
      </c>
      <c r="D916" t="s">
        <v>42</v>
      </c>
      <c r="E916">
        <v>1.999104174397312E-2</v>
      </c>
      <c r="F916" t="s">
        <v>338</v>
      </c>
      <c r="G916">
        <f t="shared" si="204"/>
        <v>2017</v>
      </c>
      <c r="H916" t="s">
        <v>1659</v>
      </c>
      <c r="I916">
        <f t="shared" si="205"/>
        <v>2022</v>
      </c>
      <c r="J916" t="s">
        <v>162</v>
      </c>
      <c r="K916" t="s">
        <v>109</v>
      </c>
      <c r="L916">
        <v>78.120677444377208</v>
      </c>
      <c r="M916">
        <f t="shared" si="206"/>
        <v>39.893625948261992</v>
      </c>
      <c r="N916">
        <f t="shared" si="207"/>
        <v>39.893625948261992</v>
      </c>
      <c r="O916">
        <f t="shared" si="208"/>
        <v>79.787251896523983</v>
      </c>
      <c r="P916">
        <f t="shared" si="209"/>
        <v>29.521283201713874</v>
      </c>
      <c r="Q916">
        <f t="shared" si="210"/>
        <v>109.30853509823785</v>
      </c>
      <c r="R916">
        <f t="shared" si="211"/>
        <v>51.375011496171787</v>
      </c>
      <c r="S916">
        <f t="shared" si="212"/>
        <v>188.37504215262987</v>
      </c>
    </row>
    <row r="917" spans="1:19">
      <c r="A917" t="s">
        <v>1664</v>
      </c>
      <c r="B917" t="s">
        <v>1665</v>
      </c>
      <c r="C917" t="s">
        <v>51</v>
      </c>
      <c r="D917" t="s">
        <v>42</v>
      </c>
      <c r="E917">
        <v>1.9368556138007111E-2</v>
      </c>
      <c r="F917" t="s">
        <v>338</v>
      </c>
      <c r="G917">
        <f t="shared" si="204"/>
        <v>2017</v>
      </c>
      <c r="H917" t="s">
        <v>1533</v>
      </c>
      <c r="I917">
        <f t="shared" si="205"/>
        <v>2022</v>
      </c>
      <c r="J917" t="s">
        <v>162</v>
      </c>
      <c r="K917" t="s">
        <v>109</v>
      </c>
      <c r="L917">
        <v>63.287691146656329</v>
      </c>
      <c r="M917">
        <f t="shared" si="206"/>
        <v>32.318914278892521</v>
      </c>
      <c r="N917">
        <f t="shared" si="207"/>
        <v>32.318914278892521</v>
      </c>
      <c r="O917">
        <f t="shared" si="208"/>
        <v>64.637828557785042</v>
      </c>
      <c r="P917">
        <f t="shared" si="209"/>
        <v>23.915996566380464</v>
      </c>
      <c r="Q917">
        <f t="shared" si="210"/>
        <v>88.553825124165513</v>
      </c>
      <c r="R917">
        <f t="shared" si="211"/>
        <v>41.62029780835779</v>
      </c>
      <c r="S917">
        <f t="shared" si="212"/>
        <v>152.60775863064524</v>
      </c>
    </row>
    <row r="918" spans="1:19">
      <c r="A918" t="s">
        <v>1664</v>
      </c>
      <c r="B918" t="s">
        <v>1666</v>
      </c>
      <c r="C918" t="s">
        <v>51</v>
      </c>
      <c r="D918" t="s">
        <v>42</v>
      </c>
      <c r="E918">
        <v>1.9670788917778879E-2</v>
      </c>
      <c r="F918" t="s">
        <v>338</v>
      </c>
      <c r="G918">
        <f t="shared" si="204"/>
        <v>2017</v>
      </c>
      <c r="H918" t="s">
        <v>1533</v>
      </c>
      <c r="I918">
        <f t="shared" si="205"/>
        <v>2022</v>
      </c>
      <c r="J918" t="s">
        <v>162</v>
      </c>
      <c r="K918" t="s">
        <v>109</v>
      </c>
      <c r="L918">
        <v>54.918687487030127</v>
      </c>
      <c r="M918">
        <f t="shared" si="206"/>
        <v>28.045143076710072</v>
      </c>
      <c r="N918">
        <f t="shared" si="207"/>
        <v>28.045143076710072</v>
      </c>
      <c r="O918">
        <f t="shared" si="208"/>
        <v>56.090286153420145</v>
      </c>
      <c r="P918">
        <f t="shared" si="209"/>
        <v>20.753405876765452</v>
      </c>
      <c r="Q918">
        <f t="shared" si="210"/>
        <v>76.843692030185593</v>
      </c>
      <c r="R918">
        <f t="shared" si="211"/>
        <v>36.116535254187227</v>
      </c>
      <c r="S918">
        <f t="shared" si="212"/>
        <v>132.42729593201983</v>
      </c>
    </row>
    <row r="919" spans="1:19">
      <c r="A919" t="s">
        <v>1664</v>
      </c>
      <c r="B919" t="s">
        <v>1667</v>
      </c>
      <c r="C919" t="s">
        <v>51</v>
      </c>
      <c r="D919" t="s">
        <v>42</v>
      </c>
      <c r="E919">
        <v>1.890444730673926E-2</v>
      </c>
      <c r="F919" t="s">
        <v>338</v>
      </c>
      <c r="G919">
        <f t="shared" si="204"/>
        <v>2017</v>
      </c>
      <c r="H919" t="s">
        <v>1533</v>
      </c>
      <c r="I919">
        <f t="shared" si="205"/>
        <v>2022</v>
      </c>
      <c r="J919" t="s">
        <v>162</v>
      </c>
      <c r="K919" t="s">
        <v>109</v>
      </c>
      <c r="L919">
        <v>34.077496463312933</v>
      </c>
      <c r="M919">
        <f t="shared" si="206"/>
        <v>17.402241527265151</v>
      </c>
      <c r="N919">
        <f t="shared" si="207"/>
        <v>17.402241527265151</v>
      </c>
      <c r="O919">
        <f t="shared" si="208"/>
        <v>34.804483054530301</v>
      </c>
      <c r="P919">
        <f t="shared" si="209"/>
        <v>12.877658730176211</v>
      </c>
      <c r="Q919">
        <f t="shared" si="210"/>
        <v>47.682141784706516</v>
      </c>
      <c r="R919">
        <f t="shared" si="211"/>
        <v>22.410606638812062</v>
      </c>
      <c r="S919">
        <f t="shared" si="212"/>
        <v>82.172224342310898</v>
      </c>
    </row>
    <row r="920" spans="1:19">
      <c r="A920" t="s">
        <v>1668</v>
      </c>
      <c r="B920" t="s">
        <v>1669</v>
      </c>
      <c r="C920" t="s">
        <v>51</v>
      </c>
      <c r="D920" t="s">
        <v>42</v>
      </c>
      <c r="E920">
        <v>1.8204491983786038E-2</v>
      </c>
      <c r="F920" t="s">
        <v>338</v>
      </c>
      <c r="G920">
        <f t="shared" si="204"/>
        <v>2017</v>
      </c>
      <c r="H920" t="s">
        <v>1659</v>
      </c>
      <c r="I920">
        <f t="shared" si="205"/>
        <v>2022</v>
      </c>
      <c r="J920" t="s">
        <v>162</v>
      </c>
      <c r="K920" t="s">
        <v>109</v>
      </c>
      <c r="L920">
        <v>37.390675276259472</v>
      </c>
      <c r="M920">
        <f t="shared" si="206"/>
        <v>19.094171507743184</v>
      </c>
      <c r="N920">
        <f t="shared" si="207"/>
        <v>19.094171507743184</v>
      </c>
      <c r="O920">
        <f t="shared" si="208"/>
        <v>38.188343015486367</v>
      </c>
      <c r="P920">
        <f t="shared" si="209"/>
        <v>14.129686915729955</v>
      </c>
      <c r="Q920">
        <f t="shared" si="210"/>
        <v>52.318029931216323</v>
      </c>
      <c r="R920">
        <f t="shared" si="211"/>
        <v>24.58947406767167</v>
      </c>
      <c r="S920">
        <f t="shared" si="212"/>
        <v>90.161404914796123</v>
      </c>
    </row>
    <row r="921" spans="1:19">
      <c r="A921" t="s">
        <v>1670</v>
      </c>
      <c r="B921" t="s">
        <v>1671</v>
      </c>
      <c r="C921" t="s">
        <v>51</v>
      </c>
      <c r="D921" t="s">
        <v>42</v>
      </c>
      <c r="E921">
        <v>1.795036043939208E-2</v>
      </c>
      <c r="F921" t="s">
        <v>338</v>
      </c>
      <c r="G921">
        <f t="shared" si="204"/>
        <v>2017</v>
      </c>
      <c r="H921" t="s">
        <v>1533</v>
      </c>
      <c r="I921">
        <f t="shared" si="205"/>
        <v>2022</v>
      </c>
      <c r="J921" t="s">
        <v>162</v>
      </c>
      <c r="K921" t="s">
        <v>109</v>
      </c>
      <c r="L921">
        <v>45.881197484125948</v>
      </c>
      <c r="M921">
        <f t="shared" si="206"/>
        <v>23.429998181893669</v>
      </c>
      <c r="N921">
        <f t="shared" si="207"/>
        <v>23.429998181893669</v>
      </c>
      <c r="O921">
        <f t="shared" si="208"/>
        <v>46.859996363787339</v>
      </c>
      <c r="P921">
        <f t="shared" si="209"/>
        <v>17.338198654601314</v>
      </c>
      <c r="Q921">
        <f t="shared" si="210"/>
        <v>64.198195018388645</v>
      </c>
      <c r="R921">
        <f t="shared" si="211"/>
        <v>30.173151658642663</v>
      </c>
      <c r="S921">
        <f t="shared" si="212"/>
        <v>110.6348894150231</v>
      </c>
    </row>
    <row r="922" spans="1:19">
      <c r="A922" t="s">
        <v>1672</v>
      </c>
      <c r="B922" t="s">
        <v>1673</v>
      </c>
      <c r="C922" t="s">
        <v>51</v>
      </c>
      <c r="D922" t="s">
        <v>42</v>
      </c>
      <c r="E922">
        <v>1.8218943963341741E-2</v>
      </c>
      <c r="F922" t="s">
        <v>338</v>
      </c>
      <c r="G922">
        <f t="shared" si="204"/>
        <v>2017</v>
      </c>
      <c r="H922" t="s">
        <v>1533</v>
      </c>
      <c r="I922">
        <f t="shared" si="205"/>
        <v>2022</v>
      </c>
      <c r="J922" t="s">
        <v>162</v>
      </c>
      <c r="K922" t="s">
        <v>109</v>
      </c>
      <c r="L922">
        <v>59.12661276702719</v>
      </c>
      <c r="M922">
        <f t="shared" si="206"/>
        <v>30.193990253028574</v>
      </c>
      <c r="N922">
        <f t="shared" si="207"/>
        <v>30.193990253028574</v>
      </c>
      <c r="O922">
        <f t="shared" si="208"/>
        <v>60.387980506057147</v>
      </c>
      <c r="P922">
        <f t="shared" si="209"/>
        <v>22.343552787241144</v>
      </c>
      <c r="Q922">
        <f t="shared" si="210"/>
        <v>82.731533293298298</v>
      </c>
      <c r="R922">
        <f t="shared" si="211"/>
        <v>38.8838206478502</v>
      </c>
      <c r="S922">
        <f t="shared" si="212"/>
        <v>142.57400904211738</v>
      </c>
    </row>
    <row r="923" spans="1:19">
      <c r="A923" t="s">
        <v>1674</v>
      </c>
      <c r="B923" t="s">
        <v>1675</v>
      </c>
      <c r="C923" t="s">
        <v>51</v>
      </c>
      <c r="D923" t="s">
        <v>80</v>
      </c>
      <c r="E923">
        <v>1.9324106997073438E-2</v>
      </c>
      <c r="F923" t="s">
        <v>319</v>
      </c>
      <c r="G923">
        <f t="shared" si="204"/>
        <v>2017</v>
      </c>
      <c r="H923" t="s">
        <v>1451</v>
      </c>
      <c r="I923">
        <f t="shared" si="205"/>
        <v>2022</v>
      </c>
      <c r="J923" t="s">
        <v>162</v>
      </c>
      <c r="K923" t="s">
        <v>109</v>
      </c>
      <c r="L923">
        <v>95.210852053798519</v>
      </c>
      <c r="M923">
        <f t="shared" si="206"/>
        <v>48.557534547437243</v>
      </c>
      <c r="N923">
        <f>L923*$L$3</f>
        <v>48.557534547437243</v>
      </c>
      <c r="O923">
        <f t="shared" ref="O923:O937" si="213">N923*$L$4</f>
        <v>97.115069094874485</v>
      </c>
      <c r="P923">
        <f>O923*$L$6</f>
        <v>25.249917964667368</v>
      </c>
      <c r="Q923">
        <f t="shared" ref="Q923:Q937" si="214">SUM(O923:P923)</f>
        <v>122.36498705954185</v>
      </c>
      <c r="R923">
        <f t="shared" ref="R923:R937" si="215">Q923*$L$7</f>
        <v>57.511543917984667</v>
      </c>
      <c r="S923">
        <f t="shared" ref="S923:S937" si="216">R923*$L$8</f>
        <v>210.87566103261045</v>
      </c>
    </row>
    <row r="924" spans="1:19">
      <c r="A924" t="s">
        <v>320</v>
      </c>
      <c r="B924" t="s">
        <v>1676</v>
      </c>
      <c r="C924" t="s">
        <v>51</v>
      </c>
      <c r="D924" t="s">
        <v>80</v>
      </c>
      <c r="E924">
        <v>1.713029749339888E-2</v>
      </c>
      <c r="F924" t="s">
        <v>319</v>
      </c>
      <c r="G924">
        <f t="shared" si="204"/>
        <v>2017</v>
      </c>
      <c r="H924" t="s">
        <v>1451</v>
      </c>
      <c r="I924">
        <f t="shared" si="205"/>
        <v>2022</v>
      </c>
      <c r="J924" t="s">
        <v>162</v>
      </c>
      <c r="K924" t="s">
        <v>109</v>
      </c>
      <c r="L924">
        <v>116.4208084521844</v>
      </c>
      <c r="M924">
        <f t="shared" si="206"/>
        <v>59.374612310614047</v>
      </c>
      <c r="N924">
        <f>L924*$L$3</f>
        <v>59.374612310614047</v>
      </c>
      <c r="O924">
        <f t="shared" si="213"/>
        <v>118.74922462122809</v>
      </c>
      <c r="P924">
        <f>O924*$L$6</f>
        <v>30.874798401519307</v>
      </c>
      <c r="Q924">
        <f t="shared" si="214"/>
        <v>149.62402302274739</v>
      </c>
      <c r="R924">
        <f t="shared" si="215"/>
        <v>70.32329082069127</v>
      </c>
      <c r="S924">
        <f t="shared" si="216"/>
        <v>257.85206634253467</v>
      </c>
    </row>
    <row r="925" spans="1:19">
      <c r="A925" t="s">
        <v>1677</v>
      </c>
      <c r="B925" t="s">
        <v>1678</v>
      </c>
      <c r="C925" t="s">
        <v>51</v>
      </c>
      <c r="D925" t="s">
        <v>80</v>
      </c>
      <c r="E925">
        <v>1.845610114600367E-2</v>
      </c>
      <c r="F925" t="s">
        <v>289</v>
      </c>
      <c r="G925">
        <f t="shared" si="204"/>
        <v>2017</v>
      </c>
      <c r="H925" t="s">
        <v>1389</v>
      </c>
      <c r="I925">
        <f t="shared" si="205"/>
        <v>2022</v>
      </c>
      <c r="J925" t="s">
        <v>162</v>
      </c>
      <c r="K925" t="s">
        <v>109</v>
      </c>
      <c r="L925">
        <v>53.601433999189616</v>
      </c>
      <c r="M925">
        <f t="shared" si="206"/>
        <v>27.336731339586706</v>
      </c>
      <c r="N925">
        <f>L925*$L$3</f>
        <v>27.336731339586706</v>
      </c>
      <c r="O925">
        <f t="shared" si="213"/>
        <v>54.673462679173412</v>
      </c>
      <c r="P925">
        <f>O925*$L$6</f>
        <v>14.215100296585087</v>
      </c>
      <c r="Q925">
        <f t="shared" si="214"/>
        <v>68.888562975758504</v>
      </c>
      <c r="R925">
        <f t="shared" si="215"/>
        <v>32.377624598606495</v>
      </c>
      <c r="S925">
        <f t="shared" si="216"/>
        <v>118.71795686155714</v>
      </c>
    </row>
    <row r="926" spans="1:19">
      <c r="A926" t="s">
        <v>313</v>
      </c>
      <c r="B926" t="s">
        <v>1679</v>
      </c>
      <c r="C926" t="s">
        <v>51</v>
      </c>
      <c r="D926" t="s">
        <v>42</v>
      </c>
      <c r="E926">
        <v>1.9100741841726079E-2</v>
      </c>
      <c r="F926" t="s">
        <v>304</v>
      </c>
      <c r="G926">
        <f t="shared" si="204"/>
        <v>2017</v>
      </c>
      <c r="H926" t="s">
        <v>1609</v>
      </c>
      <c r="I926">
        <f t="shared" si="205"/>
        <v>2022</v>
      </c>
      <c r="J926" t="s">
        <v>162</v>
      </c>
      <c r="K926" t="s">
        <v>109</v>
      </c>
      <c r="L926">
        <v>68.760468749304479</v>
      </c>
      <c r="M926">
        <f t="shared" si="206"/>
        <v>35.113679374644846</v>
      </c>
      <c r="N926">
        <f t="shared" ref="N926:N937" si="217">L926*$L$2</f>
        <v>35.113679374644846</v>
      </c>
      <c r="O926">
        <f t="shared" si="213"/>
        <v>70.227358749289692</v>
      </c>
      <c r="P926">
        <f t="shared" ref="P926:P937" si="218">O926*$L$5</f>
        <v>25.984122737237186</v>
      </c>
      <c r="Q926">
        <f t="shared" si="214"/>
        <v>96.211481486526878</v>
      </c>
      <c r="R926">
        <f t="shared" si="215"/>
        <v>45.219396298667633</v>
      </c>
      <c r="S926">
        <f t="shared" si="216"/>
        <v>165.80445309511464</v>
      </c>
    </row>
    <row r="927" spans="1:19">
      <c r="A927" t="s">
        <v>313</v>
      </c>
      <c r="B927" t="s">
        <v>1680</v>
      </c>
      <c r="C927" t="s">
        <v>51</v>
      </c>
      <c r="D927" t="s">
        <v>42</v>
      </c>
      <c r="E927">
        <v>1.8304488852382689E-2</v>
      </c>
      <c r="F927" t="s">
        <v>304</v>
      </c>
      <c r="G927">
        <f t="shared" si="204"/>
        <v>2017</v>
      </c>
      <c r="H927" t="s">
        <v>1609</v>
      </c>
      <c r="I927">
        <f t="shared" si="205"/>
        <v>2022</v>
      </c>
      <c r="J927" t="s">
        <v>162</v>
      </c>
      <c r="K927" t="s">
        <v>109</v>
      </c>
      <c r="L927">
        <v>168.1185168907796</v>
      </c>
      <c r="M927">
        <f t="shared" si="206"/>
        <v>85.85252262555818</v>
      </c>
      <c r="N927">
        <f t="shared" si="217"/>
        <v>85.85252262555818</v>
      </c>
      <c r="O927">
        <f t="shared" si="213"/>
        <v>171.70504525111636</v>
      </c>
      <c r="P927">
        <f t="shared" si="218"/>
        <v>63.530866742913055</v>
      </c>
      <c r="Q927">
        <f t="shared" si="214"/>
        <v>235.23591199402941</v>
      </c>
      <c r="R927">
        <f t="shared" si="215"/>
        <v>110.56087863719381</v>
      </c>
      <c r="S927">
        <f t="shared" si="216"/>
        <v>405.38988833637728</v>
      </c>
    </row>
    <row r="928" spans="1:19">
      <c r="A928" t="s">
        <v>313</v>
      </c>
      <c r="B928" t="s">
        <v>1681</v>
      </c>
      <c r="C928" t="s">
        <v>51</v>
      </c>
      <c r="D928" t="s">
        <v>42</v>
      </c>
      <c r="E928">
        <v>1.7614642992907471E-2</v>
      </c>
      <c r="F928" t="s">
        <v>304</v>
      </c>
      <c r="G928">
        <f t="shared" si="204"/>
        <v>2017</v>
      </c>
      <c r="H928" t="s">
        <v>1609</v>
      </c>
      <c r="I928">
        <f t="shared" si="205"/>
        <v>2022</v>
      </c>
      <c r="J928" t="s">
        <v>162</v>
      </c>
      <c r="K928" t="s">
        <v>109</v>
      </c>
      <c r="L928">
        <v>138.01341455135429</v>
      </c>
      <c r="M928">
        <f t="shared" si="206"/>
        <v>70.478850364224982</v>
      </c>
      <c r="N928">
        <f t="shared" si="217"/>
        <v>70.478850364224982</v>
      </c>
      <c r="O928">
        <f t="shared" si="213"/>
        <v>140.95770072844996</v>
      </c>
      <c r="P928">
        <f t="shared" si="218"/>
        <v>52.154349269526485</v>
      </c>
      <c r="Q928">
        <f t="shared" si="214"/>
        <v>193.11204999797644</v>
      </c>
      <c r="R928">
        <f t="shared" si="215"/>
        <v>90.762663499048926</v>
      </c>
      <c r="S928">
        <f t="shared" si="216"/>
        <v>332.79643282984603</v>
      </c>
    </row>
    <row r="929" spans="1:19">
      <c r="A929" t="s">
        <v>313</v>
      </c>
      <c r="B929" t="s">
        <v>1682</v>
      </c>
      <c r="C929" t="s">
        <v>51</v>
      </c>
      <c r="D929" t="s">
        <v>42</v>
      </c>
      <c r="E929">
        <v>1.685392378651979E-2</v>
      </c>
      <c r="F929" t="s">
        <v>304</v>
      </c>
      <c r="G929">
        <f t="shared" si="204"/>
        <v>2017</v>
      </c>
      <c r="H929" t="s">
        <v>1609</v>
      </c>
      <c r="I929">
        <f t="shared" si="205"/>
        <v>2022</v>
      </c>
      <c r="J929" t="s">
        <v>162</v>
      </c>
      <c r="K929" t="s">
        <v>109</v>
      </c>
      <c r="L929">
        <v>78.861671841937948</v>
      </c>
      <c r="M929">
        <f t="shared" si="206"/>
        <v>40.272027087283007</v>
      </c>
      <c r="N929">
        <f t="shared" si="217"/>
        <v>40.272027087283007</v>
      </c>
      <c r="O929">
        <f t="shared" si="213"/>
        <v>80.544054174566014</v>
      </c>
      <c r="P929">
        <f t="shared" si="218"/>
        <v>29.801300044589425</v>
      </c>
      <c r="Q929">
        <f t="shared" si="214"/>
        <v>110.34535421915544</v>
      </c>
      <c r="R929">
        <f t="shared" si="215"/>
        <v>51.862316483003056</v>
      </c>
      <c r="S929">
        <f t="shared" si="216"/>
        <v>190.16182710434452</v>
      </c>
    </row>
    <row r="930" spans="1:19">
      <c r="A930" t="s">
        <v>313</v>
      </c>
      <c r="B930" t="s">
        <v>1683</v>
      </c>
      <c r="C930" t="s">
        <v>51</v>
      </c>
      <c r="D930" t="s">
        <v>42</v>
      </c>
      <c r="E930">
        <v>1.7564740994617311E-2</v>
      </c>
      <c r="F930" t="s">
        <v>304</v>
      </c>
      <c r="G930">
        <f t="shared" si="204"/>
        <v>2017</v>
      </c>
      <c r="H930" t="s">
        <v>1609</v>
      </c>
      <c r="I930">
        <f t="shared" si="205"/>
        <v>2022</v>
      </c>
      <c r="J930" t="s">
        <v>162</v>
      </c>
      <c r="K930" t="s">
        <v>109</v>
      </c>
      <c r="L930">
        <v>160.9287155067251</v>
      </c>
      <c r="M930">
        <f t="shared" si="206"/>
        <v>82.180930718767684</v>
      </c>
      <c r="N930">
        <f t="shared" si="217"/>
        <v>82.180930718767684</v>
      </c>
      <c r="O930">
        <f t="shared" si="213"/>
        <v>164.36186143753537</v>
      </c>
      <c r="P930">
        <f t="shared" si="218"/>
        <v>60.813888731888085</v>
      </c>
      <c r="Q930">
        <f t="shared" si="214"/>
        <v>225.17575016942345</v>
      </c>
      <c r="R930">
        <f t="shared" si="215"/>
        <v>105.83260257962901</v>
      </c>
      <c r="S930">
        <f t="shared" si="216"/>
        <v>388.05287612530634</v>
      </c>
    </row>
    <row r="931" spans="1:19">
      <c r="A931" t="s">
        <v>1684</v>
      </c>
      <c r="B931" t="s">
        <v>1685</v>
      </c>
      <c r="C931" t="s">
        <v>51</v>
      </c>
      <c r="D931" t="s">
        <v>42</v>
      </c>
      <c r="E931">
        <v>1.703946820730726E-2</v>
      </c>
      <c r="F931" t="s">
        <v>304</v>
      </c>
      <c r="G931">
        <f t="shared" si="204"/>
        <v>2017</v>
      </c>
      <c r="H931" t="s">
        <v>1609</v>
      </c>
      <c r="I931">
        <f t="shared" si="205"/>
        <v>2022</v>
      </c>
      <c r="J931" t="s">
        <v>162</v>
      </c>
      <c r="K931" t="s">
        <v>109</v>
      </c>
      <c r="L931">
        <v>138.85221264537091</v>
      </c>
      <c r="M931">
        <f t="shared" si="206"/>
        <v>70.907196590902799</v>
      </c>
      <c r="N931">
        <f t="shared" si="217"/>
        <v>70.907196590902799</v>
      </c>
      <c r="O931">
        <f t="shared" si="213"/>
        <v>141.8143931818056</v>
      </c>
      <c r="P931">
        <f t="shared" si="218"/>
        <v>52.471325477268074</v>
      </c>
      <c r="Q931">
        <f t="shared" si="214"/>
        <v>194.28571865907367</v>
      </c>
      <c r="R931">
        <f t="shared" si="215"/>
        <v>91.314287769764618</v>
      </c>
      <c r="S931">
        <f t="shared" si="216"/>
        <v>334.8190551558036</v>
      </c>
    </row>
    <row r="932" spans="1:19">
      <c r="A932" t="s">
        <v>1686</v>
      </c>
      <c r="B932" t="s">
        <v>1687</v>
      </c>
      <c r="C932" t="s">
        <v>51</v>
      </c>
      <c r="D932" t="s">
        <v>42</v>
      </c>
      <c r="E932">
        <v>1.9742825934971609E-2</v>
      </c>
      <c r="F932" t="s">
        <v>304</v>
      </c>
      <c r="G932">
        <f t="shared" si="204"/>
        <v>2017</v>
      </c>
      <c r="H932" t="s">
        <v>1659</v>
      </c>
      <c r="I932">
        <f t="shared" si="205"/>
        <v>2022</v>
      </c>
      <c r="J932" t="s">
        <v>162</v>
      </c>
      <c r="K932" t="s">
        <v>109</v>
      </c>
      <c r="L932">
        <v>42.394747051465487</v>
      </c>
      <c r="M932">
        <f t="shared" si="206"/>
        <v>21.64958416094839</v>
      </c>
      <c r="N932">
        <f t="shared" si="217"/>
        <v>21.64958416094839</v>
      </c>
      <c r="O932">
        <f t="shared" si="213"/>
        <v>43.299168321896779</v>
      </c>
      <c r="P932">
        <f t="shared" si="218"/>
        <v>16.020692279101809</v>
      </c>
      <c r="Q932">
        <f t="shared" si="214"/>
        <v>59.319860600998588</v>
      </c>
      <c r="R932">
        <f t="shared" si="215"/>
        <v>27.880334482469333</v>
      </c>
      <c r="S932">
        <f t="shared" si="216"/>
        <v>102.22789310238755</v>
      </c>
    </row>
    <row r="933" spans="1:19">
      <c r="A933" t="s">
        <v>1688</v>
      </c>
      <c r="B933" t="s">
        <v>1689</v>
      </c>
      <c r="C933" t="s">
        <v>51</v>
      </c>
      <c r="D933" t="s">
        <v>42</v>
      </c>
      <c r="E933">
        <v>1.8469547589199341E-2</v>
      </c>
      <c r="F933" t="s">
        <v>304</v>
      </c>
      <c r="G933">
        <f t="shared" si="204"/>
        <v>2017</v>
      </c>
      <c r="H933" t="s">
        <v>1659</v>
      </c>
      <c r="I933">
        <f t="shared" si="205"/>
        <v>2022</v>
      </c>
      <c r="J933" t="s">
        <v>162</v>
      </c>
      <c r="K933" t="s">
        <v>109</v>
      </c>
      <c r="L933">
        <v>31.280297594499089</v>
      </c>
      <c r="M933">
        <f t="shared" si="206"/>
        <v>15.973805304924213</v>
      </c>
      <c r="N933">
        <f t="shared" si="217"/>
        <v>15.973805304924213</v>
      </c>
      <c r="O933">
        <f t="shared" si="213"/>
        <v>31.947610609848425</v>
      </c>
      <c r="P933">
        <f t="shared" si="218"/>
        <v>11.820615925643917</v>
      </c>
      <c r="Q933">
        <f t="shared" si="214"/>
        <v>43.768226535492346</v>
      </c>
      <c r="R933">
        <f t="shared" si="215"/>
        <v>20.571066471681402</v>
      </c>
      <c r="S933">
        <f t="shared" si="216"/>
        <v>75.427243729498471</v>
      </c>
    </row>
    <row r="934" spans="1:19">
      <c r="A934" t="s">
        <v>1688</v>
      </c>
      <c r="B934" t="s">
        <v>1690</v>
      </c>
      <c r="C934" t="s">
        <v>51</v>
      </c>
      <c r="D934" t="s">
        <v>42</v>
      </c>
      <c r="E934">
        <v>1.877529215414642E-2</v>
      </c>
      <c r="F934" t="s">
        <v>304</v>
      </c>
      <c r="G934">
        <f t="shared" si="204"/>
        <v>2017</v>
      </c>
      <c r="H934" t="s">
        <v>1659</v>
      </c>
      <c r="I934">
        <f t="shared" si="205"/>
        <v>2022</v>
      </c>
      <c r="J934" t="s">
        <v>162</v>
      </c>
      <c r="K934" t="s">
        <v>109</v>
      </c>
      <c r="L934">
        <v>19.991433169139679</v>
      </c>
      <c r="M934">
        <f t="shared" si="206"/>
        <v>10.208958538374004</v>
      </c>
      <c r="N934">
        <f t="shared" si="217"/>
        <v>10.208958538374004</v>
      </c>
      <c r="O934">
        <f t="shared" si="213"/>
        <v>20.417917076748008</v>
      </c>
      <c r="P934">
        <f t="shared" si="218"/>
        <v>7.5546293183967625</v>
      </c>
      <c r="Q934">
        <f t="shared" si="214"/>
        <v>27.972546395144771</v>
      </c>
      <c r="R934">
        <f t="shared" si="215"/>
        <v>13.147096805718041</v>
      </c>
      <c r="S934">
        <f t="shared" si="216"/>
        <v>48.206021620966148</v>
      </c>
    </row>
    <row r="935" spans="1:19">
      <c r="A935" t="s">
        <v>1691</v>
      </c>
      <c r="B935" t="s">
        <v>1692</v>
      </c>
      <c r="C935" t="s">
        <v>51</v>
      </c>
      <c r="D935" t="s">
        <v>42</v>
      </c>
      <c r="E935">
        <v>1.9568613221709288E-2</v>
      </c>
      <c r="F935" t="s">
        <v>304</v>
      </c>
      <c r="G935">
        <f t="shared" si="204"/>
        <v>2017</v>
      </c>
      <c r="H935" t="s">
        <v>1693</v>
      </c>
      <c r="I935">
        <f t="shared" si="205"/>
        <v>2022</v>
      </c>
      <c r="J935" t="s">
        <v>162</v>
      </c>
      <c r="K935" t="s">
        <v>109</v>
      </c>
      <c r="L935">
        <v>103.9648477669674</v>
      </c>
      <c r="M935">
        <f t="shared" si="206"/>
        <v>53.091382259664719</v>
      </c>
      <c r="N935">
        <f t="shared" si="217"/>
        <v>53.091382259664719</v>
      </c>
      <c r="O935">
        <f t="shared" si="213"/>
        <v>106.18276451932944</v>
      </c>
      <c r="P935">
        <f t="shared" si="218"/>
        <v>39.287622872151893</v>
      </c>
      <c r="Q935">
        <f t="shared" si="214"/>
        <v>145.47038739148132</v>
      </c>
      <c r="R935">
        <f t="shared" si="215"/>
        <v>68.37108207399622</v>
      </c>
      <c r="S935">
        <f t="shared" si="216"/>
        <v>250.69396760465278</v>
      </c>
    </row>
    <row r="936" spans="1:19">
      <c r="A936" t="s">
        <v>1612</v>
      </c>
      <c r="B936" t="s">
        <v>1694</v>
      </c>
      <c r="C936" t="s">
        <v>51</v>
      </c>
      <c r="D936" t="s">
        <v>42</v>
      </c>
      <c r="E936">
        <v>1.8613736320433422E-2</v>
      </c>
      <c r="F936" t="s">
        <v>304</v>
      </c>
      <c r="G936">
        <f t="shared" si="204"/>
        <v>2017</v>
      </c>
      <c r="H936" t="s">
        <v>1693</v>
      </c>
      <c r="I936">
        <f t="shared" si="205"/>
        <v>2022</v>
      </c>
      <c r="J936" t="s">
        <v>162</v>
      </c>
      <c r="K936" t="s">
        <v>109</v>
      </c>
      <c r="L936">
        <v>102.03100242286349</v>
      </c>
      <c r="M936">
        <f t="shared" si="206"/>
        <v>52.103831903942329</v>
      </c>
      <c r="N936">
        <f t="shared" si="217"/>
        <v>52.103831903942329</v>
      </c>
      <c r="O936">
        <f t="shared" si="213"/>
        <v>104.20766380788466</v>
      </c>
      <c r="P936">
        <f t="shared" si="218"/>
        <v>38.556835608917325</v>
      </c>
      <c r="Q936">
        <f t="shared" si="214"/>
        <v>142.76449941680198</v>
      </c>
      <c r="R936">
        <f t="shared" si="215"/>
        <v>67.099314725896932</v>
      </c>
      <c r="S936">
        <f t="shared" si="216"/>
        <v>246.03082066162207</v>
      </c>
    </row>
    <row r="937" spans="1:19">
      <c r="A937" t="s">
        <v>1695</v>
      </c>
      <c r="B937" t="s">
        <v>1696</v>
      </c>
      <c r="C937" t="s">
        <v>51</v>
      </c>
      <c r="D937" t="s">
        <v>42</v>
      </c>
      <c r="E937">
        <v>1.9015815915123861E-2</v>
      </c>
      <c r="F937" t="s">
        <v>322</v>
      </c>
      <c r="G937">
        <f t="shared" si="204"/>
        <v>2017</v>
      </c>
      <c r="H937" t="s">
        <v>1451</v>
      </c>
      <c r="I937">
        <f t="shared" si="205"/>
        <v>2022</v>
      </c>
      <c r="J937" t="s">
        <v>162</v>
      </c>
      <c r="K937" t="s">
        <v>109</v>
      </c>
      <c r="L937">
        <v>83.093665587306347</v>
      </c>
      <c r="M937">
        <f t="shared" si="206"/>
        <v>42.433165226584471</v>
      </c>
      <c r="N937">
        <f t="shared" si="217"/>
        <v>42.433165226584471</v>
      </c>
      <c r="O937">
        <f t="shared" si="213"/>
        <v>84.866330453168942</v>
      </c>
      <c r="P937">
        <f t="shared" si="218"/>
        <v>31.40054226767251</v>
      </c>
      <c r="Q937">
        <f t="shared" si="214"/>
        <v>116.26687272084145</v>
      </c>
      <c r="R937">
        <f t="shared" si="215"/>
        <v>54.645430178795479</v>
      </c>
      <c r="S937">
        <f t="shared" si="216"/>
        <v>200.36657732225009</v>
      </c>
    </row>
    <row r="938" spans="1:19">
      <c r="A938" t="s">
        <v>1697</v>
      </c>
      <c r="B938" t="s">
        <v>1698</v>
      </c>
      <c r="E938">
        <v>1.9493040639561952E-2</v>
      </c>
      <c r="F938" t="s">
        <v>1699</v>
      </c>
      <c r="G938">
        <f t="shared" si="204"/>
        <v>2017</v>
      </c>
      <c r="H938" t="s">
        <v>1700</v>
      </c>
      <c r="I938">
        <f t="shared" si="205"/>
        <v>2022</v>
      </c>
      <c r="J938" t="s">
        <v>162</v>
      </c>
      <c r="K938" t="s">
        <v>109</v>
      </c>
      <c r="L938">
        <v>111.9430848668369</v>
      </c>
      <c r="M938">
        <f>IF(D938="euc",L938*L929,L938*L930)</f>
        <v>18014.856857480379</v>
      </c>
    </row>
    <row r="939" spans="1:19">
      <c r="A939" t="s">
        <v>1701</v>
      </c>
      <c r="B939" t="s">
        <v>1702</v>
      </c>
      <c r="C939" t="s">
        <v>41</v>
      </c>
      <c r="D939" t="s">
        <v>42</v>
      </c>
      <c r="E939">
        <v>1.7965749013037859E-2</v>
      </c>
      <c r="F939" t="s">
        <v>1703</v>
      </c>
      <c r="G939">
        <f t="shared" si="204"/>
        <v>2017</v>
      </c>
      <c r="H939" t="s">
        <v>1700</v>
      </c>
      <c r="I939">
        <f t="shared" si="205"/>
        <v>2022</v>
      </c>
      <c r="J939" t="s">
        <v>108</v>
      </c>
      <c r="K939" t="s">
        <v>109</v>
      </c>
      <c r="L939">
        <v>111.30865620168051</v>
      </c>
      <c r="M939">
        <f t="shared" ref="M939:M947" si="219">IF(D939="euc",$L$2,$L$3)*L939</f>
        <v>56.841620433658221</v>
      </c>
      <c r="N939">
        <f t="shared" ref="N939:N947" si="220">L939*$L$2</f>
        <v>56.841620433658221</v>
      </c>
      <c r="O939">
        <f t="shared" ref="O939:O947" si="221">N939*$L$4</f>
        <v>113.68324086731644</v>
      </c>
      <c r="P939">
        <f t="shared" ref="P939:P947" si="222">O939*$L$5</f>
        <v>42.06279912090708</v>
      </c>
      <c r="Q939">
        <f t="shared" ref="Q939:Q947" si="223">SUM(O939:P939)</f>
        <v>155.74603998822352</v>
      </c>
      <c r="R939">
        <f t="shared" ref="R939:R947" si="224">Q939*$L$7</f>
        <v>73.20063879446505</v>
      </c>
      <c r="S939">
        <f t="shared" ref="S939:S947" si="225">R939*$L$8</f>
        <v>268.40234224637186</v>
      </c>
    </row>
    <row r="940" spans="1:19">
      <c r="A940" t="s">
        <v>295</v>
      </c>
      <c r="B940" t="s">
        <v>1704</v>
      </c>
      <c r="C940" t="s">
        <v>41</v>
      </c>
      <c r="D940" t="s">
        <v>42</v>
      </c>
      <c r="E940">
        <v>4.8674777914116243E-2</v>
      </c>
      <c r="F940" t="s">
        <v>1703</v>
      </c>
      <c r="G940">
        <f t="shared" si="204"/>
        <v>2017</v>
      </c>
      <c r="H940" t="s">
        <v>1700</v>
      </c>
      <c r="I940">
        <f t="shared" si="205"/>
        <v>2022</v>
      </c>
      <c r="J940" t="s">
        <v>103</v>
      </c>
      <c r="K940" t="s">
        <v>46</v>
      </c>
      <c r="L940">
        <v>69.143531690154916</v>
      </c>
      <c r="M940">
        <f t="shared" si="219"/>
        <v>35.309296849772473</v>
      </c>
      <c r="N940">
        <f t="shared" si="220"/>
        <v>35.309296849772473</v>
      </c>
      <c r="O940">
        <f t="shared" si="221"/>
        <v>70.618593699544945</v>
      </c>
      <c r="P940">
        <f t="shared" si="222"/>
        <v>26.12887966883163</v>
      </c>
      <c r="Q940">
        <f t="shared" si="223"/>
        <v>96.747473368376575</v>
      </c>
      <c r="R940">
        <f t="shared" si="224"/>
        <v>45.471312483136991</v>
      </c>
      <c r="S940">
        <f t="shared" si="225"/>
        <v>166.72814577150228</v>
      </c>
    </row>
    <row r="941" spans="1:19">
      <c r="A941" t="s">
        <v>1705</v>
      </c>
      <c r="B941" t="s">
        <v>1706</v>
      </c>
      <c r="C941" t="s">
        <v>41</v>
      </c>
      <c r="D941" t="s">
        <v>42</v>
      </c>
      <c r="E941">
        <v>1.8881481451222749E-2</v>
      </c>
      <c r="F941" t="s">
        <v>397</v>
      </c>
      <c r="G941">
        <f t="shared" si="204"/>
        <v>2018</v>
      </c>
      <c r="H941" t="s">
        <v>1700</v>
      </c>
      <c r="I941">
        <f t="shared" si="205"/>
        <v>2022</v>
      </c>
      <c r="J941" t="s">
        <v>290</v>
      </c>
      <c r="K941" t="s">
        <v>109</v>
      </c>
      <c r="L941">
        <v>87.56659615962991</v>
      </c>
      <c r="M941">
        <f t="shared" si="219"/>
        <v>44.717341772184376</v>
      </c>
      <c r="N941">
        <f t="shared" si="220"/>
        <v>44.717341772184376</v>
      </c>
      <c r="O941">
        <f t="shared" si="221"/>
        <v>89.434683544368752</v>
      </c>
      <c r="P941">
        <f t="shared" si="222"/>
        <v>33.090832911416435</v>
      </c>
      <c r="Q941">
        <f t="shared" si="223"/>
        <v>122.52551645578518</v>
      </c>
      <c r="R941">
        <f t="shared" si="224"/>
        <v>57.586992734219031</v>
      </c>
      <c r="S941">
        <f t="shared" si="225"/>
        <v>211.15230669213645</v>
      </c>
    </row>
    <row r="942" spans="1:19">
      <c r="A942" t="s">
        <v>1707</v>
      </c>
      <c r="B942" t="s">
        <v>1708</v>
      </c>
      <c r="C942" t="s">
        <v>41</v>
      </c>
      <c r="D942" t="s">
        <v>42</v>
      </c>
      <c r="E942">
        <v>1.9493040639561952E-2</v>
      </c>
      <c r="F942" t="s">
        <v>293</v>
      </c>
      <c r="G942">
        <f t="shared" si="204"/>
        <v>2017</v>
      </c>
      <c r="H942" t="s">
        <v>1709</v>
      </c>
      <c r="I942">
        <f t="shared" si="205"/>
        <v>2022</v>
      </c>
      <c r="J942" t="s">
        <v>108</v>
      </c>
      <c r="K942" t="s">
        <v>109</v>
      </c>
      <c r="L942">
        <v>94.788584279274346</v>
      </c>
      <c r="M942">
        <f t="shared" si="219"/>
        <v>48.405370371949466</v>
      </c>
      <c r="N942">
        <f t="shared" si="220"/>
        <v>48.405370371949466</v>
      </c>
      <c r="O942">
        <f t="shared" si="221"/>
        <v>96.810740743898933</v>
      </c>
      <c r="P942">
        <f t="shared" si="222"/>
        <v>35.819974075242605</v>
      </c>
      <c r="Q942">
        <f t="shared" si="223"/>
        <v>132.63071481914153</v>
      </c>
      <c r="R942">
        <f t="shared" si="224"/>
        <v>62.336435964996518</v>
      </c>
      <c r="S942">
        <f t="shared" si="225"/>
        <v>228.56693187165388</v>
      </c>
    </row>
    <row r="943" spans="1:19">
      <c r="A943" t="s">
        <v>1710</v>
      </c>
      <c r="B943" t="s">
        <v>1711</v>
      </c>
      <c r="C943" t="s">
        <v>41</v>
      </c>
      <c r="D943" t="s">
        <v>42</v>
      </c>
      <c r="E943">
        <v>1.9411530288402479E-2</v>
      </c>
      <c r="F943" t="s">
        <v>708</v>
      </c>
      <c r="G943">
        <f t="shared" si="204"/>
        <v>2017</v>
      </c>
      <c r="H943" t="s">
        <v>1712</v>
      </c>
      <c r="I943">
        <f t="shared" si="205"/>
        <v>2022</v>
      </c>
      <c r="J943" t="s">
        <v>108</v>
      </c>
      <c r="K943" t="s">
        <v>109</v>
      </c>
      <c r="L943">
        <v>140.76410817178029</v>
      </c>
      <c r="M943">
        <f t="shared" si="219"/>
        <v>71.883537906389193</v>
      </c>
      <c r="N943">
        <f t="shared" si="220"/>
        <v>71.883537906389193</v>
      </c>
      <c r="O943">
        <f t="shared" si="221"/>
        <v>143.76707581277839</v>
      </c>
      <c r="P943">
        <f t="shared" si="222"/>
        <v>53.193818050728005</v>
      </c>
      <c r="Q943">
        <f t="shared" si="223"/>
        <v>196.96089386350639</v>
      </c>
      <c r="R943">
        <f t="shared" si="224"/>
        <v>92.571620115847992</v>
      </c>
      <c r="S943">
        <f t="shared" si="225"/>
        <v>339.42927375810928</v>
      </c>
    </row>
    <row r="944" spans="1:19">
      <c r="A944" t="s">
        <v>1713</v>
      </c>
      <c r="B944" t="s">
        <v>1714</v>
      </c>
      <c r="C944" t="s">
        <v>41</v>
      </c>
      <c r="D944" t="s">
        <v>42</v>
      </c>
      <c r="E944">
        <v>1.9191831694799419E-2</v>
      </c>
      <c r="F944" t="s">
        <v>708</v>
      </c>
      <c r="G944">
        <f t="shared" si="204"/>
        <v>2017</v>
      </c>
      <c r="H944" t="s">
        <v>1712</v>
      </c>
      <c r="I944">
        <f t="shared" si="205"/>
        <v>2022</v>
      </c>
      <c r="J944" t="s">
        <v>108</v>
      </c>
      <c r="K944" t="s">
        <v>109</v>
      </c>
      <c r="L944">
        <v>52.463072809316522</v>
      </c>
      <c r="M944">
        <f t="shared" si="219"/>
        <v>26.791142514624323</v>
      </c>
      <c r="N944">
        <f t="shared" si="220"/>
        <v>26.791142514624323</v>
      </c>
      <c r="O944">
        <f t="shared" si="221"/>
        <v>53.582285029248645</v>
      </c>
      <c r="P944">
        <f t="shared" si="222"/>
        <v>19.825445460821999</v>
      </c>
      <c r="Q944">
        <f t="shared" si="223"/>
        <v>73.407730490070648</v>
      </c>
      <c r="R944">
        <f t="shared" si="224"/>
        <v>34.501633330333206</v>
      </c>
      <c r="S944">
        <f t="shared" si="225"/>
        <v>126.50598887788841</v>
      </c>
    </row>
    <row r="945" spans="1:19">
      <c r="A945" t="s">
        <v>706</v>
      </c>
      <c r="B945" t="s">
        <v>1715</v>
      </c>
      <c r="C945" t="s">
        <v>41</v>
      </c>
      <c r="D945" t="s">
        <v>42</v>
      </c>
      <c r="E945">
        <v>1.9324106997073438E-2</v>
      </c>
      <c r="F945" t="s">
        <v>708</v>
      </c>
      <c r="G945">
        <f t="shared" si="204"/>
        <v>2017</v>
      </c>
      <c r="H945" t="s">
        <v>1712</v>
      </c>
      <c r="I945">
        <f t="shared" si="205"/>
        <v>2022</v>
      </c>
      <c r="J945" t="s">
        <v>108</v>
      </c>
      <c r="K945" t="s">
        <v>109</v>
      </c>
      <c r="L945">
        <v>147.8638477564628</v>
      </c>
      <c r="M945">
        <f t="shared" si="219"/>
        <v>75.509138254300396</v>
      </c>
      <c r="N945">
        <f t="shared" si="220"/>
        <v>75.509138254300396</v>
      </c>
      <c r="O945">
        <f t="shared" si="221"/>
        <v>151.01827650860079</v>
      </c>
      <c r="P945">
        <f t="shared" si="222"/>
        <v>55.876762308182293</v>
      </c>
      <c r="Q945">
        <f t="shared" si="223"/>
        <v>206.89503881678309</v>
      </c>
      <c r="R945">
        <f t="shared" si="224"/>
        <v>97.240668243888038</v>
      </c>
      <c r="S945">
        <f t="shared" si="225"/>
        <v>356.54911689425614</v>
      </c>
    </row>
    <row r="946" spans="1:19">
      <c r="A946" t="s">
        <v>1713</v>
      </c>
      <c r="B946" t="s">
        <v>1716</v>
      </c>
      <c r="C946" t="s">
        <v>41</v>
      </c>
      <c r="D946" t="s">
        <v>42</v>
      </c>
      <c r="E946">
        <v>1.867701179635552E-2</v>
      </c>
      <c r="F946" t="s">
        <v>708</v>
      </c>
      <c r="G946">
        <f t="shared" si="204"/>
        <v>2017</v>
      </c>
      <c r="H946" t="s">
        <v>1712</v>
      </c>
      <c r="I946">
        <f t="shared" si="205"/>
        <v>2022</v>
      </c>
      <c r="J946" t="s">
        <v>108</v>
      </c>
      <c r="K946" t="s">
        <v>109</v>
      </c>
      <c r="L946">
        <v>153.6733779067678</v>
      </c>
      <c r="M946">
        <f t="shared" si="219"/>
        <v>78.475871651056153</v>
      </c>
      <c r="N946">
        <f t="shared" si="220"/>
        <v>78.475871651056153</v>
      </c>
      <c r="O946">
        <f t="shared" si="221"/>
        <v>156.95174330211231</v>
      </c>
      <c r="P946">
        <f t="shared" si="222"/>
        <v>58.072145021781552</v>
      </c>
      <c r="Q946">
        <f t="shared" si="223"/>
        <v>215.02388832389386</v>
      </c>
      <c r="R946">
        <f t="shared" si="224"/>
        <v>101.0612275122301</v>
      </c>
      <c r="S946">
        <f t="shared" si="225"/>
        <v>370.55783421151034</v>
      </c>
    </row>
    <row r="947" spans="1:19">
      <c r="A947" t="s">
        <v>1717</v>
      </c>
      <c r="B947" t="s">
        <v>1718</v>
      </c>
      <c r="C947" t="s">
        <v>41</v>
      </c>
      <c r="D947" t="s">
        <v>42</v>
      </c>
      <c r="E947">
        <v>1.9941346608064469E-2</v>
      </c>
      <c r="F947" t="s">
        <v>1719</v>
      </c>
      <c r="G947">
        <f t="shared" si="204"/>
        <v>2017</v>
      </c>
      <c r="H947" t="s">
        <v>1712</v>
      </c>
      <c r="I947">
        <f t="shared" si="205"/>
        <v>2022</v>
      </c>
      <c r="J947" t="s">
        <v>108</v>
      </c>
      <c r="K947" t="s">
        <v>109</v>
      </c>
      <c r="L947">
        <v>49.008776997254238</v>
      </c>
      <c r="M947">
        <f t="shared" si="219"/>
        <v>25.027148786597849</v>
      </c>
      <c r="N947">
        <f t="shared" si="220"/>
        <v>25.027148786597849</v>
      </c>
      <c r="O947">
        <f t="shared" si="221"/>
        <v>50.054297573195697</v>
      </c>
      <c r="P947">
        <f t="shared" si="222"/>
        <v>18.520090102082406</v>
      </c>
      <c r="Q947">
        <f t="shared" si="223"/>
        <v>68.574387675278103</v>
      </c>
      <c r="R947">
        <f t="shared" si="224"/>
        <v>32.229962207380709</v>
      </c>
      <c r="S947">
        <f t="shared" si="225"/>
        <v>118.17652809372926</v>
      </c>
    </row>
    <row r="948" spans="1:19">
      <c r="A948" t="s">
        <v>692</v>
      </c>
      <c r="B948" t="s">
        <v>1720</v>
      </c>
      <c r="E948">
        <v>1.860091096817881E-2</v>
      </c>
      <c r="F948" t="s">
        <v>1721</v>
      </c>
      <c r="G948">
        <f t="shared" si="204"/>
        <v>2017</v>
      </c>
      <c r="H948" t="s">
        <v>1712</v>
      </c>
      <c r="I948">
        <f t="shared" si="205"/>
        <v>2022</v>
      </c>
      <c r="J948" t="s">
        <v>108</v>
      </c>
      <c r="K948" t="s">
        <v>109</v>
      </c>
      <c r="L948">
        <v>67.655175442836494</v>
      </c>
      <c r="M948" t="e">
        <f>IF(D948="euc",L948*#REF!,L948*#REF!)</f>
        <v>#REF!</v>
      </c>
    </row>
    <row r="949" spans="1:19">
      <c r="A949" t="s">
        <v>1722</v>
      </c>
      <c r="B949" t="s">
        <v>1723</v>
      </c>
      <c r="C949" t="s">
        <v>41</v>
      </c>
      <c r="D949" t="s">
        <v>42</v>
      </c>
      <c r="E949">
        <v>1.816080349781822E-2</v>
      </c>
      <c r="F949" t="s">
        <v>1724</v>
      </c>
      <c r="G949">
        <f t="shared" si="204"/>
        <v>2017</v>
      </c>
      <c r="H949" t="s">
        <v>1712</v>
      </c>
      <c r="I949">
        <f t="shared" si="205"/>
        <v>2022</v>
      </c>
      <c r="J949" t="s">
        <v>108</v>
      </c>
      <c r="K949" t="s">
        <v>109</v>
      </c>
      <c r="L949">
        <v>108.9303480279025</v>
      </c>
      <c r="M949">
        <f t="shared" ref="M949:M980" si="226">IF(D949="euc",$L$2,$L$3)*L949</f>
        <v>55.62709772624892</v>
      </c>
      <c r="N949">
        <f t="shared" ref="N949:N980" si="227">L949*$L$2</f>
        <v>55.62709772624892</v>
      </c>
      <c r="O949">
        <f t="shared" ref="O949:O1002" si="228">N949*$L$4</f>
        <v>111.25419545249784</v>
      </c>
      <c r="P949">
        <f t="shared" ref="P949:P1002" si="229">O949*$L$5</f>
        <v>41.164052317424201</v>
      </c>
      <c r="Q949">
        <f t="shared" ref="Q949:Q1002" si="230">SUM(O949:P949)</f>
        <v>152.41824776992203</v>
      </c>
      <c r="R949">
        <f t="shared" ref="R949:R1002" si="231">Q949*$L$7</f>
        <v>71.636576451863348</v>
      </c>
      <c r="S949">
        <f t="shared" ref="S949:S1002" si="232">R949*$L$8</f>
        <v>262.66744699016562</v>
      </c>
    </row>
    <row r="950" spans="1:19">
      <c r="A950" t="s">
        <v>305</v>
      </c>
      <c r="B950" t="s">
        <v>1725</v>
      </c>
      <c r="C950" t="s">
        <v>41</v>
      </c>
      <c r="D950" t="s">
        <v>42</v>
      </c>
      <c r="E950">
        <v>1.9411530288402479E-2</v>
      </c>
      <c r="F950" t="s">
        <v>285</v>
      </c>
      <c r="G950">
        <f t="shared" si="204"/>
        <v>2017</v>
      </c>
      <c r="H950" t="s">
        <v>1712</v>
      </c>
      <c r="I950">
        <f t="shared" si="205"/>
        <v>2022</v>
      </c>
      <c r="J950" t="s">
        <v>103</v>
      </c>
      <c r="K950" t="s">
        <v>46</v>
      </c>
      <c r="L950">
        <v>117.033648943022</v>
      </c>
      <c r="M950">
        <f t="shared" si="226"/>
        <v>59.765183393569949</v>
      </c>
      <c r="N950">
        <f t="shared" si="227"/>
        <v>59.765183393569949</v>
      </c>
      <c r="O950">
        <f t="shared" si="228"/>
        <v>119.5303667871399</v>
      </c>
      <c r="P950">
        <f t="shared" si="229"/>
        <v>44.226235711241763</v>
      </c>
      <c r="Q950">
        <f t="shared" si="230"/>
        <v>163.75660249838165</v>
      </c>
      <c r="R950">
        <f t="shared" si="231"/>
        <v>76.965603174239376</v>
      </c>
      <c r="S950">
        <f t="shared" si="232"/>
        <v>282.20721163887771</v>
      </c>
    </row>
    <row r="951" spans="1:19">
      <c r="A951" t="s">
        <v>308</v>
      </c>
      <c r="B951" t="s">
        <v>1726</v>
      </c>
      <c r="C951" t="s">
        <v>41</v>
      </c>
      <c r="D951" t="s">
        <v>42</v>
      </c>
      <c r="E951">
        <v>1.8689496364622291E-2</v>
      </c>
      <c r="F951" t="s">
        <v>307</v>
      </c>
      <c r="G951">
        <f t="shared" si="204"/>
        <v>2017</v>
      </c>
      <c r="H951" t="s">
        <v>1712</v>
      </c>
      <c r="I951">
        <f t="shared" si="205"/>
        <v>2022</v>
      </c>
      <c r="J951" t="s">
        <v>103</v>
      </c>
      <c r="K951" t="s">
        <v>46</v>
      </c>
      <c r="L951">
        <v>74.50654195638694</v>
      </c>
      <c r="M951">
        <f t="shared" si="226"/>
        <v>38.048007425728294</v>
      </c>
      <c r="N951">
        <f t="shared" si="227"/>
        <v>38.048007425728294</v>
      </c>
      <c r="O951">
        <f t="shared" si="228"/>
        <v>76.096014851456587</v>
      </c>
      <c r="P951">
        <f t="shared" si="229"/>
        <v>28.155525495038937</v>
      </c>
      <c r="Q951">
        <f t="shared" si="230"/>
        <v>104.25154034649552</v>
      </c>
      <c r="R951">
        <f t="shared" si="231"/>
        <v>48.99822396285289</v>
      </c>
      <c r="S951">
        <f t="shared" si="232"/>
        <v>179.6601545304606</v>
      </c>
    </row>
    <row r="952" spans="1:19">
      <c r="A952" t="s">
        <v>1727</v>
      </c>
      <c r="B952" t="s">
        <v>1728</v>
      </c>
      <c r="C952" t="s">
        <v>41</v>
      </c>
      <c r="D952" t="s">
        <v>42</v>
      </c>
      <c r="E952">
        <v>1.8799291057565091E-2</v>
      </c>
      <c r="F952" t="s">
        <v>1729</v>
      </c>
      <c r="G952">
        <f t="shared" si="204"/>
        <v>2017</v>
      </c>
      <c r="H952" t="s">
        <v>1712</v>
      </c>
      <c r="I952">
        <f t="shared" si="205"/>
        <v>2022</v>
      </c>
      <c r="J952" t="s">
        <v>290</v>
      </c>
      <c r="K952" t="s">
        <v>109</v>
      </c>
      <c r="L952">
        <v>104.420259954085</v>
      </c>
      <c r="M952">
        <f t="shared" si="226"/>
        <v>53.323946083219447</v>
      </c>
      <c r="N952">
        <f t="shared" si="227"/>
        <v>53.323946083219447</v>
      </c>
      <c r="O952">
        <f t="shared" si="228"/>
        <v>106.64789216643889</v>
      </c>
      <c r="P952">
        <f t="shared" si="229"/>
        <v>39.459720101582391</v>
      </c>
      <c r="Q952">
        <f t="shared" si="230"/>
        <v>146.10761226802128</v>
      </c>
      <c r="R952">
        <f t="shared" si="231"/>
        <v>68.670577765969995</v>
      </c>
      <c r="S952">
        <f t="shared" si="232"/>
        <v>251.7921184752233</v>
      </c>
    </row>
    <row r="953" spans="1:19">
      <c r="A953" t="s">
        <v>1730</v>
      </c>
      <c r="B953" t="s">
        <v>1731</v>
      </c>
      <c r="C953" t="s">
        <v>41</v>
      </c>
      <c r="D953" t="s">
        <v>42</v>
      </c>
      <c r="E953">
        <v>1.8041870047771288E-2</v>
      </c>
      <c r="F953" t="s">
        <v>1732</v>
      </c>
      <c r="G953">
        <f t="shared" si="204"/>
        <v>2017</v>
      </c>
      <c r="H953" t="s">
        <v>1712</v>
      </c>
      <c r="I953">
        <f t="shared" si="205"/>
        <v>2022</v>
      </c>
      <c r="J953" t="s">
        <v>290</v>
      </c>
      <c r="K953" t="s">
        <v>109</v>
      </c>
      <c r="L953">
        <v>25.909471553171059</v>
      </c>
      <c r="M953">
        <f t="shared" si="226"/>
        <v>13.231103473152697</v>
      </c>
      <c r="N953">
        <f t="shared" si="227"/>
        <v>13.231103473152697</v>
      </c>
      <c r="O953">
        <f t="shared" si="228"/>
        <v>26.462206946305393</v>
      </c>
      <c r="P953">
        <f t="shared" si="229"/>
        <v>9.7910165701329959</v>
      </c>
      <c r="Q953">
        <f t="shared" si="230"/>
        <v>36.253223516438389</v>
      </c>
      <c r="R953">
        <f t="shared" si="231"/>
        <v>17.039015052726043</v>
      </c>
      <c r="S953">
        <f t="shared" si="232"/>
        <v>62.476388526662156</v>
      </c>
    </row>
    <row r="954" spans="1:19">
      <c r="A954" t="s">
        <v>1733</v>
      </c>
      <c r="B954" t="s">
        <v>1734</v>
      </c>
      <c r="C954" t="s">
        <v>41</v>
      </c>
      <c r="D954" t="s">
        <v>42</v>
      </c>
      <c r="E954">
        <v>1.8496271650466779E-2</v>
      </c>
      <c r="F954" t="s">
        <v>1732</v>
      </c>
      <c r="G954">
        <f t="shared" si="204"/>
        <v>2017</v>
      </c>
      <c r="H954" t="s">
        <v>1712</v>
      </c>
      <c r="I954">
        <f t="shared" si="205"/>
        <v>2022</v>
      </c>
      <c r="J954" t="s">
        <v>290</v>
      </c>
      <c r="K954" t="s">
        <v>109</v>
      </c>
      <c r="L954">
        <v>101.9632100321715</v>
      </c>
      <c r="M954">
        <f t="shared" si="226"/>
        <v>52.069212589762287</v>
      </c>
      <c r="N954">
        <f t="shared" si="227"/>
        <v>52.069212589762287</v>
      </c>
      <c r="O954">
        <f t="shared" si="228"/>
        <v>104.13842517952457</v>
      </c>
      <c r="P954">
        <f t="shared" si="229"/>
        <v>38.53121731642409</v>
      </c>
      <c r="Q954">
        <f t="shared" si="230"/>
        <v>142.66964249594866</v>
      </c>
      <c r="R954">
        <f t="shared" si="231"/>
        <v>67.054731973095869</v>
      </c>
      <c r="S954">
        <f t="shared" si="232"/>
        <v>245.86735056801817</v>
      </c>
    </row>
    <row r="955" spans="1:19">
      <c r="A955" t="s">
        <v>1735</v>
      </c>
      <c r="B955" t="s">
        <v>1736</v>
      </c>
      <c r="C955" t="s">
        <v>41</v>
      </c>
      <c r="D955" t="s">
        <v>42</v>
      </c>
      <c r="E955">
        <v>1.9500865491414211E-2</v>
      </c>
      <c r="F955" t="s">
        <v>285</v>
      </c>
      <c r="G955">
        <f t="shared" si="204"/>
        <v>2017</v>
      </c>
      <c r="H955" t="s">
        <v>1712</v>
      </c>
      <c r="I955">
        <f t="shared" si="205"/>
        <v>2022</v>
      </c>
      <c r="J955" t="s">
        <v>290</v>
      </c>
      <c r="K955" t="s">
        <v>109</v>
      </c>
      <c r="L955">
        <v>72.846266924988115</v>
      </c>
      <c r="M955">
        <f t="shared" si="226"/>
        <v>37.200160309693956</v>
      </c>
      <c r="N955">
        <f t="shared" si="227"/>
        <v>37.200160309693956</v>
      </c>
      <c r="O955">
        <f t="shared" si="228"/>
        <v>74.400320619387912</v>
      </c>
      <c r="P955">
        <f t="shared" si="229"/>
        <v>27.528118629173527</v>
      </c>
      <c r="Q955">
        <f t="shared" si="230"/>
        <v>101.92843924856143</v>
      </c>
      <c r="R955">
        <f t="shared" si="231"/>
        <v>47.906366446823867</v>
      </c>
      <c r="S955">
        <f t="shared" si="232"/>
        <v>175.65667697168752</v>
      </c>
    </row>
    <row r="956" spans="1:19">
      <c r="A956" t="s">
        <v>1737</v>
      </c>
      <c r="B956" t="s">
        <v>1738</v>
      </c>
      <c r="C956" t="s">
        <v>41</v>
      </c>
      <c r="D956" t="s">
        <v>42</v>
      </c>
      <c r="E956">
        <v>1.7825287345980739E-2</v>
      </c>
      <c r="F956" t="s">
        <v>285</v>
      </c>
      <c r="G956">
        <f t="shared" si="204"/>
        <v>2017</v>
      </c>
      <c r="H956" t="s">
        <v>1712</v>
      </c>
      <c r="I956">
        <f t="shared" si="205"/>
        <v>2022</v>
      </c>
      <c r="J956" t="s">
        <v>290</v>
      </c>
      <c r="K956" t="s">
        <v>109</v>
      </c>
      <c r="L956">
        <v>73.92275025688086</v>
      </c>
      <c r="M956">
        <f t="shared" si="226"/>
        <v>37.749884464513855</v>
      </c>
      <c r="N956">
        <f t="shared" si="227"/>
        <v>37.749884464513855</v>
      </c>
      <c r="O956">
        <f t="shared" si="228"/>
        <v>75.499768929027709</v>
      </c>
      <c r="P956">
        <f t="shared" si="229"/>
        <v>27.934914503740252</v>
      </c>
      <c r="Q956">
        <f t="shared" si="230"/>
        <v>103.43468343276797</v>
      </c>
      <c r="R956">
        <f t="shared" si="231"/>
        <v>48.614301213400942</v>
      </c>
      <c r="S956">
        <f t="shared" si="232"/>
        <v>178.25243778247011</v>
      </c>
    </row>
    <row r="957" spans="1:19">
      <c r="A957" t="s">
        <v>1739</v>
      </c>
      <c r="B957" t="s">
        <v>1740</v>
      </c>
      <c r="C957" t="s">
        <v>41</v>
      </c>
      <c r="D957" t="s">
        <v>42</v>
      </c>
      <c r="E957">
        <v>1.928748796207392E-2</v>
      </c>
      <c r="F957" t="s">
        <v>325</v>
      </c>
      <c r="G957">
        <f t="shared" si="204"/>
        <v>2017</v>
      </c>
      <c r="H957" t="s">
        <v>1741</v>
      </c>
      <c r="I957">
        <f t="shared" si="205"/>
        <v>2022</v>
      </c>
      <c r="J957" t="s">
        <v>103</v>
      </c>
      <c r="K957" t="s">
        <v>46</v>
      </c>
      <c r="L957">
        <v>183.57034316379981</v>
      </c>
      <c r="M957">
        <f t="shared" si="226"/>
        <v>93.743255242313836</v>
      </c>
      <c r="N957">
        <f t="shared" si="227"/>
        <v>93.743255242313836</v>
      </c>
      <c r="O957">
        <f t="shared" si="228"/>
        <v>187.48651048462767</v>
      </c>
      <c r="P957">
        <f t="shared" si="229"/>
        <v>69.370008879312238</v>
      </c>
      <c r="Q957">
        <f t="shared" si="230"/>
        <v>256.85651936393992</v>
      </c>
      <c r="R957">
        <f t="shared" si="231"/>
        <v>120.72256410105176</v>
      </c>
      <c r="S957">
        <f t="shared" si="232"/>
        <v>442.64940170385643</v>
      </c>
    </row>
    <row r="958" spans="1:19">
      <c r="A958" t="s">
        <v>1742</v>
      </c>
      <c r="B958" t="s">
        <v>1743</v>
      </c>
      <c r="C958" t="s">
        <v>41</v>
      </c>
      <c r="D958" t="s">
        <v>42</v>
      </c>
      <c r="E958">
        <v>1.898301202528067E-2</v>
      </c>
      <c r="F958" t="s">
        <v>1744</v>
      </c>
      <c r="G958">
        <f t="shared" si="204"/>
        <v>2017</v>
      </c>
      <c r="H958" t="s">
        <v>1712</v>
      </c>
      <c r="I958">
        <f t="shared" si="205"/>
        <v>2022</v>
      </c>
      <c r="J958" t="s">
        <v>103</v>
      </c>
      <c r="K958" t="s">
        <v>46</v>
      </c>
      <c r="L958">
        <v>75.452057037144257</v>
      </c>
      <c r="M958">
        <f t="shared" si="226"/>
        <v>38.530850460301693</v>
      </c>
      <c r="N958">
        <f t="shared" si="227"/>
        <v>38.530850460301693</v>
      </c>
      <c r="O958">
        <f t="shared" si="228"/>
        <v>77.061700920603386</v>
      </c>
      <c r="P958">
        <f t="shared" si="229"/>
        <v>28.512829340623252</v>
      </c>
      <c r="Q958">
        <f t="shared" si="230"/>
        <v>105.57453026122664</v>
      </c>
      <c r="R958">
        <f t="shared" si="231"/>
        <v>49.620029222776516</v>
      </c>
      <c r="S958">
        <f t="shared" si="232"/>
        <v>181.94010715018055</v>
      </c>
    </row>
    <row r="959" spans="1:19">
      <c r="A959" t="s">
        <v>1745</v>
      </c>
      <c r="B959" t="s">
        <v>1746</v>
      </c>
      <c r="C959" t="s">
        <v>41</v>
      </c>
      <c r="D959" t="s">
        <v>42</v>
      </c>
      <c r="E959">
        <v>1.9604165584761531E-2</v>
      </c>
      <c r="F959" t="s">
        <v>1744</v>
      </c>
      <c r="G959">
        <f t="shared" si="204"/>
        <v>2017</v>
      </c>
      <c r="H959" t="s">
        <v>1712</v>
      </c>
      <c r="I959">
        <f t="shared" si="205"/>
        <v>2022</v>
      </c>
      <c r="J959" t="s">
        <v>103</v>
      </c>
      <c r="K959" t="s">
        <v>46</v>
      </c>
      <c r="L959">
        <v>64.38323617400367</v>
      </c>
      <c r="M959">
        <f t="shared" si="226"/>
        <v>32.878372606191235</v>
      </c>
      <c r="N959">
        <f t="shared" si="227"/>
        <v>32.878372606191235</v>
      </c>
      <c r="O959">
        <f t="shared" si="228"/>
        <v>65.756745212382469</v>
      </c>
      <c r="P959">
        <f t="shared" si="229"/>
        <v>24.329995728581512</v>
      </c>
      <c r="Q959">
        <f t="shared" si="230"/>
        <v>90.086740940963978</v>
      </c>
      <c r="R959">
        <f t="shared" si="231"/>
        <v>42.34076824225307</v>
      </c>
      <c r="S959">
        <f t="shared" si="232"/>
        <v>155.24948355492791</v>
      </c>
    </row>
    <row r="960" spans="1:19">
      <c r="A960" t="s">
        <v>1747</v>
      </c>
      <c r="B960" t="s">
        <v>1748</v>
      </c>
      <c r="C960" t="s">
        <v>41</v>
      </c>
      <c r="D960" t="s">
        <v>42</v>
      </c>
      <c r="E960">
        <v>1.9278186250575612E-2</v>
      </c>
      <c r="F960" t="s">
        <v>265</v>
      </c>
      <c r="G960">
        <f t="shared" si="204"/>
        <v>2017</v>
      </c>
      <c r="H960" t="s">
        <v>1741</v>
      </c>
      <c r="I960">
        <f t="shared" si="205"/>
        <v>2022</v>
      </c>
      <c r="J960" t="s">
        <v>108</v>
      </c>
      <c r="K960" t="s">
        <v>109</v>
      </c>
      <c r="L960">
        <v>70.348319632024712</v>
      </c>
      <c r="M960">
        <f t="shared" si="226"/>
        <v>35.924541892087312</v>
      </c>
      <c r="N960">
        <f t="shared" si="227"/>
        <v>35.924541892087312</v>
      </c>
      <c r="O960">
        <f t="shared" si="228"/>
        <v>71.849083784174624</v>
      </c>
      <c r="P960">
        <f t="shared" si="229"/>
        <v>26.584161000144611</v>
      </c>
      <c r="Q960">
        <f t="shared" si="230"/>
        <v>98.433244784319243</v>
      </c>
      <c r="R960">
        <f t="shared" si="231"/>
        <v>46.26362504863004</v>
      </c>
      <c r="S960">
        <f t="shared" si="232"/>
        <v>169.63329184497681</v>
      </c>
    </row>
    <row r="961" spans="1:19">
      <c r="A961" t="s">
        <v>1749</v>
      </c>
      <c r="B961" t="s">
        <v>1750</v>
      </c>
      <c r="C961" t="s">
        <v>41</v>
      </c>
      <c r="D961" t="s">
        <v>42</v>
      </c>
      <c r="E961">
        <v>1.9428306214356841E-2</v>
      </c>
      <c r="F961" t="s">
        <v>265</v>
      </c>
      <c r="G961">
        <f t="shared" si="204"/>
        <v>2017</v>
      </c>
      <c r="H961" t="s">
        <v>1741</v>
      </c>
      <c r="I961">
        <f t="shared" si="205"/>
        <v>2022</v>
      </c>
      <c r="J961" t="s">
        <v>108</v>
      </c>
      <c r="K961" t="s">
        <v>109</v>
      </c>
      <c r="L961">
        <v>75.795561158527931</v>
      </c>
      <c r="M961">
        <f t="shared" si="226"/>
        <v>38.706266564954959</v>
      </c>
      <c r="N961">
        <f t="shared" si="227"/>
        <v>38.706266564954959</v>
      </c>
      <c r="O961">
        <f t="shared" si="228"/>
        <v>77.412533129909917</v>
      </c>
      <c r="P961">
        <f t="shared" si="229"/>
        <v>28.642637258066671</v>
      </c>
      <c r="Q961">
        <f t="shared" si="230"/>
        <v>106.05517038797659</v>
      </c>
      <c r="R961">
        <f t="shared" si="231"/>
        <v>49.845930082348993</v>
      </c>
      <c r="S961">
        <f t="shared" si="232"/>
        <v>182.76841030194629</v>
      </c>
    </row>
    <row r="962" spans="1:19">
      <c r="A962" t="s">
        <v>1751</v>
      </c>
      <c r="B962" t="s">
        <v>1752</v>
      </c>
      <c r="C962" t="s">
        <v>41</v>
      </c>
      <c r="D962" t="s">
        <v>42</v>
      </c>
      <c r="E962">
        <v>1.8071934074469061E-2</v>
      </c>
      <c r="F962" t="s">
        <v>289</v>
      </c>
      <c r="G962">
        <f t="shared" si="204"/>
        <v>2017</v>
      </c>
      <c r="H962" t="s">
        <v>1741</v>
      </c>
      <c r="I962">
        <f t="shared" si="205"/>
        <v>2022</v>
      </c>
      <c r="J962" t="s">
        <v>108</v>
      </c>
      <c r="K962" t="s">
        <v>109</v>
      </c>
      <c r="L962">
        <v>96.589187330562496</v>
      </c>
      <c r="M962">
        <f t="shared" si="226"/>
        <v>49.324878330140621</v>
      </c>
      <c r="N962">
        <f t="shared" si="227"/>
        <v>49.324878330140621</v>
      </c>
      <c r="O962">
        <f t="shared" si="228"/>
        <v>98.649756660281241</v>
      </c>
      <c r="P962">
        <f t="shared" si="229"/>
        <v>36.500409964304062</v>
      </c>
      <c r="Q962">
        <f t="shared" si="230"/>
        <v>135.1501666245853</v>
      </c>
      <c r="R962">
        <f t="shared" si="231"/>
        <v>63.520578313555085</v>
      </c>
      <c r="S962">
        <f t="shared" si="232"/>
        <v>232.90878714970196</v>
      </c>
    </row>
    <row r="963" spans="1:19">
      <c r="A963" t="s">
        <v>291</v>
      </c>
      <c r="B963" t="s">
        <v>1753</v>
      </c>
      <c r="C963" t="s">
        <v>41</v>
      </c>
      <c r="D963" t="s">
        <v>42</v>
      </c>
      <c r="E963">
        <v>1.7825287345980739E-2</v>
      </c>
      <c r="F963" t="s">
        <v>289</v>
      </c>
      <c r="G963">
        <f t="shared" si="204"/>
        <v>2017</v>
      </c>
      <c r="H963" t="s">
        <v>1741</v>
      </c>
      <c r="I963">
        <f t="shared" si="205"/>
        <v>2022</v>
      </c>
      <c r="J963" t="s">
        <v>108</v>
      </c>
      <c r="K963" t="s">
        <v>109</v>
      </c>
      <c r="L963">
        <v>91.695349118359161</v>
      </c>
      <c r="M963">
        <f t="shared" si="226"/>
        <v>46.825758283108783</v>
      </c>
      <c r="N963">
        <f t="shared" si="227"/>
        <v>46.825758283108783</v>
      </c>
      <c r="O963">
        <f t="shared" si="228"/>
        <v>93.651516566217566</v>
      </c>
      <c r="P963">
        <f t="shared" si="229"/>
        <v>34.651061129500498</v>
      </c>
      <c r="Q963">
        <f t="shared" si="230"/>
        <v>128.30257769571807</v>
      </c>
      <c r="R963">
        <f t="shared" si="231"/>
        <v>60.302211516987491</v>
      </c>
      <c r="S963">
        <f t="shared" si="232"/>
        <v>221.1081088956208</v>
      </c>
    </row>
    <row r="964" spans="1:19">
      <c r="A964" t="s">
        <v>1754</v>
      </c>
      <c r="B964" t="s">
        <v>1755</v>
      </c>
      <c r="C964" t="s">
        <v>41</v>
      </c>
      <c r="D964" t="s">
        <v>42</v>
      </c>
      <c r="E964">
        <v>1.8071934074469061E-2</v>
      </c>
      <c r="F964" t="s">
        <v>352</v>
      </c>
      <c r="G964">
        <f t="shared" si="204"/>
        <v>2017</v>
      </c>
      <c r="H964" t="s">
        <v>1741</v>
      </c>
      <c r="I964">
        <f t="shared" si="205"/>
        <v>2022</v>
      </c>
      <c r="J964" t="s">
        <v>108</v>
      </c>
      <c r="K964" t="s">
        <v>109</v>
      </c>
      <c r="L964">
        <v>65.630246150219023</v>
      </c>
      <c r="M964">
        <f t="shared" si="226"/>
        <v>33.515179034045204</v>
      </c>
      <c r="N964">
        <f t="shared" si="227"/>
        <v>33.515179034045204</v>
      </c>
      <c r="O964">
        <f t="shared" si="228"/>
        <v>67.030358068090408</v>
      </c>
      <c r="P964">
        <f t="shared" si="229"/>
        <v>24.801232485193452</v>
      </c>
      <c r="Q964">
        <f t="shared" si="230"/>
        <v>91.83159055328386</v>
      </c>
      <c r="R964">
        <f t="shared" si="231"/>
        <v>43.160847560043415</v>
      </c>
      <c r="S964">
        <f t="shared" si="232"/>
        <v>158.25644105349252</v>
      </c>
    </row>
    <row r="965" spans="1:19">
      <c r="A965" t="s">
        <v>1754</v>
      </c>
      <c r="B965" t="s">
        <v>1756</v>
      </c>
      <c r="C965" t="s">
        <v>41</v>
      </c>
      <c r="D965" t="s">
        <v>42</v>
      </c>
      <c r="E965">
        <v>1.897196169965144E-2</v>
      </c>
      <c r="F965" t="s">
        <v>352</v>
      </c>
      <c r="G965">
        <f t="shared" si="204"/>
        <v>2017</v>
      </c>
      <c r="H965" t="s">
        <v>1741</v>
      </c>
      <c r="I965">
        <f t="shared" si="205"/>
        <v>2022</v>
      </c>
      <c r="J965" t="s">
        <v>108</v>
      </c>
      <c r="K965" t="s">
        <v>109</v>
      </c>
      <c r="L965">
        <v>74.700322709306505</v>
      </c>
      <c r="M965">
        <f t="shared" si="226"/>
        <v>38.146964796885882</v>
      </c>
      <c r="N965">
        <f t="shared" si="227"/>
        <v>38.146964796885882</v>
      </c>
      <c r="O965">
        <f t="shared" si="228"/>
        <v>76.293929593771765</v>
      </c>
      <c r="P965">
        <f t="shared" si="229"/>
        <v>28.228753949695552</v>
      </c>
      <c r="Q965">
        <f t="shared" si="230"/>
        <v>104.52268354346731</v>
      </c>
      <c r="R965">
        <f t="shared" si="231"/>
        <v>49.125661265429635</v>
      </c>
      <c r="S965">
        <f t="shared" si="232"/>
        <v>180.12742463990864</v>
      </c>
    </row>
    <row r="966" spans="1:19">
      <c r="A966" t="s">
        <v>287</v>
      </c>
      <c r="B966" t="s">
        <v>1757</v>
      </c>
      <c r="C966" t="s">
        <v>41</v>
      </c>
      <c r="D966" t="s">
        <v>42</v>
      </c>
      <c r="E966">
        <v>1.845610114600367E-2</v>
      </c>
      <c r="F966" t="s">
        <v>285</v>
      </c>
      <c r="G966">
        <f t="shared" si="204"/>
        <v>2017</v>
      </c>
      <c r="H966" t="s">
        <v>1741</v>
      </c>
      <c r="I966">
        <f t="shared" si="205"/>
        <v>2022</v>
      </c>
      <c r="J966" t="s">
        <v>103</v>
      </c>
      <c r="K966" t="s">
        <v>46</v>
      </c>
      <c r="L966">
        <v>119.69261804657791</v>
      </c>
      <c r="M966">
        <f t="shared" si="226"/>
        <v>61.123030282452497</v>
      </c>
      <c r="N966">
        <f t="shared" si="227"/>
        <v>61.123030282452497</v>
      </c>
      <c r="O966">
        <f t="shared" si="228"/>
        <v>122.24606056490499</v>
      </c>
      <c r="P966">
        <f t="shared" si="229"/>
        <v>45.231042409014847</v>
      </c>
      <c r="Q966">
        <f t="shared" si="230"/>
        <v>167.47710297391984</v>
      </c>
      <c r="R966">
        <f t="shared" si="231"/>
        <v>78.714238397742321</v>
      </c>
      <c r="S966">
        <f t="shared" si="232"/>
        <v>288.61887412505519</v>
      </c>
    </row>
    <row r="967" spans="1:19">
      <c r="A967" t="s">
        <v>287</v>
      </c>
      <c r="B967" t="s">
        <v>1758</v>
      </c>
      <c r="C967" t="s">
        <v>41</v>
      </c>
      <c r="D967" t="s">
        <v>42</v>
      </c>
      <c r="E967">
        <v>1.90587433265559E-2</v>
      </c>
      <c r="F967" t="s">
        <v>285</v>
      </c>
      <c r="G967">
        <f t="shared" si="204"/>
        <v>2017</v>
      </c>
      <c r="H967" t="s">
        <v>1741</v>
      </c>
      <c r="I967">
        <f t="shared" si="205"/>
        <v>2022</v>
      </c>
      <c r="J967" t="s">
        <v>103</v>
      </c>
      <c r="K967" t="s">
        <v>46</v>
      </c>
      <c r="L967">
        <v>131.79814081583859</v>
      </c>
      <c r="M967">
        <f t="shared" si="226"/>
        <v>67.304917243288287</v>
      </c>
      <c r="N967">
        <f t="shared" si="227"/>
        <v>67.304917243288287</v>
      </c>
      <c r="O967">
        <f t="shared" si="228"/>
        <v>134.60983448657657</v>
      </c>
      <c r="P967">
        <f t="shared" si="229"/>
        <v>49.805638760033332</v>
      </c>
      <c r="Q967">
        <f t="shared" si="230"/>
        <v>184.41547324660991</v>
      </c>
      <c r="R967">
        <f t="shared" si="231"/>
        <v>86.675272425906655</v>
      </c>
      <c r="S967">
        <f t="shared" si="232"/>
        <v>317.80933222832437</v>
      </c>
    </row>
    <row r="968" spans="1:19">
      <c r="A968" t="s">
        <v>1759</v>
      </c>
      <c r="B968" t="s">
        <v>1760</v>
      </c>
      <c r="C968" t="s">
        <v>41</v>
      </c>
      <c r="D968" t="s">
        <v>42</v>
      </c>
      <c r="E968">
        <v>1.890444730673926E-2</v>
      </c>
      <c r="F968" t="s">
        <v>285</v>
      </c>
      <c r="G968">
        <f t="shared" si="204"/>
        <v>2017</v>
      </c>
      <c r="H968" t="s">
        <v>1741</v>
      </c>
      <c r="I968">
        <f t="shared" si="205"/>
        <v>2022</v>
      </c>
      <c r="J968" t="s">
        <v>103</v>
      </c>
      <c r="K968" t="s">
        <v>46</v>
      </c>
      <c r="L968">
        <v>48.929278586964848</v>
      </c>
      <c r="M968">
        <f t="shared" si="226"/>
        <v>24.986551598410067</v>
      </c>
      <c r="N968">
        <f t="shared" si="227"/>
        <v>24.986551598410067</v>
      </c>
      <c r="O968">
        <f t="shared" si="228"/>
        <v>49.973103196820134</v>
      </c>
      <c r="P968">
        <f t="shared" si="229"/>
        <v>18.49004818282345</v>
      </c>
      <c r="Q968">
        <f t="shared" si="230"/>
        <v>68.463151379643591</v>
      </c>
      <c r="R968">
        <f t="shared" si="231"/>
        <v>32.177681148432484</v>
      </c>
      <c r="S968">
        <f t="shared" si="232"/>
        <v>117.98483087758576</v>
      </c>
    </row>
    <row r="969" spans="1:19">
      <c r="A969" t="s">
        <v>1761</v>
      </c>
      <c r="B969" t="s">
        <v>1762</v>
      </c>
      <c r="C969" t="s">
        <v>41</v>
      </c>
      <c r="D969" t="s">
        <v>42</v>
      </c>
      <c r="E969">
        <v>1.966439589998846E-2</v>
      </c>
      <c r="F969" t="s">
        <v>310</v>
      </c>
      <c r="G969">
        <f t="shared" si="204"/>
        <v>2017</v>
      </c>
      <c r="H969" t="s">
        <v>1700</v>
      </c>
      <c r="I969">
        <f t="shared" si="205"/>
        <v>2022</v>
      </c>
      <c r="J969" t="s">
        <v>108</v>
      </c>
      <c r="K969" t="s">
        <v>109</v>
      </c>
      <c r="L969">
        <v>96.043758948434103</v>
      </c>
      <c r="M969">
        <f t="shared" si="226"/>
        <v>49.046346236333719</v>
      </c>
      <c r="N969">
        <f t="shared" si="227"/>
        <v>49.046346236333719</v>
      </c>
      <c r="O969">
        <f t="shared" si="228"/>
        <v>98.092692472667437</v>
      </c>
      <c r="P969">
        <f t="shared" si="229"/>
        <v>36.294296214886948</v>
      </c>
      <c r="Q969">
        <f t="shared" si="230"/>
        <v>134.38698868755438</v>
      </c>
      <c r="R969">
        <f t="shared" si="231"/>
        <v>63.161884683150554</v>
      </c>
      <c r="S969">
        <f t="shared" si="232"/>
        <v>231.59357717155203</v>
      </c>
    </row>
    <row r="970" spans="1:19">
      <c r="A970" t="s">
        <v>1763</v>
      </c>
      <c r="B970" t="s">
        <v>1764</v>
      </c>
      <c r="C970" t="s">
        <v>41</v>
      </c>
      <c r="D970" t="s">
        <v>42</v>
      </c>
      <c r="E970">
        <v>1.9221143767143501E-2</v>
      </c>
      <c r="F970" t="s">
        <v>1703</v>
      </c>
      <c r="G970">
        <f t="shared" si="204"/>
        <v>2017</v>
      </c>
      <c r="H970" t="s">
        <v>1700</v>
      </c>
      <c r="I970">
        <f t="shared" si="205"/>
        <v>2022</v>
      </c>
      <c r="J970" t="s">
        <v>108</v>
      </c>
      <c r="K970" t="s">
        <v>109</v>
      </c>
      <c r="L970">
        <v>60.35650374082558</v>
      </c>
      <c r="M970">
        <f t="shared" si="226"/>
        <v>30.822054576981618</v>
      </c>
      <c r="N970">
        <f t="shared" si="227"/>
        <v>30.822054576981618</v>
      </c>
      <c r="O970">
        <f t="shared" si="228"/>
        <v>61.644109153963235</v>
      </c>
      <c r="P970">
        <f t="shared" si="229"/>
        <v>22.808320386966397</v>
      </c>
      <c r="Q970">
        <f t="shared" si="230"/>
        <v>84.452429540929629</v>
      </c>
      <c r="R970">
        <f t="shared" si="231"/>
        <v>39.69264188423692</v>
      </c>
      <c r="S970">
        <f t="shared" si="232"/>
        <v>145.5396869088687</v>
      </c>
    </row>
    <row r="971" spans="1:19">
      <c r="A971" t="s">
        <v>1765</v>
      </c>
      <c r="B971" t="s">
        <v>1766</v>
      </c>
      <c r="C971" t="s">
        <v>51</v>
      </c>
      <c r="D971" t="s">
        <v>42</v>
      </c>
      <c r="E971">
        <v>1.9493040639561952E-2</v>
      </c>
      <c r="F971" t="s">
        <v>356</v>
      </c>
      <c r="G971">
        <f t="shared" si="204"/>
        <v>2017</v>
      </c>
      <c r="H971" t="s">
        <v>636</v>
      </c>
      <c r="I971">
        <f t="shared" si="205"/>
        <v>2022</v>
      </c>
      <c r="J971" t="s">
        <v>162</v>
      </c>
      <c r="K971" t="s">
        <v>109</v>
      </c>
      <c r="L971">
        <v>73.944718741079669</v>
      </c>
      <c r="M971">
        <f t="shared" si="226"/>
        <v>37.761103037111376</v>
      </c>
      <c r="N971">
        <f t="shared" si="227"/>
        <v>37.761103037111376</v>
      </c>
      <c r="O971">
        <f t="shared" si="228"/>
        <v>75.522206074222751</v>
      </c>
      <c r="P971">
        <f t="shared" si="229"/>
        <v>27.943216247462416</v>
      </c>
      <c r="Q971">
        <f t="shared" si="230"/>
        <v>103.46542232168517</v>
      </c>
      <c r="R971">
        <f t="shared" si="231"/>
        <v>48.628748491192027</v>
      </c>
      <c r="S971">
        <f t="shared" si="232"/>
        <v>178.30541113437076</v>
      </c>
    </row>
    <row r="972" spans="1:19">
      <c r="A972" t="s">
        <v>1767</v>
      </c>
      <c r="B972" t="s">
        <v>1768</v>
      </c>
      <c r="C972" t="s">
        <v>51</v>
      </c>
      <c r="D972" t="s">
        <v>42</v>
      </c>
      <c r="E972">
        <v>1.9848036070456081E-2</v>
      </c>
      <c r="F972" t="s">
        <v>356</v>
      </c>
      <c r="G972">
        <f t="shared" si="204"/>
        <v>2017</v>
      </c>
      <c r="H972" t="s">
        <v>1769</v>
      </c>
      <c r="I972">
        <f t="shared" si="205"/>
        <v>2022</v>
      </c>
      <c r="J972" t="s">
        <v>162</v>
      </c>
      <c r="K972" t="s">
        <v>109</v>
      </c>
      <c r="L972">
        <v>80.127885348754774</v>
      </c>
      <c r="M972">
        <f t="shared" si="226"/>
        <v>40.918640118097471</v>
      </c>
      <c r="N972">
        <f t="shared" si="227"/>
        <v>40.918640118097471</v>
      </c>
      <c r="O972">
        <f t="shared" si="228"/>
        <v>81.837280236194943</v>
      </c>
      <c r="P972">
        <f t="shared" si="229"/>
        <v>30.279793687392129</v>
      </c>
      <c r="Q972">
        <f t="shared" si="230"/>
        <v>112.11707392358707</v>
      </c>
      <c r="R972">
        <f t="shared" si="231"/>
        <v>52.69502474408592</v>
      </c>
      <c r="S972">
        <f t="shared" si="232"/>
        <v>193.21509072831503</v>
      </c>
    </row>
    <row r="973" spans="1:19">
      <c r="A973" t="s">
        <v>263</v>
      </c>
      <c r="B973" t="s">
        <v>1770</v>
      </c>
      <c r="C973" t="s">
        <v>51</v>
      </c>
      <c r="D973" t="s">
        <v>42</v>
      </c>
      <c r="E973">
        <v>1.9701854814119232E-2</v>
      </c>
      <c r="F973" t="s">
        <v>356</v>
      </c>
      <c r="G973">
        <f t="shared" si="204"/>
        <v>2017</v>
      </c>
      <c r="H973" t="s">
        <v>1769</v>
      </c>
      <c r="I973">
        <f t="shared" si="205"/>
        <v>2022</v>
      </c>
      <c r="J973" t="s">
        <v>162</v>
      </c>
      <c r="K973" t="s">
        <v>109</v>
      </c>
      <c r="L973">
        <v>48.858779020874742</v>
      </c>
      <c r="M973">
        <f t="shared" si="226"/>
        <v>24.950549819993388</v>
      </c>
      <c r="N973">
        <f t="shared" si="227"/>
        <v>24.950549819993388</v>
      </c>
      <c r="O973">
        <f t="shared" si="228"/>
        <v>49.901099639986775</v>
      </c>
      <c r="P973">
        <f t="shared" si="229"/>
        <v>18.463406866795108</v>
      </c>
      <c r="Q973">
        <f t="shared" si="230"/>
        <v>68.364506506781879</v>
      </c>
      <c r="R973">
        <f t="shared" si="231"/>
        <v>32.131318058187482</v>
      </c>
      <c r="S973">
        <f t="shared" si="232"/>
        <v>117.81483288002076</v>
      </c>
    </row>
    <row r="974" spans="1:19">
      <c r="A974" t="s">
        <v>267</v>
      </c>
      <c r="B974" t="s">
        <v>1771</v>
      </c>
      <c r="C974" t="s">
        <v>51</v>
      </c>
      <c r="D974" t="s">
        <v>42</v>
      </c>
      <c r="E974">
        <v>1.8304488852382689E-2</v>
      </c>
      <c r="F974" t="s">
        <v>265</v>
      </c>
      <c r="G974">
        <f t="shared" si="204"/>
        <v>2017</v>
      </c>
      <c r="H974" t="s">
        <v>636</v>
      </c>
      <c r="I974">
        <f t="shared" si="205"/>
        <v>2022</v>
      </c>
      <c r="J974" t="s">
        <v>162</v>
      </c>
      <c r="K974" t="s">
        <v>109</v>
      </c>
      <c r="L974">
        <v>40.232969780194537</v>
      </c>
      <c r="M974">
        <f t="shared" si="226"/>
        <v>20.545636567752691</v>
      </c>
      <c r="N974">
        <f t="shared" si="227"/>
        <v>20.545636567752691</v>
      </c>
      <c r="O974">
        <f t="shared" si="228"/>
        <v>41.091273135505382</v>
      </c>
      <c r="P974">
        <f t="shared" si="229"/>
        <v>15.203771060136992</v>
      </c>
      <c r="Q974">
        <f t="shared" si="230"/>
        <v>56.295044195642376</v>
      </c>
      <c r="R974">
        <f t="shared" si="231"/>
        <v>26.458670771951915</v>
      </c>
      <c r="S974">
        <f t="shared" si="232"/>
        <v>97.01512616382368</v>
      </c>
    </row>
    <row r="975" spans="1:19">
      <c r="A975" t="s">
        <v>1772</v>
      </c>
      <c r="B975" t="s">
        <v>1773</v>
      </c>
      <c r="C975" t="s">
        <v>51</v>
      </c>
      <c r="D975" t="s">
        <v>42</v>
      </c>
      <c r="E975">
        <v>1.9856667574090159E-2</v>
      </c>
      <c r="F975" t="s">
        <v>265</v>
      </c>
      <c r="G975">
        <f t="shared" si="204"/>
        <v>2017</v>
      </c>
      <c r="H975" t="s">
        <v>636</v>
      </c>
      <c r="I975">
        <f t="shared" si="205"/>
        <v>2022</v>
      </c>
      <c r="J975" t="s">
        <v>162</v>
      </c>
      <c r="K975" t="s">
        <v>109</v>
      </c>
      <c r="L975">
        <v>43.154777290775463</v>
      </c>
      <c r="M975">
        <f t="shared" si="226"/>
        <v>22.037706269822685</v>
      </c>
      <c r="N975">
        <f t="shared" si="227"/>
        <v>22.037706269822685</v>
      </c>
      <c r="O975">
        <f t="shared" si="228"/>
        <v>44.07541253964537</v>
      </c>
      <c r="P975">
        <f t="shared" si="229"/>
        <v>16.307902639668786</v>
      </c>
      <c r="Q975">
        <f t="shared" si="230"/>
        <v>60.383315179314152</v>
      </c>
      <c r="R975">
        <f t="shared" si="231"/>
        <v>28.38015813427765</v>
      </c>
      <c r="S975">
        <f t="shared" si="232"/>
        <v>104.06057982568471</v>
      </c>
    </row>
    <row r="976" spans="1:19">
      <c r="A976" t="s">
        <v>1774</v>
      </c>
      <c r="B976" t="s">
        <v>1775</v>
      </c>
      <c r="C976" t="s">
        <v>51</v>
      </c>
      <c r="D976" t="s">
        <v>42</v>
      </c>
      <c r="E976">
        <v>1.8071934074469061E-2</v>
      </c>
      <c r="F976" t="s">
        <v>265</v>
      </c>
      <c r="G976">
        <f t="shared" si="204"/>
        <v>2017</v>
      </c>
      <c r="H976" t="s">
        <v>636</v>
      </c>
      <c r="I976">
        <f t="shared" si="205"/>
        <v>2022</v>
      </c>
      <c r="J976" t="s">
        <v>162</v>
      </c>
      <c r="K976" t="s">
        <v>109</v>
      </c>
      <c r="L976">
        <v>45.282272975912917</v>
      </c>
      <c r="M976">
        <f t="shared" si="226"/>
        <v>23.124147399699549</v>
      </c>
      <c r="N976">
        <f t="shared" si="227"/>
        <v>23.124147399699549</v>
      </c>
      <c r="O976">
        <f t="shared" si="228"/>
        <v>46.248294799399098</v>
      </c>
      <c r="P976">
        <f t="shared" si="229"/>
        <v>17.111869075777665</v>
      </c>
      <c r="Q976">
        <f t="shared" si="230"/>
        <v>63.360163875176767</v>
      </c>
      <c r="R976">
        <f t="shared" si="231"/>
        <v>29.77927702133308</v>
      </c>
      <c r="S976">
        <f t="shared" si="232"/>
        <v>109.19068241155462</v>
      </c>
    </row>
    <row r="977" spans="1:19">
      <c r="A977" t="s">
        <v>1776</v>
      </c>
      <c r="B977" t="s">
        <v>1777</v>
      </c>
      <c r="C977" t="s">
        <v>51</v>
      </c>
      <c r="D977" t="s">
        <v>42</v>
      </c>
      <c r="E977">
        <v>1.9978370445040711E-2</v>
      </c>
      <c r="F977" t="s">
        <v>1778</v>
      </c>
      <c r="G977">
        <f t="shared" ref="G977:G1040" si="233">YEAR(F977)</f>
        <v>2017</v>
      </c>
      <c r="H977" t="s">
        <v>1640</v>
      </c>
      <c r="I977">
        <f t="shared" ref="I977:I1040" si="234">YEAR(H977)</f>
        <v>2022</v>
      </c>
      <c r="J977" t="s">
        <v>162</v>
      </c>
      <c r="K977" t="s">
        <v>109</v>
      </c>
      <c r="L977">
        <v>85.625434563982182</v>
      </c>
      <c r="M977">
        <f t="shared" si="226"/>
        <v>43.726055250673603</v>
      </c>
      <c r="N977">
        <f t="shared" si="227"/>
        <v>43.726055250673603</v>
      </c>
      <c r="O977">
        <f t="shared" si="228"/>
        <v>87.452110501347207</v>
      </c>
      <c r="P977">
        <f t="shared" si="229"/>
        <v>32.357280885498469</v>
      </c>
      <c r="Q977">
        <f t="shared" si="230"/>
        <v>119.80939138684568</v>
      </c>
      <c r="R977">
        <f t="shared" si="231"/>
        <v>56.310413951817466</v>
      </c>
      <c r="S977">
        <f t="shared" si="232"/>
        <v>206.47151782333071</v>
      </c>
    </row>
    <row r="978" spans="1:19">
      <c r="A978" t="s">
        <v>326</v>
      </c>
      <c r="B978" t="s">
        <v>1779</v>
      </c>
      <c r="C978" t="s">
        <v>51</v>
      </c>
      <c r="D978" t="s">
        <v>42</v>
      </c>
      <c r="E978">
        <v>1.9161993468694731E-2</v>
      </c>
      <c r="F978" t="s">
        <v>325</v>
      </c>
      <c r="G978">
        <f t="shared" si="233"/>
        <v>2017</v>
      </c>
      <c r="H978" t="s">
        <v>1780</v>
      </c>
      <c r="I978">
        <f t="shared" si="234"/>
        <v>2022</v>
      </c>
      <c r="J978" t="s">
        <v>162</v>
      </c>
      <c r="K978" t="s">
        <v>109</v>
      </c>
      <c r="L978">
        <v>22.487872919293778</v>
      </c>
      <c r="M978">
        <f t="shared" si="226"/>
        <v>11.483807104119364</v>
      </c>
      <c r="N978">
        <f t="shared" si="227"/>
        <v>11.483807104119364</v>
      </c>
      <c r="O978">
        <f t="shared" si="228"/>
        <v>22.967614208238729</v>
      </c>
      <c r="P978">
        <f t="shared" si="229"/>
        <v>8.4980172570483301</v>
      </c>
      <c r="Q978">
        <f t="shared" si="230"/>
        <v>31.465631465287061</v>
      </c>
      <c r="R978">
        <f t="shared" si="231"/>
        <v>14.788846788684918</v>
      </c>
      <c r="S978">
        <f t="shared" si="232"/>
        <v>54.225771558511362</v>
      </c>
    </row>
    <row r="979" spans="1:19">
      <c r="A979" t="s">
        <v>1781</v>
      </c>
      <c r="B979" t="s">
        <v>1782</v>
      </c>
      <c r="C979" t="s">
        <v>51</v>
      </c>
      <c r="D979" t="s">
        <v>42</v>
      </c>
      <c r="E979">
        <v>1.994411651493716E-2</v>
      </c>
      <c r="F979" t="s">
        <v>328</v>
      </c>
      <c r="G979">
        <f t="shared" si="233"/>
        <v>2017</v>
      </c>
      <c r="H979" t="s">
        <v>1783</v>
      </c>
      <c r="I979">
        <f t="shared" si="234"/>
        <v>2022</v>
      </c>
      <c r="J979" t="s">
        <v>162</v>
      </c>
      <c r="K979" t="s">
        <v>109</v>
      </c>
      <c r="L979">
        <v>61.030328520778241</v>
      </c>
      <c r="M979">
        <f t="shared" si="226"/>
        <v>31.166154431277445</v>
      </c>
      <c r="N979">
        <f t="shared" si="227"/>
        <v>31.166154431277445</v>
      </c>
      <c r="O979">
        <f t="shared" si="228"/>
        <v>62.332308862554889</v>
      </c>
      <c r="P979">
        <f t="shared" si="229"/>
        <v>23.062954279145309</v>
      </c>
      <c r="Q979">
        <f t="shared" si="230"/>
        <v>85.395263141700198</v>
      </c>
      <c r="R979">
        <f t="shared" si="231"/>
        <v>40.135773676599094</v>
      </c>
      <c r="S979">
        <f t="shared" si="232"/>
        <v>147.16450348086335</v>
      </c>
    </row>
    <row r="980" spans="1:19">
      <c r="A980" t="s">
        <v>1784</v>
      </c>
      <c r="B980" t="s">
        <v>1785</v>
      </c>
      <c r="C980" t="s">
        <v>51</v>
      </c>
      <c r="D980" t="s">
        <v>42</v>
      </c>
      <c r="E980">
        <v>1.8509549187132421E-2</v>
      </c>
      <c r="F980" t="s">
        <v>388</v>
      </c>
      <c r="G980">
        <f t="shared" si="233"/>
        <v>2017</v>
      </c>
      <c r="H980" t="s">
        <v>1783</v>
      </c>
      <c r="I980">
        <f t="shared" si="234"/>
        <v>2022</v>
      </c>
      <c r="J980" t="s">
        <v>162</v>
      </c>
      <c r="K980" t="s">
        <v>109</v>
      </c>
      <c r="L980">
        <v>45.561091697442038</v>
      </c>
      <c r="M980">
        <f t="shared" si="226"/>
        <v>23.266530826827086</v>
      </c>
      <c r="N980">
        <f t="shared" si="227"/>
        <v>23.266530826827086</v>
      </c>
      <c r="O980">
        <f t="shared" si="228"/>
        <v>46.533061653654173</v>
      </c>
      <c r="P980">
        <f t="shared" si="229"/>
        <v>17.217232811852043</v>
      </c>
      <c r="Q980">
        <f t="shared" si="230"/>
        <v>63.750294465506215</v>
      </c>
      <c r="R980">
        <f t="shared" si="231"/>
        <v>29.96263839878792</v>
      </c>
      <c r="S980">
        <f t="shared" si="232"/>
        <v>109.86300746222237</v>
      </c>
    </row>
    <row r="981" spans="1:19">
      <c r="A981" t="s">
        <v>1786</v>
      </c>
      <c r="B981" t="s">
        <v>1787</v>
      </c>
      <c r="C981" t="s">
        <v>51</v>
      </c>
      <c r="D981" t="s">
        <v>42</v>
      </c>
      <c r="E981">
        <v>1.8714294668957649E-2</v>
      </c>
      <c r="F981" t="s">
        <v>322</v>
      </c>
      <c r="G981">
        <f t="shared" si="233"/>
        <v>2017</v>
      </c>
      <c r="H981" t="s">
        <v>1266</v>
      </c>
      <c r="I981">
        <f t="shared" si="234"/>
        <v>2022</v>
      </c>
      <c r="J981" t="s">
        <v>162</v>
      </c>
      <c r="K981" t="s">
        <v>109</v>
      </c>
      <c r="L981">
        <v>30.142579080199209</v>
      </c>
      <c r="M981">
        <f t="shared" ref="M981:M1012" si="235">IF(D981="euc",$L$2,$L$3)*L981</f>
        <v>15.392810383621741</v>
      </c>
      <c r="N981">
        <f t="shared" ref="N981:N1002" si="236">L981*$L$2</f>
        <v>15.392810383621741</v>
      </c>
      <c r="O981">
        <f t="shared" si="228"/>
        <v>30.785620767243483</v>
      </c>
      <c r="P981">
        <f t="shared" si="229"/>
        <v>11.390679683880089</v>
      </c>
      <c r="Q981">
        <f t="shared" si="230"/>
        <v>42.176300451123574</v>
      </c>
      <c r="R981">
        <f t="shared" si="231"/>
        <v>19.82286121202808</v>
      </c>
      <c r="S981">
        <f t="shared" si="232"/>
        <v>72.683824444102953</v>
      </c>
    </row>
    <row r="982" spans="1:19">
      <c r="A982" t="s">
        <v>1788</v>
      </c>
      <c r="B982" t="s">
        <v>1789</v>
      </c>
      <c r="C982" t="s">
        <v>51</v>
      </c>
      <c r="D982" t="s">
        <v>42</v>
      </c>
      <c r="E982">
        <v>1.9324106997073438E-2</v>
      </c>
      <c r="F982" t="s">
        <v>322</v>
      </c>
      <c r="G982">
        <f t="shared" si="233"/>
        <v>2017</v>
      </c>
      <c r="H982" t="s">
        <v>1266</v>
      </c>
      <c r="I982">
        <f t="shared" si="234"/>
        <v>2022</v>
      </c>
      <c r="J982" t="s">
        <v>162</v>
      </c>
      <c r="K982" t="s">
        <v>109</v>
      </c>
      <c r="L982">
        <v>54.871196122074743</v>
      </c>
      <c r="M982">
        <f t="shared" si="235"/>
        <v>28.020890819672857</v>
      </c>
      <c r="N982">
        <f t="shared" si="236"/>
        <v>28.020890819672857</v>
      </c>
      <c r="O982">
        <f t="shared" si="228"/>
        <v>56.041781639345714</v>
      </c>
      <c r="P982">
        <f t="shared" si="229"/>
        <v>20.735459206557913</v>
      </c>
      <c r="Q982">
        <f t="shared" si="230"/>
        <v>76.777240845903634</v>
      </c>
      <c r="R982">
        <f t="shared" si="231"/>
        <v>36.085303197574703</v>
      </c>
      <c r="S982">
        <f t="shared" si="232"/>
        <v>132.31277839110723</v>
      </c>
    </row>
    <row r="983" spans="1:19">
      <c r="A983" t="s">
        <v>383</v>
      </c>
      <c r="B983" t="s">
        <v>1790</v>
      </c>
      <c r="C983" t="s">
        <v>51</v>
      </c>
      <c r="D983" t="s">
        <v>42</v>
      </c>
      <c r="E983">
        <v>1.8639216884040369E-2</v>
      </c>
      <c r="F983" t="s">
        <v>322</v>
      </c>
      <c r="G983">
        <f t="shared" si="233"/>
        <v>2017</v>
      </c>
      <c r="H983" t="s">
        <v>1266</v>
      </c>
      <c r="I983">
        <f t="shared" si="234"/>
        <v>2022</v>
      </c>
      <c r="J983" t="s">
        <v>162</v>
      </c>
      <c r="K983" t="s">
        <v>109</v>
      </c>
      <c r="L983">
        <v>69.285641026746191</v>
      </c>
      <c r="M983">
        <f t="shared" si="235"/>
        <v>35.381867350991747</v>
      </c>
      <c r="N983">
        <f t="shared" si="236"/>
        <v>35.381867350991747</v>
      </c>
      <c r="O983">
        <f t="shared" si="228"/>
        <v>70.763734701983495</v>
      </c>
      <c r="P983">
        <f t="shared" si="229"/>
        <v>26.182581839733892</v>
      </c>
      <c r="Q983">
        <f t="shared" si="230"/>
        <v>96.94631654171738</v>
      </c>
      <c r="R983">
        <f t="shared" si="231"/>
        <v>45.564768774607167</v>
      </c>
      <c r="S983">
        <f t="shared" si="232"/>
        <v>167.07081884022628</v>
      </c>
    </row>
    <row r="984" spans="1:19">
      <c r="A984" t="s">
        <v>1791</v>
      </c>
      <c r="B984" t="s">
        <v>1792</v>
      </c>
      <c r="C984" t="s">
        <v>51</v>
      </c>
      <c r="D984" t="s">
        <v>42</v>
      </c>
      <c r="E984">
        <v>1.845610114600367E-2</v>
      </c>
      <c r="F984" t="s">
        <v>334</v>
      </c>
      <c r="G984">
        <f t="shared" si="233"/>
        <v>2017</v>
      </c>
      <c r="H984" t="s">
        <v>1266</v>
      </c>
      <c r="I984">
        <f t="shared" si="234"/>
        <v>2022</v>
      </c>
      <c r="J984" t="s">
        <v>162</v>
      </c>
      <c r="K984" t="s">
        <v>109</v>
      </c>
      <c r="L984">
        <v>40.614810904234233</v>
      </c>
      <c r="M984">
        <f t="shared" si="235"/>
        <v>20.740630101762296</v>
      </c>
      <c r="N984">
        <f t="shared" si="236"/>
        <v>20.740630101762296</v>
      </c>
      <c r="O984">
        <f t="shared" si="228"/>
        <v>41.481260203524592</v>
      </c>
      <c r="P984">
        <f t="shared" si="229"/>
        <v>15.348066275304099</v>
      </c>
      <c r="Q984">
        <f t="shared" si="230"/>
        <v>56.82932647882869</v>
      </c>
      <c r="R984">
        <f t="shared" si="231"/>
        <v>26.709783445049482</v>
      </c>
      <c r="S984">
        <f t="shared" si="232"/>
        <v>97.935872631848099</v>
      </c>
    </row>
    <row r="985" spans="1:19">
      <c r="A985" t="s">
        <v>1793</v>
      </c>
      <c r="B985" t="s">
        <v>1794</v>
      </c>
      <c r="C985" t="s">
        <v>51</v>
      </c>
      <c r="D985" t="s">
        <v>42</v>
      </c>
      <c r="E985">
        <v>1.8915843872605701E-2</v>
      </c>
      <c r="F985" t="s">
        <v>334</v>
      </c>
      <c r="G985">
        <f t="shared" si="233"/>
        <v>2017</v>
      </c>
      <c r="H985" t="s">
        <v>1795</v>
      </c>
      <c r="I985">
        <f t="shared" si="234"/>
        <v>2022</v>
      </c>
      <c r="J985" t="s">
        <v>162</v>
      </c>
      <c r="K985" t="s">
        <v>109</v>
      </c>
      <c r="L985">
        <v>51.996532497276363</v>
      </c>
      <c r="M985">
        <f t="shared" si="235"/>
        <v>26.55289592860915</v>
      </c>
      <c r="N985">
        <f t="shared" si="236"/>
        <v>26.55289592860915</v>
      </c>
      <c r="O985">
        <f t="shared" si="228"/>
        <v>53.1057918572183</v>
      </c>
      <c r="P985">
        <f t="shared" si="229"/>
        <v>19.649142987170769</v>
      </c>
      <c r="Q985">
        <f t="shared" si="230"/>
        <v>72.754934844389069</v>
      </c>
      <c r="R985">
        <f t="shared" si="231"/>
        <v>34.19481937686286</v>
      </c>
      <c r="S985">
        <f t="shared" si="232"/>
        <v>125.38100438183048</v>
      </c>
    </row>
    <row r="986" spans="1:19">
      <c r="A986" t="s">
        <v>371</v>
      </c>
      <c r="B986" t="s">
        <v>1796</v>
      </c>
      <c r="C986" t="s">
        <v>51</v>
      </c>
      <c r="D986" t="s">
        <v>42</v>
      </c>
      <c r="E986">
        <v>1.6643897528312409E-2</v>
      </c>
      <c r="F986" t="s">
        <v>370</v>
      </c>
      <c r="G986">
        <f t="shared" si="233"/>
        <v>2017</v>
      </c>
      <c r="H986" t="s">
        <v>1797</v>
      </c>
      <c r="I986">
        <f t="shared" si="234"/>
        <v>2022</v>
      </c>
      <c r="J986" t="s">
        <v>162</v>
      </c>
      <c r="K986" t="s">
        <v>109</v>
      </c>
      <c r="L986">
        <v>29.640261677587151</v>
      </c>
      <c r="M986">
        <f t="shared" si="235"/>
        <v>15.136293630021184</v>
      </c>
      <c r="N986">
        <f t="shared" si="236"/>
        <v>15.136293630021184</v>
      </c>
      <c r="O986">
        <f t="shared" si="228"/>
        <v>30.272587260042368</v>
      </c>
      <c r="P986">
        <f t="shared" si="229"/>
        <v>11.200857286215676</v>
      </c>
      <c r="Q986">
        <f t="shared" si="230"/>
        <v>41.473444546258044</v>
      </c>
      <c r="R986">
        <f t="shared" si="231"/>
        <v>19.492518936741281</v>
      </c>
      <c r="S986">
        <f t="shared" si="232"/>
        <v>71.472569434718025</v>
      </c>
    </row>
    <row r="987" spans="1:19">
      <c r="A987" t="s">
        <v>1798</v>
      </c>
      <c r="B987" t="s">
        <v>1799</v>
      </c>
      <c r="C987" t="s">
        <v>51</v>
      </c>
      <c r="D987" t="s">
        <v>42</v>
      </c>
      <c r="E987">
        <v>1.801158618658066E-2</v>
      </c>
      <c r="F987" t="s">
        <v>370</v>
      </c>
      <c r="G987">
        <f t="shared" si="233"/>
        <v>2017</v>
      </c>
      <c r="H987" t="s">
        <v>1795</v>
      </c>
      <c r="I987">
        <f t="shared" si="234"/>
        <v>2022</v>
      </c>
      <c r="J987" t="s">
        <v>162</v>
      </c>
      <c r="K987" t="s">
        <v>109</v>
      </c>
      <c r="L987">
        <v>49.591948708317737</v>
      </c>
      <c r="M987">
        <f t="shared" si="235"/>
        <v>25.324955140380943</v>
      </c>
      <c r="N987">
        <f t="shared" si="236"/>
        <v>25.324955140380943</v>
      </c>
      <c r="O987">
        <f t="shared" si="228"/>
        <v>50.649910280761887</v>
      </c>
      <c r="P987">
        <f t="shared" si="229"/>
        <v>18.740466803881898</v>
      </c>
      <c r="Q987">
        <f t="shared" si="230"/>
        <v>69.390377084643788</v>
      </c>
      <c r="R987">
        <f t="shared" si="231"/>
        <v>32.613477229782582</v>
      </c>
      <c r="S987">
        <f t="shared" si="232"/>
        <v>119.58274984253613</v>
      </c>
    </row>
    <row r="988" spans="1:19">
      <c r="A988" t="s">
        <v>1800</v>
      </c>
      <c r="B988" t="s">
        <v>1801</v>
      </c>
      <c r="C988" t="s">
        <v>51</v>
      </c>
      <c r="D988" t="s">
        <v>42</v>
      </c>
      <c r="E988">
        <v>1.7965749013037859E-2</v>
      </c>
      <c r="F988" t="s">
        <v>370</v>
      </c>
      <c r="G988">
        <f t="shared" si="233"/>
        <v>2017</v>
      </c>
      <c r="H988" t="s">
        <v>1795</v>
      </c>
      <c r="I988">
        <f t="shared" si="234"/>
        <v>2022</v>
      </c>
      <c r="J988" t="s">
        <v>162</v>
      </c>
      <c r="K988" t="s">
        <v>109</v>
      </c>
      <c r="L988">
        <v>39.647459110191811</v>
      </c>
      <c r="M988">
        <f t="shared" si="235"/>
        <v>20.246635785604632</v>
      </c>
      <c r="N988">
        <f t="shared" si="236"/>
        <v>20.246635785604632</v>
      </c>
      <c r="O988">
        <f t="shared" si="228"/>
        <v>40.493271571209263</v>
      </c>
      <c r="P988">
        <f t="shared" si="229"/>
        <v>14.982510481347427</v>
      </c>
      <c r="Q988">
        <f t="shared" si="230"/>
        <v>55.475782052556688</v>
      </c>
      <c r="R988">
        <f t="shared" si="231"/>
        <v>26.073617564701642</v>
      </c>
      <c r="S988">
        <f t="shared" si="232"/>
        <v>95.603264403906024</v>
      </c>
    </row>
    <row r="989" spans="1:19">
      <c r="A989" t="s">
        <v>1802</v>
      </c>
      <c r="B989" t="s">
        <v>1803</v>
      </c>
      <c r="C989" t="s">
        <v>51</v>
      </c>
      <c r="D989" t="s">
        <v>42</v>
      </c>
      <c r="E989">
        <v>1.707595602589225E-2</v>
      </c>
      <c r="F989" t="s">
        <v>1699</v>
      </c>
      <c r="G989">
        <f t="shared" si="233"/>
        <v>2017</v>
      </c>
      <c r="H989" t="s">
        <v>1795</v>
      </c>
      <c r="I989">
        <f t="shared" si="234"/>
        <v>2022</v>
      </c>
      <c r="J989" t="s">
        <v>162</v>
      </c>
      <c r="K989" t="s">
        <v>109</v>
      </c>
      <c r="L989">
        <v>56.068425714702798</v>
      </c>
      <c r="M989">
        <f t="shared" si="235"/>
        <v>28.632276064974917</v>
      </c>
      <c r="N989">
        <f t="shared" si="236"/>
        <v>28.632276064974917</v>
      </c>
      <c r="O989">
        <f t="shared" si="228"/>
        <v>57.264552129949834</v>
      </c>
      <c r="P989">
        <f t="shared" si="229"/>
        <v>21.187884288081438</v>
      </c>
      <c r="Q989">
        <f t="shared" si="230"/>
        <v>78.452436418031269</v>
      </c>
      <c r="R989">
        <f t="shared" si="231"/>
        <v>36.872645116474693</v>
      </c>
      <c r="S989">
        <f t="shared" si="232"/>
        <v>135.19969876040722</v>
      </c>
    </row>
    <row r="990" spans="1:19">
      <c r="A990" t="s">
        <v>1804</v>
      </c>
      <c r="B990" t="s">
        <v>1805</v>
      </c>
      <c r="C990" t="s">
        <v>51</v>
      </c>
      <c r="D990" t="s">
        <v>42</v>
      </c>
      <c r="E990">
        <v>1.691012877093671E-2</v>
      </c>
      <c r="F990" t="s">
        <v>1699</v>
      </c>
      <c r="G990">
        <f t="shared" si="233"/>
        <v>2017</v>
      </c>
      <c r="H990" t="s">
        <v>1797</v>
      </c>
      <c r="I990">
        <f t="shared" si="234"/>
        <v>2022</v>
      </c>
      <c r="J990" t="s">
        <v>162</v>
      </c>
      <c r="K990" t="s">
        <v>109</v>
      </c>
      <c r="L990">
        <v>46.3703942557025</v>
      </c>
      <c r="M990">
        <f t="shared" si="235"/>
        <v>23.679814666578761</v>
      </c>
      <c r="N990">
        <f t="shared" si="236"/>
        <v>23.679814666578761</v>
      </c>
      <c r="O990">
        <f t="shared" si="228"/>
        <v>47.359629333157521</v>
      </c>
      <c r="P990">
        <f t="shared" si="229"/>
        <v>17.523062853268282</v>
      </c>
      <c r="Q990">
        <f t="shared" si="230"/>
        <v>64.8826921864258</v>
      </c>
      <c r="R990">
        <f t="shared" si="231"/>
        <v>30.494865327620126</v>
      </c>
      <c r="S990">
        <f t="shared" si="232"/>
        <v>111.81450620127379</v>
      </c>
    </row>
    <row r="991" spans="1:19">
      <c r="A991" t="s">
        <v>1806</v>
      </c>
      <c r="B991" t="s">
        <v>1807</v>
      </c>
      <c r="C991" t="s">
        <v>51</v>
      </c>
      <c r="D991" t="s">
        <v>42</v>
      </c>
      <c r="E991">
        <v>1.6585549656742801E-2</v>
      </c>
      <c r="F991" t="s">
        <v>1808</v>
      </c>
      <c r="G991">
        <f t="shared" si="233"/>
        <v>2017</v>
      </c>
      <c r="H991" t="s">
        <v>1797</v>
      </c>
      <c r="I991">
        <f t="shared" si="234"/>
        <v>2022</v>
      </c>
      <c r="J991" t="s">
        <v>162</v>
      </c>
      <c r="K991" t="s">
        <v>109</v>
      </c>
      <c r="L991">
        <v>78.456235725094928</v>
      </c>
      <c r="M991">
        <f t="shared" si="235"/>
        <v>40.064984376948509</v>
      </c>
      <c r="N991">
        <f t="shared" si="236"/>
        <v>40.064984376948509</v>
      </c>
      <c r="O991">
        <f t="shared" si="228"/>
        <v>80.129968753897018</v>
      </c>
      <c r="P991">
        <f t="shared" si="229"/>
        <v>29.648088438941897</v>
      </c>
      <c r="Q991">
        <f t="shared" si="230"/>
        <v>109.77805719283892</v>
      </c>
      <c r="R991">
        <f t="shared" si="231"/>
        <v>51.59568688063429</v>
      </c>
      <c r="S991">
        <f t="shared" si="232"/>
        <v>189.18418522899239</v>
      </c>
    </row>
    <row r="992" spans="1:19">
      <c r="A992" t="s">
        <v>373</v>
      </c>
      <c r="B992" t="s">
        <v>1809</v>
      </c>
      <c r="C992" t="s">
        <v>51</v>
      </c>
      <c r="D992" t="s">
        <v>42</v>
      </c>
      <c r="E992">
        <v>1.9638225014703879E-2</v>
      </c>
      <c r="F992" t="s">
        <v>285</v>
      </c>
      <c r="G992">
        <f t="shared" si="233"/>
        <v>2017</v>
      </c>
      <c r="H992" t="s">
        <v>1797</v>
      </c>
      <c r="I992">
        <f t="shared" si="234"/>
        <v>2022</v>
      </c>
      <c r="J992" t="s">
        <v>162</v>
      </c>
      <c r="K992" t="s">
        <v>109</v>
      </c>
      <c r="L992">
        <v>90.213299111917252</v>
      </c>
      <c r="M992">
        <f t="shared" si="235"/>
        <v>46.068924746485777</v>
      </c>
      <c r="N992">
        <f t="shared" si="236"/>
        <v>46.068924746485777</v>
      </c>
      <c r="O992">
        <f t="shared" si="228"/>
        <v>92.137849492971554</v>
      </c>
      <c r="P992">
        <f t="shared" si="229"/>
        <v>34.091004312399477</v>
      </c>
      <c r="Q992">
        <f t="shared" si="230"/>
        <v>126.22885380537103</v>
      </c>
      <c r="R992">
        <f t="shared" si="231"/>
        <v>59.327561288524379</v>
      </c>
      <c r="S992">
        <f t="shared" si="232"/>
        <v>217.53439139125604</v>
      </c>
    </row>
    <row r="993" spans="1:19">
      <c r="A993" t="s">
        <v>1810</v>
      </c>
      <c r="B993" t="s">
        <v>1811</v>
      </c>
      <c r="C993" t="s">
        <v>51</v>
      </c>
      <c r="D993" t="s">
        <v>42</v>
      </c>
      <c r="E993">
        <v>1.860091096817881E-2</v>
      </c>
      <c r="F993" t="s">
        <v>352</v>
      </c>
      <c r="G993">
        <f t="shared" si="233"/>
        <v>2017</v>
      </c>
      <c r="H993" t="s">
        <v>1795</v>
      </c>
      <c r="I993">
        <f t="shared" si="234"/>
        <v>2022</v>
      </c>
      <c r="J993" t="s">
        <v>162</v>
      </c>
      <c r="K993" t="s">
        <v>109</v>
      </c>
      <c r="L993">
        <v>116.91118792856049</v>
      </c>
      <c r="M993">
        <f t="shared" si="235"/>
        <v>59.702646635518271</v>
      </c>
      <c r="N993">
        <f t="shared" si="236"/>
        <v>59.702646635518271</v>
      </c>
      <c r="O993">
        <f t="shared" si="228"/>
        <v>119.40529327103654</v>
      </c>
      <c r="P993">
        <f t="shared" si="229"/>
        <v>44.17995851028352</v>
      </c>
      <c r="Q993">
        <f t="shared" si="230"/>
        <v>163.58525178132007</v>
      </c>
      <c r="R993">
        <f t="shared" si="231"/>
        <v>76.885068337220432</v>
      </c>
      <c r="S993">
        <f t="shared" si="232"/>
        <v>281.91191723647489</v>
      </c>
    </row>
    <row r="994" spans="1:19">
      <c r="A994" t="s">
        <v>1812</v>
      </c>
      <c r="B994" t="s">
        <v>1813</v>
      </c>
      <c r="C994" t="s">
        <v>51</v>
      </c>
      <c r="D994" t="s">
        <v>42</v>
      </c>
      <c r="E994">
        <v>1.4146228132755E-2</v>
      </c>
      <c r="F994" t="s">
        <v>352</v>
      </c>
      <c r="G994">
        <f t="shared" si="233"/>
        <v>2017</v>
      </c>
      <c r="H994" t="s">
        <v>1797</v>
      </c>
      <c r="I994">
        <f t="shared" si="234"/>
        <v>2022</v>
      </c>
      <c r="J994" t="s">
        <v>162</v>
      </c>
      <c r="K994" t="s">
        <v>109</v>
      </c>
      <c r="L994">
        <v>108.5451022729788</v>
      </c>
      <c r="M994">
        <f t="shared" si="235"/>
        <v>55.430365560734543</v>
      </c>
      <c r="N994">
        <f t="shared" si="236"/>
        <v>55.430365560734543</v>
      </c>
      <c r="O994">
        <f t="shared" si="228"/>
        <v>110.86073112146909</v>
      </c>
      <c r="P994">
        <f t="shared" si="229"/>
        <v>41.018470514943559</v>
      </c>
      <c r="Q994">
        <f t="shared" si="230"/>
        <v>151.87920163641263</v>
      </c>
      <c r="R994">
        <f t="shared" si="231"/>
        <v>71.383224769113937</v>
      </c>
      <c r="S994">
        <f t="shared" si="232"/>
        <v>261.73849082008445</v>
      </c>
    </row>
    <row r="995" spans="1:19">
      <c r="A995" t="s">
        <v>1814</v>
      </c>
      <c r="B995" t="s">
        <v>1815</v>
      </c>
      <c r="C995" t="s">
        <v>51</v>
      </c>
      <c r="D995" t="s">
        <v>42</v>
      </c>
      <c r="E995">
        <v>1.7664062076862021E-2</v>
      </c>
      <c r="F995" t="s">
        <v>352</v>
      </c>
      <c r="G995">
        <f t="shared" si="233"/>
        <v>2017</v>
      </c>
      <c r="H995" t="s">
        <v>1797</v>
      </c>
      <c r="I995">
        <f t="shared" si="234"/>
        <v>2022</v>
      </c>
      <c r="J995" t="s">
        <v>162</v>
      </c>
      <c r="K995" t="s">
        <v>109</v>
      </c>
      <c r="L995">
        <v>24.713403470408199</v>
      </c>
      <c r="M995">
        <f t="shared" si="235"/>
        <v>12.620311372221796</v>
      </c>
      <c r="N995">
        <f t="shared" si="236"/>
        <v>12.620311372221796</v>
      </c>
      <c r="O995">
        <f t="shared" si="228"/>
        <v>25.240622744443591</v>
      </c>
      <c r="P995">
        <f t="shared" si="229"/>
        <v>9.3390304154441282</v>
      </c>
      <c r="Q995">
        <f t="shared" si="230"/>
        <v>34.579653159887719</v>
      </c>
      <c r="R995">
        <f t="shared" si="231"/>
        <v>16.252436985147227</v>
      </c>
      <c r="S995">
        <f t="shared" si="232"/>
        <v>59.592268945539828</v>
      </c>
    </row>
    <row r="996" spans="1:19">
      <c r="A996" t="s">
        <v>1816</v>
      </c>
      <c r="B996" t="s">
        <v>1817</v>
      </c>
      <c r="C996" t="s">
        <v>51</v>
      </c>
      <c r="D996" t="s">
        <v>42</v>
      </c>
      <c r="E996">
        <v>1.7614642992907471E-2</v>
      </c>
      <c r="F996" t="s">
        <v>352</v>
      </c>
      <c r="G996">
        <f t="shared" si="233"/>
        <v>2017</v>
      </c>
      <c r="H996" t="s">
        <v>1795</v>
      </c>
      <c r="I996">
        <f t="shared" si="234"/>
        <v>2022</v>
      </c>
      <c r="J996" t="s">
        <v>162</v>
      </c>
      <c r="K996" t="s">
        <v>109</v>
      </c>
      <c r="L996">
        <v>99.261927960716108</v>
      </c>
      <c r="M996">
        <f t="shared" si="235"/>
        <v>50.689757878605732</v>
      </c>
      <c r="N996">
        <f t="shared" si="236"/>
        <v>50.689757878605732</v>
      </c>
      <c r="O996">
        <f t="shared" si="228"/>
        <v>101.37951575721146</v>
      </c>
      <c r="P996">
        <f t="shared" si="229"/>
        <v>37.510420830168243</v>
      </c>
      <c r="Q996">
        <f t="shared" si="230"/>
        <v>138.88993658737971</v>
      </c>
      <c r="R996">
        <f t="shared" si="231"/>
        <v>65.278270196068462</v>
      </c>
      <c r="S996">
        <f t="shared" si="232"/>
        <v>239.35365738558434</v>
      </c>
    </row>
    <row r="997" spans="1:19">
      <c r="A997" t="s">
        <v>1818</v>
      </c>
      <c r="B997" t="s">
        <v>1819</v>
      </c>
      <c r="C997" t="s">
        <v>51</v>
      </c>
      <c r="D997" t="s">
        <v>42</v>
      </c>
      <c r="E997">
        <v>1.709412193844706E-2</v>
      </c>
      <c r="F997" t="s">
        <v>352</v>
      </c>
      <c r="G997">
        <f t="shared" si="233"/>
        <v>2017</v>
      </c>
      <c r="H997" t="s">
        <v>1489</v>
      </c>
      <c r="I997">
        <f t="shared" si="234"/>
        <v>2022</v>
      </c>
      <c r="J997" t="s">
        <v>162</v>
      </c>
      <c r="K997" t="s">
        <v>109</v>
      </c>
      <c r="L997">
        <v>76.402974042884011</v>
      </c>
      <c r="M997">
        <f t="shared" si="235"/>
        <v>39.016452077899466</v>
      </c>
      <c r="N997">
        <f t="shared" si="236"/>
        <v>39.016452077899466</v>
      </c>
      <c r="O997">
        <f t="shared" si="228"/>
        <v>78.032904155798931</v>
      </c>
      <c r="P997">
        <f t="shared" si="229"/>
        <v>28.872174537645606</v>
      </c>
      <c r="Q997">
        <f t="shared" si="230"/>
        <v>106.90507869344454</v>
      </c>
      <c r="R997">
        <f t="shared" si="231"/>
        <v>50.245386985918927</v>
      </c>
      <c r="S997">
        <f t="shared" si="232"/>
        <v>184.23308561503606</v>
      </c>
    </row>
    <row r="998" spans="1:19">
      <c r="A998" t="s">
        <v>1820</v>
      </c>
      <c r="B998" t="s">
        <v>1821</v>
      </c>
      <c r="C998" t="s">
        <v>51</v>
      </c>
      <c r="D998" t="s">
        <v>42</v>
      </c>
      <c r="E998">
        <v>1.7712996891631781E-2</v>
      </c>
      <c r="F998" t="s">
        <v>352</v>
      </c>
      <c r="G998">
        <f t="shared" si="233"/>
        <v>2017</v>
      </c>
      <c r="H998" t="s">
        <v>1797</v>
      </c>
      <c r="I998">
        <f t="shared" si="234"/>
        <v>2022</v>
      </c>
      <c r="J998" t="s">
        <v>162</v>
      </c>
      <c r="K998" t="s">
        <v>109</v>
      </c>
      <c r="L998">
        <v>74.257109552277925</v>
      </c>
      <c r="M998">
        <f t="shared" si="235"/>
        <v>37.920630611363286</v>
      </c>
      <c r="N998">
        <f t="shared" si="236"/>
        <v>37.920630611363286</v>
      </c>
      <c r="O998">
        <f t="shared" si="228"/>
        <v>75.841261222726573</v>
      </c>
      <c r="P998">
        <f t="shared" si="229"/>
        <v>28.061266652408833</v>
      </c>
      <c r="Q998">
        <f t="shared" si="230"/>
        <v>103.90252787513541</v>
      </c>
      <c r="R998">
        <f t="shared" si="231"/>
        <v>48.834188101313636</v>
      </c>
      <c r="S998">
        <f t="shared" si="232"/>
        <v>179.05868970481666</v>
      </c>
    </row>
    <row r="999" spans="1:19">
      <c r="A999" t="s">
        <v>1822</v>
      </c>
      <c r="B999" t="s">
        <v>1823</v>
      </c>
      <c r="C999" t="s">
        <v>51</v>
      </c>
      <c r="D999" t="s">
        <v>42</v>
      </c>
      <c r="E999">
        <v>1.8949687706573608E-2</v>
      </c>
      <c r="F999" t="s">
        <v>352</v>
      </c>
      <c r="G999">
        <f t="shared" si="233"/>
        <v>2017</v>
      </c>
      <c r="H999" t="s">
        <v>1489</v>
      </c>
      <c r="I999">
        <f t="shared" si="234"/>
        <v>2022</v>
      </c>
      <c r="J999" t="s">
        <v>162</v>
      </c>
      <c r="K999" t="s">
        <v>109</v>
      </c>
      <c r="L999">
        <v>97.808282276883261</v>
      </c>
      <c r="M999">
        <f t="shared" si="235"/>
        <v>49.947429482728424</v>
      </c>
      <c r="N999">
        <f t="shared" si="236"/>
        <v>49.947429482728424</v>
      </c>
      <c r="O999">
        <f t="shared" si="228"/>
        <v>99.894858965456848</v>
      </c>
      <c r="P999">
        <f t="shared" si="229"/>
        <v>36.961097817219034</v>
      </c>
      <c r="Q999">
        <f t="shared" si="230"/>
        <v>136.85595678267589</v>
      </c>
      <c r="R999">
        <f t="shared" si="231"/>
        <v>64.322299687857665</v>
      </c>
      <c r="S999">
        <f t="shared" si="232"/>
        <v>235.84843218881142</v>
      </c>
    </row>
    <row r="1000" spans="1:19">
      <c r="A1000" t="s">
        <v>1824</v>
      </c>
      <c r="B1000" t="s">
        <v>1825</v>
      </c>
      <c r="C1000" t="s">
        <v>51</v>
      </c>
      <c r="D1000" t="s">
        <v>42</v>
      </c>
      <c r="E1000">
        <v>1.8858285530813389E-2</v>
      </c>
      <c r="F1000" t="s">
        <v>352</v>
      </c>
      <c r="G1000">
        <f t="shared" si="233"/>
        <v>2017</v>
      </c>
      <c r="H1000" t="s">
        <v>1795</v>
      </c>
      <c r="I1000">
        <f t="shared" si="234"/>
        <v>2022</v>
      </c>
      <c r="J1000" t="s">
        <v>162</v>
      </c>
      <c r="K1000" t="s">
        <v>109</v>
      </c>
      <c r="L1000">
        <v>107.8568912917264</v>
      </c>
      <c r="M1000">
        <f t="shared" si="235"/>
        <v>55.07891915297499</v>
      </c>
      <c r="N1000">
        <f t="shared" si="236"/>
        <v>55.07891915297499</v>
      </c>
      <c r="O1000">
        <f t="shared" si="228"/>
        <v>110.15783830594998</v>
      </c>
      <c r="P1000">
        <f t="shared" si="229"/>
        <v>40.758400173201494</v>
      </c>
      <c r="Q1000">
        <f t="shared" si="230"/>
        <v>150.91623847915147</v>
      </c>
      <c r="R1000">
        <f t="shared" si="231"/>
        <v>70.930632085201182</v>
      </c>
      <c r="S1000">
        <f t="shared" si="232"/>
        <v>260.07898431240432</v>
      </c>
    </row>
    <row r="1001" spans="1:19">
      <c r="A1001" t="s">
        <v>1826</v>
      </c>
      <c r="B1001" t="s">
        <v>1827</v>
      </c>
      <c r="C1001" t="s">
        <v>51</v>
      </c>
      <c r="D1001" t="s">
        <v>42</v>
      </c>
      <c r="E1001">
        <v>1.6740129194738631E-2</v>
      </c>
      <c r="F1001" t="s">
        <v>334</v>
      </c>
      <c r="G1001">
        <f t="shared" si="233"/>
        <v>2017</v>
      </c>
      <c r="H1001" t="s">
        <v>1795</v>
      </c>
      <c r="I1001">
        <f t="shared" si="234"/>
        <v>2022</v>
      </c>
      <c r="J1001" t="s">
        <v>162</v>
      </c>
      <c r="K1001" t="s">
        <v>109</v>
      </c>
      <c r="L1001">
        <v>124.7183491042866</v>
      </c>
      <c r="M1001">
        <f t="shared" si="235"/>
        <v>63.689503609255738</v>
      </c>
      <c r="N1001">
        <f t="shared" si="236"/>
        <v>63.689503609255738</v>
      </c>
      <c r="O1001">
        <f t="shared" si="228"/>
        <v>127.37900721851148</v>
      </c>
      <c r="P1001">
        <f t="shared" si="229"/>
        <v>47.130232670849246</v>
      </c>
      <c r="Q1001">
        <f t="shared" si="230"/>
        <v>174.50923988936071</v>
      </c>
      <c r="R1001">
        <f t="shared" si="231"/>
        <v>82.019342747999531</v>
      </c>
      <c r="S1001">
        <f t="shared" si="232"/>
        <v>300.73759007599824</v>
      </c>
    </row>
    <row r="1002" spans="1:19">
      <c r="A1002" t="s">
        <v>1828</v>
      </c>
      <c r="B1002" t="s">
        <v>1829</v>
      </c>
      <c r="C1002" t="s">
        <v>51</v>
      </c>
      <c r="D1002" t="s">
        <v>42</v>
      </c>
      <c r="E1002">
        <v>1.7480501576272161E-2</v>
      </c>
      <c r="F1002" t="s">
        <v>334</v>
      </c>
      <c r="G1002">
        <f t="shared" si="233"/>
        <v>2017</v>
      </c>
      <c r="H1002" t="s">
        <v>1797</v>
      </c>
      <c r="I1002">
        <f t="shared" si="234"/>
        <v>2022</v>
      </c>
      <c r="J1002" t="s">
        <v>162</v>
      </c>
      <c r="K1002" t="s">
        <v>109</v>
      </c>
      <c r="L1002">
        <v>102.4269525707401</v>
      </c>
      <c r="M1002">
        <f t="shared" si="235"/>
        <v>52.306030446124652</v>
      </c>
      <c r="N1002">
        <f t="shared" si="236"/>
        <v>52.306030446124652</v>
      </c>
      <c r="O1002">
        <f t="shared" si="228"/>
        <v>104.6120608922493</v>
      </c>
      <c r="P1002">
        <f t="shared" si="229"/>
        <v>38.706462530132242</v>
      </c>
      <c r="Q1002">
        <f t="shared" si="230"/>
        <v>143.31852342238153</v>
      </c>
      <c r="R1002">
        <f t="shared" si="231"/>
        <v>67.359706008519311</v>
      </c>
      <c r="S1002">
        <f t="shared" si="232"/>
        <v>246.98558869790412</v>
      </c>
    </row>
    <row r="1003" spans="1:19">
      <c r="A1003" t="s">
        <v>277</v>
      </c>
      <c r="B1003" t="s">
        <v>1830</v>
      </c>
      <c r="C1003" t="s">
        <v>51</v>
      </c>
      <c r="D1003" t="s">
        <v>80</v>
      </c>
      <c r="E1003">
        <v>1.8869912231530651E-2</v>
      </c>
      <c r="F1003" t="s">
        <v>276</v>
      </c>
      <c r="G1003">
        <f t="shared" si="233"/>
        <v>2017</v>
      </c>
      <c r="H1003" t="s">
        <v>1831</v>
      </c>
      <c r="I1003">
        <f t="shared" si="234"/>
        <v>2022</v>
      </c>
      <c r="J1003" t="s">
        <v>162</v>
      </c>
      <c r="K1003" t="s">
        <v>109</v>
      </c>
      <c r="L1003">
        <v>101.46858378323419</v>
      </c>
      <c r="M1003">
        <f t="shared" si="235"/>
        <v>51.748977729449443</v>
      </c>
      <c r="N1003">
        <f>L1003*$L$3</f>
        <v>51.748977729449443</v>
      </c>
      <c r="O1003">
        <f t="shared" ref="O1003:O1018" si="237">N1003*$L$4</f>
        <v>103.49795545889889</v>
      </c>
      <c r="P1003">
        <f>O1003*$L$6</f>
        <v>26.909468419313711</v>
      </c>
      <c r="Q1003">
        <f t="shared" ref="Q1003:Q1018" si="238">SUM(O1003:P1003)</f>
        <v>130.4074238782126</v>
      </c>
      <c r="R1003">
        <f t="shared" ref="R1003:R1018" si="239">Q1003*$L$7</f>
        <v>61.291489222759914</v>
      </c>
      <c r="S1003">
        <f t="shared" ref="S1003:S1018" si="240">R1003*$L$8</f>
        <v>224.73546048345301</v>
      </c>
    </row>
    <row r="1004" spans="1:19">
      <c r="A1004" t="s">
        <v>1832</v>
      </c>
      <c r="B1004" t="s">
        <v>1833</v>
      </c>
      <c r="C1004" t="s">
        <v>51</v>
      </c>
      <c r="D1004" t="s">
        <v>80</v>
      </c>
      <c r="E1004">
        <v>1.9240392443625059E-2</v>
      </c>
      <c r="F1004" t="s">
        <v>276</v>
      </c>
      <c r="G1004">
        <f t="shared" si="233"/>
        <v>2017</v>
      </c>
      <c r="H1004" t="s">
        <v>1831</v>
      </c>
      <c r="I1004">
        <f t="shared" si="234"/>
        <v>2022</v>
      </c>
      <c r="J1004" t="s">
        <v>162</v>
      </c>
      <c r="K1004" t="s">
        <v>109</v>
      </c>
      <c r="L1004">
        <v>128.1873961663492</v>
      </c>
      <c r="M1004">
        <f t="shared" si="235"/>
        <v>65.375572044838094</v>
      </c>
      <c r="N1004">
        <f>L1004*$L$3</f>
        <v>65.375572044838094</v>
      </c>
      <c r="O1004">
        <f t="shared" si="237"/>
        <v>130.75114408967619</v>
      </c>
      <c r="P1004">
        <f>O1004*$L$6</f>
        <v>33.995297463315808</v>
      </c>
      <c r="Q1004">
        <f t="shared" si="238"/>
        <v>164.746441552992</v>
      </c>
      <c r="R1004">
        <f t="shared" si="239"/>
        <v>77.430827529906239</v>
      </c>
      <c r="S1004">
        <f t="shared" si="240"/>
        <v>283.91303427632289</v>
      </c>
    </row>
    <row r="1005" spans="1:19">
      <c r="A1005" t="s">
        <v>277</v>
      </c>
      <c r="B1005" t="s">
        <v>1834</v>
      </c>
      <c r="C1005" t="s">
        <v>51</v>
      </c>
      <c r="D1005" t="s">
        <v>80</v>
      </c>
      <c r="E1005">
        <v>1.953157063299724E-2</v>
      </c>
      <c r="F1005" t="s">
        <v>276</v>
      </c>
      <c r="G1005">
        <f t="shared" si="233"/>
        <v>2017</v>
      </c>
      <c r="H1005" t="s">
        <v>1831</v>
      </c>
      <c r="I1005">
        <f t="shared" si="234"/>
        <v>2022</v>
      </c>
      <c r="J1005" t="s">
        <v>162</v>
      </c>
      <c r="K1005" t="s">
        <v>109</v>
      </c>
      <c r="L1005">
        <v>98.285607576398263</v>
      </c>
      <c r="M1005">
        <f t="shared" si="235"/>
        <v>50.125659863963115</v>
      </c>
      <c r="N1005">
        <f>L1005*$L$3</f>
        <v>50.125659863963115</v>
      </c>
      <c r="O1005">
        <f t="shared" si="237"/>
        <v>100.25131972792623</v>
      </c>
      <c r="P1005">
        <f>O1005*$L$6</f>
        <v>26.065343129260821</v>
      </c>
      <c r="Q1005">
        <f t="shared" si="238"/>
        <v>126.31666285718705</v>
      </c>
      <c r="R1005">
        <f t="shared" si="239"/>
        <v>59.368831542877913</v>
      </c>
      <c r="S1005">
        <f t="shared" si="240"/>
        <v>217.68571565721902</v>
      </c>
    </row>
    <row r="1006" spans="1:19">
      <c r="A1006" t="s">
        <v>270</v>
      </c>
      <c r="B1006" t="s">
        <v>1835</v>
      </c>
      <c r="C1006" t="s">
        <v>51</v>
      </c>
      <c r="D1006" t="s">
        <v>42</v>
      </c>
      <c r="E1006">
        <v>1.9759483237702061E-2</v>
      </c>
      <c r="F1006" t="s">
        <v>269</v>
      </c>
      <c r="G1006">
        <f t="shared" si="233"/>
        <v>2017</v>
      </c>
      <c r="H1006" t="s">
        <v>1831</v>
      </c>
      <c r="I1006">
        <f t="shared" si="234"/>
        <v>2022</v>
      </c>
      <c r="J1006" t="s">
        <v>162</v>
      </c>
      <c r="K1006" t="s">
        <v>109</v>
      </c>
      <c r="L1006">
        <v>81.806635188072335</v>
      </c>
      <c r="M1006">
        <f t="shared" si="235"/>
        <v>41.77592170270897</v>
      </c>
      <c r="N1006">
        <f t="shared" ref="N1006:N1012" si="241">L1006*$L$2</f>
        <v>41.77592170270897</v>
      </c>
      <c r="O1006">
        <f t="shared" si="237"/>
        <v>83.551843405417941</v>
      </c>
      <c r="P1006">
        <f t="shared" ref="P1006:P1012" si="242">O1006*$L$5</f>
        <v>30.914182060004638</v>
      </c>
      <c r="Q1006">
        <f t="shared" si="238"/>
        <v>114.46602546542258</v>
      </c>
      <c r="R1006">
        <f t="shared" si="239"/>
        <v>53.799031968748608</v>
      </c>
      <c r="S1006">
        <f t="shared" si="240"/>
        <v>197.2631172187449</v>
      </c>
    </row>
    <row r="1007" spans="1:19">
      <c r="A1007" t="s">
        <v>1836</v>
      </c>
      <c r="B1007" t="s">
        <v>1837</v>
      </c>
      <c r="C1007" t="s">
        <v>51</v>
      </c>
      <c r="D1007" t="s">
        <v>42</v>
      </c>
      <c r="E1007">
        <v>1.9811092731276261E-2</v>
      </c>
      <c r="F1007" t="s">
        <v>734</v>
      </c>
      <c r="G1007">
        <f t="shared" si="233"/>
        <v>2017</v>
      </c>
      <c r="H1007" t="s">
        <v>1831</v>
      </c>
      <c r="I1007">
        <f t="shared" si="234"/>
        <v>2022</v>
      </c>
      <c r="J1007" t="s">
        <v>162</v>
      </c>
      <c r="K1007" t="s">
        <v>109</v>
      </c>
      <c r="L1007">
        <v>111.1899298769235</v>
      </c>
      <c r="M1007">
        <f t="shared" si="235"/>
        <v>56.780990857148979</v>
      </c>
      <c r="N1007">
        <f t="shared" si="241"/>
        <v>56.780990857148979</v>
      </c>
      <c r="O1007">
        <f t="shared" si="237"/>
        <v>113.56198171429796</v>
      </c>
      <c r="P1007">
        <f t="shared" si="242"/>
        <v>42.017933234290247</v>
      </c>
      <c r="Q1007">
        <f t="shared" si="238"/>
        <v>155.5799149485882</v>
      </c>
      <c r="R1007">
        <f t="shared" si="239"/>
        <v>73.122560025836449</v>
      </c>
      <c r="S1007">
        <f t="shared" si="240"/>
        <v>268.11605342806695</v>
      </c>
    </row>
    <row r="1008" spans="1:19">
      <c r="A1008" t="s">
        <v>1836</v>
      </c>
      <c r="B1008" t="s">
        <v>1838</v>
      </c>
      <c r="C1008" t="s">
        <v>51</v>
      </c>
      <c r="D1008" t="s">
        <v>42</v>
      </c>
      <c r="E1008">
        <v>1.9689608370359209E-2</v>
      </c>
      <c r="F1008" t="s">
        <v>734</v>
      </c>
      <c r="G1008">
        <f t="shared" si="233"/>
        <v>2017</v>
      </c>
      <c r="H1008" t="s">
        <v>1831</v>
      </c>
      <c r="I1008">
        <f t="shared" si="234"/>
        <v>2022</v>
      </c>
      <c r="J1008" t="s">
        <v>162</v>
      </c>
      <c r="K1008" t="s">
        <v>109</v>
      </c>
      <c r="L1008">
        <v>85.958628040853995</v>
      </c>
      <c r="M1008">
        <f t="shared" si="235"/>
        <v>43.896206052862809</v>
      </c>
      <c r="N1008">
        <f t="shared" si="241"/>
        <v>43.896206052862809</v>
      </c>
      <c r="O1008">
        <f t="shared" si="237"/>
        <v>87.792412105725617</v>
      </c>
      <c r="P1008">
        <f t="shared" si="242"/>
        <v>32.483192479118479</v>
      </c>
      <c r="Q1008">
        <f t="shared" si="238"/>
        <v>120.2756045848441</v>
      </c>
      <c r="R1008">
        <f t="shared" si="239"/>
        <v>56.529534154876728</v>
      </c>
      <c r="S1008">
        <f t="shared" si="240"/>
        <v>207.27495856788133</v>
      </c>
    </row>
    <row r="1009" spans="1:19">
      <c r="A1009" t="s">
        <v>1839</v>
      </c>
      <c r="B1009" t="s">
        <v>1840</v>
      </c>
      <c r="C1009" t="s">
        <v>51</v>
      </c>
      <c r="D1009" t="s">
        <v>42</v>
      </c>
      <c r="E1009">
        <v>1.9644857518465259E-2</v>
      </c>
      <c r="F1009" t="s">
        <v>269</v>
      </c>
      <c r="G1009">
        <f t="shared" si="233"/>
        <v>2017</v>
      </c>
      <c r="H1009" t="s">
        <v>1831</v>
      </c>
      <c r="I1009">
        <f t="shared" si="234"/>
        <v>2022</v>
      </c>
      <c r="J1009" t="s">
        <v>162</v>
      </c>
      <c r="K1009" t="s">
        <v>109</v>
      </c>
      <c r="L1009">
        <v>77.024554988483004</v>
      </c>
      <c r="M1009">
        <f t="shared" si="235"/>
        <v>39.33387274745202</v>
      </c>
      <c r="N1009">
        <f t="shared" si="241"/>
        <v>39.33387274745202</v>
      </c>
      <c r="O1009">
        <f t="shared" si="237"/>
        <v>78.66774549490404</v>
      </c>
      <c r="P1009">
        <f t="shared" si="242"/>
        <v>29.107065833114493</v>
      </c>
      <c r="Q1009">
        <f t="shared" si="238"/>
        <v>107.77481132801853</v>
      </c>
      <c r="R1009">
        <f t="shared" si="239"/>
        <v>50.654161324168705</v>
      </c>
      <c r="S1009">
        <f t="shared" si="240"/>
        <v>185.73192485528523</v>
      </c>
    </row>
    <row r="1010" spans="1:19">
      <c r="A1010" t="s">
        <v>1841</v>
      </c>
      <c r="B1010" t="s">
        <v>1842</v>
      </c>
      <c r="C1010" t="s">
        <v>51</v>
      </c>
      <c r="D1010" t="s">
        <v>42</v>
      </c>
      <c r="E1010">
        <v>1.9568613221709288E-2</v>
      </c>
      <c r="F1010" t="s">
        <v>1843</v>
      </c>
      <c r="G1010">
        <f t="shared" si="233"/>
        <v>2017</v>
      </c>
      <c r="H1010" t="s">
        <v>1831</v>
      </c>
      <c r="I1010">
        <f t="shared" si="234"/>
        <v>2022</v>
      </c>
      <c r="J1010" t="s">
        <v>162</v>
      </c>
      <c r="K1010" t="s">
        <v>109</v>
      </c>
      <c r="L1010">
        <v>128.46061144159481</v>
      </c>
      <c r="M1010">
        <f t="shared" si="235"/>
        <v>65.600552242841133</v>
      </c>
      <c r="N1010">
        <f t="shared" si="241"/>
        <v>65.600552242841133</v>
      </c>
      <c r="O1010">
        <f t="shared" si="237"/>
        <v>131.20110448568227</v>
      </c>
      <c r="P1010">
        <f t="shared" si="242"/>
        <v>48.544408659702441</v>
      </c>
      <c r="Q1010">
        <f t="shared" si="238"/>
        <v>179.74551314538471</v>
      </c>
      <c r="R1010">
        <f t="shared" si="239"/>
        <v>84.480391178330805</v>
      </c>
      <c r="S1010">
        <f t="shared" si="240"/>
        <v>309.7614343205463</v>
      </c>
    </row>
    <row r="1011" spans="1:19">
      <c r="A1011" t="s">
        <v>1844</v>
      </c>
      <c r="B1011" t="s">
        <v>1845</v>
      </c>
      <c r="C1011" t="s">
        <v>51</v>
      </c>
      <c r="D1011" t="s">
        <v>42</v>
      </c>
      <c r="E1011">
        <v>1.9913685003770758E-2</v>
      </c>
      <c r="F1011" t="s">
        <v>1846</v>
      </c>
      <c r="G1011">
        <f t="shared" si="233"/>
        <v>2017</v>
      </c>
      <c r="H1011" t="s">
        <v>1831</v>
      </c>
      <c r="I1011">
        <f t="shared" si="234"/>
        <v>2022</v>
      </c>
      <c r="J1011" t="s">
        <v>162</v>
      </c>
      <c r="K1011" t="s">
        <v>109</v>
      </c>
      <c r="L1011">
        <v>73.699014534023092</v>
      </c>
      <c r="M1011">
        <f t="shared" si="235"/>
        <v>37.635630088707821</v>
      </c>
      <c r="N1011">
        <f t="shared" si="241"/>
        <v>37.635630088707821</v>
      </c>
      <c r="O1011">
        <f t="shared" si="237"/>
        <v>75.271260177415641</v>
      </c>
      <c r="P1011">
        <f t="shared" si="242"/>
        <v>27.850366265643785</v>
      </c>
      <c r="Q1011">
        <f t="shared" si="238"/>
        <v>103.12162644305943</v>
      </c>
      <c r="R1011">
        <f t="shared" si="239"/>
        <v>48.467164428237929</v>
      </c>
      <c r="S1011">
        <f t="shared" si="240"/>
        <v>177.71293623687239</v>
      </c>
    </row>
    <row r="1012" spans="1:19">
      <c r="A1012" t="s">
        <v>1847</v>
      </c>
      <c r="B1012" t="s">
        <v>1848</v>
      </c>
      <c r="C1012" t="s">
        <v>51</v>
      </c>
      <c r="D1012" t="s">
        <v>42</v>
      </c>
      <c r="E1012">
        <v>1.9913685003770758E-2</v>
      </c>
      <c r="F1012" t="s">
        <v>1846</v>
      </c>
      <c r="G1012">
        <f t="shared" si="233"/>
        <v>2017</v>
      </c>
      <c r="H1012" t="s">
        <v>1831</v>
      </c>
      <c r="I1012">
        <f t="shared" si="234"/>
        <v>2022</v>
      </c>
      <c r="J1012" t="s">
        <v>162</v>
      </c>
      <c r="K1012" t="s">
        <v>109</v>
      </c>
      <c r="L1012">
        <v>102.14968759277841</v>
      </c>
      <c r="M1012">
        <f t="shared" si="235"/>
        <v>52.164440464045548</v>
      </c>
      <c r="N1012">
        <f t="shared" si="241"/>
        <v>52.164440464045548</v>
      </c>
      <c r="O1012">
        <f t="shared" si="237"/>
        <v>104.3288809280911</v>
      </c>
      <c r="P1012">
        <f t="shared" si="242"/>
        <v>38.601685943393704</v>
      </c>
      <c r="Q1012">
        <f t="shared" si="238"/>
        <v>142.93056687148481</v>
      </c>
      <c r="R1012">
        <f t="shared" si="239"/>
        <v>67.177366429597853</v>
      </c>
      <c r="S1012">
        <f t="shared" si="240"/>
        <v>246.31701024185878</v>
      </c>
    </row>
    <row r="1013" spans="1:19">
      <c r="A1013" t="s">
        <v>1849</v>
      </c>
      <c r="B1013" t="s">
        <v>1850</v>
      </c>
      <c r="C1013" t="s">
        <v>51</v>
      </c>
      <c r="D1013" t="s">
        <v>80</v>
      </c>
      <c r="E1013">
        <v>1.985238205917244E-2</v>
      </c>
      <c r="F1013" t="s">
        <v>282</v>
      </c>
      <c r="G1013">
        <f t="shared" si="233"/>
        <v>2017</v>
      </c>
      <c r="H1013" t="s">
        <v>1831</v>
      </c>
      <c r="I1013">
        <f t="shared" si="234"/>
        <v>2022</v>
      </c>
      <c r="J1013" t="s">
        <v>162</v>
      </c>
      <c r="K1013" t="s">
        <v>109</v>
      </c>
      <c r="L1013">
        <v>96.060355375207678</v>
      </c>
      <c r="M1013">
        <f t="shared" ref="M1013:M1040" si="243">IF(D1013="euc",$L$2,$L$3)*L1013</f>
        <v>48.990781241355918</v>
      </c>
      <c r="N1013">
        <f>L1013*$L$3</f>
        <v>48.990781241355918</v>
      </c>
      <c r="O1013">
        <f t="shared" si="237"/>
        <v>97.981562482711837</v>
      </c>
      <c r="P1013">
        <f>O1013*$L$6</f>
        <v>25.475206245505078</v>
      </c>
      <c r="Q1013">
        <f t="shared" si="238"/>
        <v>123.45676872821691</v>
      </c>
      <c r="R1013">
        <f t="shared" si="239"/>
        <v>58.024681302261946</v>
      </c>
      <c r="S1013">
        <f t="shared" si="240"/>
        <v>212.75716477496047</v>
      </c>
    </row>
    <row r="1014" spans="1:19">
      <c r="A1014" t="s">
        <v>1851</v>
      </c>
      <c r="B1014" t="s">
        <v>1852</v>
      </c>
      <c r="C1014" t="s">
        <v>51</v>
      </c>
      <c r="D1014" t="s">
        <v>80</v>
      </c>
      <c r="E1014">
        <v>1.9453026175611569E-2</v>
      </c>
      <c r="F1014" t="s">
        <v>282</v>
      </c>
      <c r="G1014">
        <f t="shared" si="233"/>
        <v>2017</v>
      </c>
      <c r="H1014" t="s">
        <v>1831</v>
      </c>
      <c r="I1014">
        <f t="shared" si="234"/>
        <v>2022</v>
      </c>
      <c r="J1014" t="s">
        <v>162</v>
      </c>
      <c r="K1014" t="s">
        <v>109</v>
      </c>
      <c r="L1014">
        <v>90.941455873786225</v>
      </c>
      <c r="M1014">
        <f t="shared" si="243"/>
        <v>46.380142495630977</v>
      </c>
      <c r="N1014">
        <f>L1014*$L$3</f>
        <v>46.380142495630977</v>
      </c>
      <c r="O1014">
        <f t="shared" si="237"/>
        <v>92.760284991261955</v>
      </c>
      <c r="P1014">
        <f>O1014*$L$6</f>
        <v>24.117674097728109</v>
      </c>
      <c r="Q1014">
        <f t="shared" si="238"/>
        <v>116.87795908899007</v>
      </c>
      <c r="R1014">
        <f t="shared" si="239"/>
        <v>54.932640771825326</v>
      </c>
      <c r="S1014">
        <f t="shared" si="240"/>
        <v>201.41968283002618</v>
      </c>
    </row>
    <row r="1015" spans="1:19">
      <c r="A1015" t="s">
        <v>283</v>
      </c>
      <c r="B1015" t="s">
        <v>1853</v>
      </c>
      <c r="C1015" t="s">
        <v>51</v>
      </c>
      <c r="D1015" t="s">
        <v>80</v>
      </c>
      <c r="E1015">
        <v>1.9830047645139279E-2</v>
      </c>
      <c r="F1015" t="s">
        <v>282</v>
      </c>
      <c r="G1015">
        <f t="shared" si="233"/>
        <v>2017</v>
      </c>
      <c r="H1015" t="s">
        <v>1831</v>
      </c>
      <c r="I1015">
        <f t="shared" si="234"/>
        <v>2022</v>
      </c>
      <c r="J1015" t="s">
        <v>162</v>
      </c>
      <c r="K1015" t="s">
        <v>109</v>
      </c>
      <c r="L1015">
        <v>110.1577777889286</v>
      </c>
      <c r="M1015">
        <f t="shared" si="243"/>
        <v>56.180466672353589</v>
      </c>
      <c r="N1015">
        <f>L1015*$L$3</f>
        <v>56.180466672353589</v>
      </c>
      <c r="O1015">
        <f t="shared" si="237"/>
        <v>112.36093334470718</v>
      </c>
      <c r="P1015">
        <f>O1015*$L$6</f>
        <v>29.213842669623869</v>
      </c>
      <c r="Q1015">
        <f t="shared" si="238"/>
        <v>141.57477601433104</v>
      </c>
      <c r="R1015">
        <f t="shared" si="239"/>
        <v>66.540144726735576</v>
      </c>
      <c r="S1015">
        <f t="shared" si="240"/>
        <v>243.98053066469711</v>
      </c>
    </row>
    <row r="1016" spans="1:19">
      <c r="A1016" t="s">
        <v>1854</v>
      </c>
      <c r="B1016" t="s">
        <v>1855</v>
      </c>
      <c r="C1016" t="s">
        <v>51</v>
      </c>
      <c r="D1016" t="s">
        <v>42</v>
      </c>
      <c r="E1016">
        <v>1.991030805911247E-2</v>
      </c>
      <c r="F1016" t="s">
        <v>734</v>
      </c>
      <c r="G1016">
        <f t="shared" si="233"/>
        <v>2017</v>
      </c>
      <c r="H1016" t="s">
        <v>1831</v>
      </c>
      <c r="I1016">
        <f t="shared" si="234"/>
        <v>2022</v>
      </c>
      <c r="J1016" t="s">
        <v>162</v>
      </c>
      <c r="K1016" t="s">
        <v>109</v>
      </c>
      <c r="L1016">
        <v>64.139861780155186</v>
      </c>
      <c r="M1016">
        <f t="shared" si="243"/>
        <v>32.754089415732608</v>
      </c>
      <c r="N1016">
        <f>L1016*$L$2</f>
        <v>32.754089415732608</v>
      </c>
      <c r="O1016">
        <f t="shared" si="237"/>
        <v>65.508178831465216</v>
      </c>
      <c r="P1016">
        <f>O1016*$L$5</f>
        <v>24.238026167642129</v>
      </c>
      <c r="Q1016">
        <f t="shared" si="238"/>
        <v>89.746204999107348</v>
      </c>
      <c r="R1016">
        <f t="shared" si="239"/>
        <v>42.18071634958045</v>
      </c>
      <c r="S1016">
        <f t="shared" si="240"/>
        <v>154.66262661512832</v>
      </c>
    </row>
    <row r="1017" spans="1:19">
      <c r="A1017" t="s">
        <v>274</v>
      </c>
      <c r="B1017" t="s">
        <v>1856</v>
      </c>
      <c r="C1017" t="s">
        <v>51</v>
      </c>
      <c r="D1017" t="s">
        <v>42</v>
      </c>
      <c r="E1017">
        <v>1.9856667574090159E-2</v>
      </c>
      <c r="F1017" t="s">
        <v>272</v>
      </c>
      <c r="G1017">
        <f t="shared" si="233"/>
        <v>2017</v>
      </c>
      <c r="H1017" t="s">
        <v>1831</v>
      </c>
      <c r="I1017">
        <f t="shared" si="234"/>
        <v>2022</v>
      </c>
      <c r="J1017" t="s">
        <v>162</v>
      </c>
      <c r="K1017" t="s">
        <v>109</v>
      </c>
      <c r="L1017">
        <v>133.78626540971291</v>
      </c>
      <c r="M1017">
        <f t="shared" si="243"/>
        <v>68.320186202560109</v>
      </c>
      <c r="N1017">
        <f>L1017*$L$2</f>
        <v>68.320186202560109</v>
      </c>
      <c r="O1017">
        <f t="shared" si="237"/>
        <v>136.64037240512022</v>
      </c>
      <c r="P1017">
        <f>O1017*$L$5</f>
        <v>50.556937789894477</v>
      </c>
      <c r="Q1017">
        <f t="shared" si="238"/>
        <v>187.19731019501469</v>
      </c>
      <c r="R1017">
        <f t="shared" si="239"/>
        <v>87.982735791656907</v>
      </c>
      <c r="S1017">
        <f t="shared" si="240"/>
        <v>322.60336456940865</v>
      </c>
    </row>
    <row r="1018" spans="1:19">
      <c r="A1018" t="s">
        <v>274</v>
      </c>
      <c r="B1018" t="s">
        <v>1857</v>
      </c>
      <c r="C1018" t="s">
        <v>51</v>
      </c>
      <c r="D1018" t="s">
        <v>42</v>
      </c>
      <c r="E1018">
        <v>1.9617968656510949E-2</v>
      </c>
      <c r="F1018" t="s">
        <v>272</v>
      </c>
      <c r="G1018">
        <f t="shared" si="233"/>
        <v>2017</v>
      </c>
      <c r="H1018" t="s">
        <v>1831</v>
      </c>
      <c r="I1018">
        <f t="shared" si="234"/>
        <v>2022</v>
      </c>
      <c r="J1018" t="s">
        <v>162</v>
      </c>
      <c r="K1018" t="s">
        <v>109</v>
      </c>
      <c r="L1018">
        <v>124.43819125172971</v>
      </c>
      <c r="M1018">
        <f t="shared" si="243"/>
        <v>63.546436332550016</v>
      </c>
      <c r="N1018">
        <f>L1018*$L$2</f>
        <v>63.546436332550016</v>
      </c>
      <c r="O1018">
        <f t="shared" si="237"/>
        <v>127.09287266510003</v>
      </c>
      <c r="P1018">
        <f>O1018*$L$5</f>
        <v>47.024362886087012</v>
      </c>
      <c r="Q1018">
        <f t="shared" si="238"/>
        <v>174.11723555118704</v>
      </c>
      <c r="R1018">
        <f t="shared" si="239"/>
        <v>81.835100709057897</v>
      </c>
      <c r="S1018">
        <f t="shared" si="240"/>
        <v>300.06203593321226</v>
      </c>
    </row>
    <row r="1019" spans="1:19">
      <c r="A1019" t="s">
        <v>1858</v>
      </c>
      <c r="B1019" t="s">
        <v>1859</v>
      </c>
      <c r="C1019" t="s">
        <v>51</v>
      </c>
      <c r="D1019" t="s">
        <v>80</v>
      </c>
      <c r="E1019">
        <v>1.9856667574090159E-2</v>
      </c>
      <c r="F1019" t="s">
        <v>279</v>
      </c>
      <c r="G1019">
        <f t="shared" si="233"/>
        <v>2017</v>
      </c>
      <c r="H1019" t="s">
        <v>1831</v>
      </c>
      <c r="I1019">
        <f t="shared" si="234"/>
        <v>2022</v>
      </c>
      <c r="J1019" t="s">
        <v>162</v>
      </c>
      <c r="K1019" t="s">
        <v>109</v>
      </c>
      <c r="L1019">
        <v>124.44376489867641</v>
      </c>
      <c r="M1019">
        <f t="shared" si="243"/>
        <v>63.466320098324971</v>
      </c>
      <c r="N1019">
        <f>L1019*$L$3</f>
        <v>63.466320098324971</v>
      </c>
      <c r="O1019">
        <f t="shared" ref="O1019:O1040" si="244">N1019*$L$4</f>
        <v>126.93264019664994</v>
      </c>
      <c r="P1019">
        <f>O1019*$L$6</f>
        <v>33.002486451128988</v>
      </c>
      <c r="Q1019">
        <f t="shared" ref="Q1019:Q1040" si="245">SUM(O1019:P1019)</f>
        <v>159.93512664777893</v>
      </c>
      <c r="R1019">
        <f t="shared" ref="R1019:R1040" si="246">Q1019*$L$7</f>
        <v>75.169509524456089</v>
      </c>
      <c r="S1019">
        <f t="shared" ref="S1019:S1040" si="247">R1019*$L$8</f>
        <v>275.62153492300564</v>
      </c>
    </row>
    <row r="1020" spans="1:19">
      <c r="A1020" t="s">
        <v>280</v>
      </c>
      <c r="B1020" t="s">
        <v>1860</v>
      </c>
      <c r="C1020" t="s">
        <v>51</v>
      </c>
      <c r="D1020" t="s">
        <v>80</v>
      </c>
      <c r="E1020">
        <v>1.9848036070456081E-2</v>
      </c>
      <c r="F1020" t="s">
        <v>279</v>
      </c>
      <c r="G1020">
        <f t="shared" si="233"/>
        <v>2017</v>
      </c>
      <c r="H1020" t="s">
        <v>1831</v>
      </c>
      <c r="I1020">
        <f t="shared" si="234"/>
        <v>2022</v>
      </c>
      <c r="J1020" t="s">
        <v>162</v>
      </c>
      <c r="K1020" t="s">
        <v>109</v>
      </c>
      <c r="L1020">
        <v>89.972934379307816</v>
      </c>
      <c r="M1020">
        <f t="shared" si="243"/>
        <v>45.886196533446984</v>
      </c>
      <c r="N1020">
        <f>L1020*$L$3</f>
        <v>45.886196533446984</v>
      </c>
      <c r="O1020">
        <f t="shared" si="244"/>
        <v>91.772393066893969</v>
      </c>
      <c r="P1020">
        <f>O1020*$L$6</f>
        <v>23.860822197392434</v>
      </c>
      <c r="Q1020">
        <f t="shared" si="245"/>
        <v>115.63321526428641</v>
      </c>
      <c r="R1020">
        <f t="shared" si="246"/>
        <v>54.347611174214606</v>
      </c>
      <c r="S1020">
        <f t="shared" si="247"/>
        <v>199.27457430545354</v>
      </c>
    </row>
    <row r="1021" spans="1:19">
      <c r="A1021" t="s">
        <v>1861</v>
      </c>
      <c r="B1021" t="s">
        <v>1862</v>
      </c>
      <c r="C1021" t="s">
        <v>51</v>
      </c>
      <c r="D1021" t="s">
        <v>42</v>
      </c>
      <c r="E1021">
        <v>1.9026634738360821E-2</v>
      </c>
      <c r="F1021" t="s">
        <v>356</v>
      </c>
      <c r="G1021">
        <f t="shared" si="233"/>
        <v>2017</v>
      </c>
      <c r="H1021" t="s">
        <v>636</v>
      </c>
      <c r="I1021">
        <f t="shared" si="234"/>
        <v>2022</v>
      </c>
      <c r="J1021" t="s">
        <v>162</v>
      </c>
      <c r="K1021" t="s">
        <v>109</v>
      </c>
      <c r="L1021">
        <v>76.597392158349194</v>
      </c>
      <c r="M1021">
        <f t="shared" si="243"/>
        <v>39.115734928863681</v>
      </c>
      <c r="N1021">
        <f t="shared" ref="N1021:N1040" si="248">L1021*$L$2</f>
        <v>39.115734928863681</v>
      </c>
      <c r="O1021">
        <f t="shared" si="244"/>
        <v>78.231469857727362</v>
      </c>
      <c r="P1021">
        <f t="shared" ref="P1021:P1040" si="249">O1021*$L$5</f>
        <v>28.945643847359122</v>
      </c>
      <c r="Q1021">
        <f t="shared" si="245"/>
        <v>107.17711370508648</v>
      </c>
      <c r="R1021">
        <f t="shared" si="246"/>
        <v>50.373243441390642</v>
      </c>
      <c r="S1021">
        <f t="shared" si="247"/>
        <v>184.70189261843234</v>
      </c>
    </row>
    <row r="1022" spans="1:19">
      <c r="A1022" t="s">
        <v>1863</v>
      </c>
      <c r="B1022" t="s">
        <v>1864</v>
      </c>
      <c r="C1022" t="s">
        <v>51</v>
      </c>
      <c r="D1022" t="s">
        <v>42</v>
      </c>
      <c r="E1022">
        <v>1.9848036070456081E-2</v>
      </c>
      <c r="F1022" t="s">
        <v>1865</v>
      </c>
      <c r="G1022">
        <f t="shared" si="233"/>
        <v>2017</v>
      </c>
      <c r="H1022" t="s">
        <v>636</v>
      </c>
      <c r="I1022">
        <f t="shared" si="234"/>
        <v>2022</v>
      </c>
      <c r="J1022" t="s">
        <v>162</v>
      </c>
      <c r="K1022" t="s">
        <v>109</v>
      </c>
      <c r="L1022">
        <v>48.608263346888563</v>
      </c>
      <c r="M1022">
        <f t="shared" si="243"/>
        <v>24.822619815811112</v>
      </c>
      <c r="N1022">
        <f t="shared" si="248"/>
        <v>24.822619815811112</v>
      </c>
      <c r="O1022">
        <f t="shared" si="244"/>
        <v>49.645239631622225</v>
      </c>
      <c r="P1022">
        <f t="shared" si="249"/>
        <v>18.368738663700224</v>
      </c>
      <c r="Q1022">
        <f t="shared" si="245"/>
        <v>68.013978295322445</v>
      </c>
      <c r="R1022">
        <f t="shared" si="246"/>
        <v>31.966569798801547</v>
      </c>
      <c r="S1022">
        <f t="shared" si="247"/>
        <v>117.21075592893901</v>
      </c>
    </row>
    <row r="1023" spans="1:19">
      <c r="A1023" t="s">
        <v>1866</v>
      </c>
      <c r="B1023" t="s">
        <v>1867</v>
      </c>
      <c r="C1023" t="s">
        <v>51</v>
      </c>
      <c r="D1023" t="s">
        <v>42</v>
      </c>
      <c r="E1023">
        <v>1.9597174461797359E-2</v>
      </c>
      <c r="F1023" t="s">
        <v>1868</v>
      </c>
      <c r="G1023">
        <f t="shared" si="233"/>
        <v>2017</v>
      </c>
      <c r="H1023" t="s">
        <v>1769</v>
      </c>
      <c r="I1023">
        <f t="shared" si="234"/>
        <v>2022</v>
      </c>
      <c r="J1023" t="s">
        <v>162</v>
      </c>
      <c r="K1023" t="s">
        <v>109</v>
      </c>
      <c r="L1023">
        <v>81.931999928742215</v>
      </c>
      <c r="M1023">
        <f t="shared" si="243"/>
        <v>41.839941296944389</v>
      </c>
      <c r="N1023">
        <f t="shared" si="248"/>
        <v>41.839941296944389</v>
      </c>
      <c r="O1023">
        <f t="shared" si="244"/>
        <v>83.679882593888777</v>
      </c>
      <c r="P1023">
        <f t="shared" si="249"/>
        <v>30.961556559738849</v>
      </c>
      <c r="Q1023">
        <f t="shared" si="245"/>
        <v>114.64143915362763</v>
      </c>
      <c r="R1023">
        <f t="shared" si="246"/>
        <v>53.881476402204981</v>
      </c>
      <c r="S1023">
        <f t="shared" si="247"/>
        <v>197.56541347475158</v>
      </c>
    </row>
    <row r="1024" spans="1:19">
      <c r="A1024" t="s">
        <v>1869</v>
      </c>
      <c r="B1024" t="s">
        <v>1870</v>
      </c>
      <c r="C1024" t="s">
        <v>51</v>
      </c>
      <c r="D1024" t="s">
        <v>42</v>
      </c>
      <c r="E1024">
        <v>1.9929659619724389E-2</v>
      </c>
      <c r="F1024" t="s">
        <v>1868</v>
      </c>
      <c r="G1024">
        <f t="shared" si="233"/>
        <v>2017</v>
      </c>
      <c r="H1024" t="s">
        <v>1769</v>
      </c>
      <c r="I1024">
        <f t="shared" si="234"/>
        <v>2022</v>
      </c>
      <c r="J1024" t="s">
        <v>162</v>
      </c>
      <c r="K1024" t="s">
        <v>109</v>
      </c>
      <c r="L1024">
        <v>73.533763166004491</v>
      </c>
      <c r="M1024">
        <f t="shared" si="243"/>
        <v>37.551241723439652</v>
      </c>
      <c r="N1024">
        <f t="shared" si="248"/>
        <v>37.551241723439652</v>
      </c>
      <c r="O1024">
        <f t="shared" si="244"/>
        <v>75.102483446879305</v>
      </c>
      <c r="P1024">
        <f t="shared" si="249"/>
        <v>27.787918875345344</v>
      </c>
      <c r="Q1024">
        <f t="shared" si="245"/>
        <v>102.89040232222465</v>
      </c>
      <c r="R1024">
        <f t="shared" si="246"/>
        <v>48.358489091445577</v>
      </c>
      <c r="S1024">
        <f t="shared" si="247"/>
        <v>177.31446000196712</v>
      </c>
    </row>
    <row r="1025" spans="1:19">
      <c r="A1025" t="s">
        <v>1871</v>
      </c>
      <c r="B1025" t="s">
        <v>1872</v>
      </c>
      <c r="C1025" t="s">
        <v>51</v>
      </c>
      <c r="D1025" t="s">
        <v>42</v>
      </c>
      <c r="E1025">
        <v>1.967712201493485E-2</v>
      </c>
      <c r="F1025" t="s">
        <v>1868</v>
      </c>
      <c r="G1025">
        <f t="shared" si="233"/>
        <v>2017</v>
      </c>
      <c r="H1025" t="s">
        <v>1769</v>
      </c>
      <c r="I1025">
        <f t="shared" si="234"/>
        <v>2022</v>
      </c>
      <c r="J1025" t="s">
        <v>162</v>
      </c>
      <c r="K1025" t="s">
        <v>109</v>
      </c>
      <c r="L1025">
        <v>45.266642621905731</v>
      </c>
      <c r="M1025">
        <f t="shared" si="243"/>
        <v>23.116165498919877</v>
      </c>
      <c r="N1025">
        <f t="shared" si="248"/>
        <v>23.116165498919877</v>
      </c>
      <c r="O1025">
        <f t="shared" si="244"/>
        <v>46.232330997839753</v>
      </c>
      <c r="P1025">
        <f t="shared" si="249"/>
        <v>17.105962469200708</v>
      </c>
      <c r="Q1025">
        <f t="shared" si="245"/>
        <v>63.338293467040458</v>
      </c>
      <c r="R1025">
        <f t="shared" si="246"/>
        <v>29.768997929509013</v>
      </c>
      <c r="S1025">
        <f t="shared" si="247"/>
        <v>109.15299240819971</v>
      </c>
    </row>
    <row r="1026" spans="1:19">
      <c r="A1026" t="s">
        <v>1873</v>
      </c>
      <c r="B1026" t="s">
        <v>1874</v>
      </c>
      <c r="C1026" t="s">
        <v>51</v>
      </c>
      <c r="D1026" t="s">
        <v>42</v>
      </c>
      <c r="E1026">
        <v>1.9759483237702061E-2</v>
      </c>
      <c r="F1026" t="s">
        <v>1868</v>
      </c>
      <c r="G1026">
        <f t="shared" si="233"/>
        <v>2017</v>
      </c>
      <c r="H1026" t="s">
        <v>1769</v>
      </c>
      <c r="I1026">
        <f t="shared" si="234"/>
        <v>2022</v>
      </c>
      <c r="J1026" t="s">
        <v>162</v>
      </c>
      <c r="K1026" t="s">
        <v>109</v>
      </c>
      <c r="L1026">
        <v>61.245492072154391</v>
      </c>
      <c r="M1026">
        <f t="shared" si="243"/>
        <v>31.276031284846866</v>
      </c>
      <c r="N1026">
        <f t="shared" si="248"/>
        <v>31.276031284846866</v>
      </c>
      <c r="O1026">
        <f t="shared" si="244"/>
        <v>62.552062569693732</v>
      </c>
      <c r="P1026">
        <f t="shared" si="249"/>
        <v>23.144263150786681</v>
      </c>
      <c r="Q1026">
        <f t="shared" si="245"/>
        <v>85.696325720480417</v>
      </c>
      <c r="R1026">
        <f t="shared" si="246"/>
        <v>40.27727308862579</v>
      </c>
      <c r="S1026">
        <f t="shared" si="247"/>
        <v>147.68333465829457</v>
      </c>
    </row>
    <row r="1027" spans="1:19">
      <c r="A1027" t="s">
        <v>1875</v>
      </c>
      <c r="B1027" t="s">
        <v>1876</v>
      </c>
      <c r="C1027" t="s">
        <v>51</v>
      </c>
      <c r="D1027" t="s">
        <v>42</v>
      </c>
      <c r="E1027">
        <v>1.980903678122661E-2</v>
      </c>
      <c r="F1027" t="s">
        <v>265</v>
      </c>
      <c r="G1027">
        <f t="shared" si="233"/>
        <v>2017</v>
      </c>
      <c r="H1027" t="s">
        <v>636</v>
      </c>
      <c r="I1027">
        <f t="shared" si="234"/>
        <v>2022</v>
      </c>
      <c r="J1027" t="s">
        <v>162</v>
      </c>
      <c r="K1027" t="s">
        <v>109</v>
      </c>
      <c r="L1027">
        <v>86.873146219048195</v>
      </c>
      <c r="M1027">
        <f t="shared" si="243"/>
        <v>44.363220002527314</v>
      </c>
      <c r="N1027">
        <f t="shared" si="248"/>
        <v>44.363220002527314</v>
      </c>
      <c r="O1027">
        <f t="shared" si="244"/>
        <v>88.726440005054627</v>
      </c>
      <c r="P1027">
        <f t="shared" si="249"/>
        <v>32.828782801870211</v>
      </c>
      <c r="Q1027">
        <f t="shared" si="245"/>
        <v>121.55522280692483</v>
      </c>
      <c r="R1027">
        <f t="shared" si="246"/>
        <v>57.130954719254667</v>
      </c>
      <c r="S1027">
        <f t="shared" si="247"/>
        <v>209.48016730393377</v>
      </c>
    </row>
    <row r="1028" spans="1:19">
      <c r="A1028" t="s">
        <v>1877</v>
      </c>
      <c r="B1028" t="s">
        <v>1878</v>
      </c>
      <c r="C1028" t="s">
        <v>51</v>
      </c>
      <c r="D1028" t="s">
        <v>42</v>
      </c>
      <c r="E1028">
        <v>1.8388026447948139E-2</v>
      </c>
      <c r="F1028" t="s">
        <v>265</v>
      </c>
      <c r="G1028">
        <f t="shared" si="233"/>
        <v>2017</v>
      </c>
      <c r="H1028" t="s">
        <v>1879</v>
      </c>
      <c r="I1028">
        <f t="shared" si="234"/>
        <v>2022</v>
      </c>
      <c r="J1028" t="s">
        <v>162</v>
      </c>
      <c r="K1028" t="s">
        <v>109</v>
      </c>
      <c r="L1028">
        <v>34.645758700839828</v>
      </c>
      <c r="M1028">
        <f t="shared" si="243"/>
        <v>17.692434109895551</v>
      </c>
      <c r="N1028">
        <f t="shared" si="248"/>
        <v>17.692434109895551</v>
      </c>
      <c r="O1028">
        <f t="shared" si="244"/>
        <v>35.384868219791102</v>
      </c>
      <c r="P1028">
        <f t="shared" si="249"/>
        <v>13.092401241322708</v>
      </c>
      <c r="Q1028">
        <f t="shared" si="245"/>
        <v>48.477269461113806</v>
      </c>
      <c r="R1028">
        <f t="shared" si="246"/>
        <v>22.784316646723489</v>
      </c>
      <c r="S1028">
        <f t="shared" si="247"/>
        <v>83.542494371319464</v>
      </c>
    </row>
    <row r="1029" spans="1:19">
      <c r="A1029" t="s">
        <v>1880</v>
      </c>
      <c r="B1029" t="s">
        <v>1881</v>
      </c>
      <c r="C1029" t="s">
        <v>51</v>
      </c>
      <c r="D1029" t="s">
        <v>42</v>
      </c>
      <c r="E1029">
        <v>1.8332558207105679E-2</v>
      </c>
      <c r="F1029" t="s">
        <v>356</v>
      </c>
      <c r="G1029">
        <f t="shared" si="233"/>
        <v>2017</v>
      </c>
      <c r="H1029" t="s">
        <v>636</v>
      </c>
      <c r="I1029">
        <f t="shared" si="234"/>
        <v>2022</v>
      </c>
      <c r="J1029" t="s">
        <v>162</v>
      </c>
      <c r="K1029" t="s">
        <v>109</v>
      </c>
      <c r="L1029">
        <v>70.42719852961639</v>
      </c>
      <c r="M1029">
        <f t="shared" si="243"/>
        <v>35.964822715790795</v>
      </c>
      <c r="N1029">
        <f t="shared" si="248"/>
        <v>35.964822715790795</v>
      </c>
      <c r="O1029">
        <f t="shared" si="244"/>
        <v>71.929645431581591</v>
      </c>
      <c r="P1029">
        <f t="shared" si="249"/>
        <v>26.61396880968519</v>
      </c>
      <c r="Q1029">
        <f t="shared" si="245"/>
        <v>98.543614241266781</v>
      </c>
      <c r="R1029">
        <f t="shared" si="246"/>
        <v>46.315498693395384</v>
      </c>
      <c r="S1029">
        <f t="shared" si="247"/>
        <v>169.8234952091164</v>
      </c>
    </row>
    <row r="1030" spans="1:19">
      <c r="A1030" t="s">
        <v>1882</v>
      </c>
      <c r="B1030" t="s">
        <v>1883</v>
      </c>
      <c r="C1030" t="s">
        <v>51</v>
      </c>
      <c r="D1030" t="s">
        <v>42</v>
      </c>
      <c r="E1030">
        <v>1.8763206894923289E-2</v>
      </c>
      <c r="F1030" t="s">
        <v>1868</v>
      </c>
      <c r="G1030">
        <f t="shared" si="233"/>
        <v>2017</v>
      </c>
      <c r="H1030" t="s">
        <v>636</v>
      </c>
      <c r="I1030">
        <f t="shared" si="234"/>
        <v>2022</v>
      </c>
      <c r="J1030" t="s">
        <v>162</v>
      </c>
      <c r="K1030" t="s">
        <v>109</v>
      </c>
      <c r="L1030">
        <v>70.7603752664795</v>
      </c>
      <c r="M1030">
        <f t="shared" si="243"/>
        <v>36.134964969415556</v>
      </c>
      <c r="N1030">
        <f t="shared" si="248"/>
        <v>36.134964969415556</v>
      </c>
      <c r="O1030">
        <f t="shared" si="244"/>
        <v>72.269929938831112</v>
      </c>
      <c r="P1030">
        <f t="shared" si="249"/>
        <v>26.73987407736751</v>
      </c>
      <c r="Q1030">
        <f t="shared" si="245"/>
        <v>99.009804016198615</v>
      </c>
      <c r="R1030">
        <f t="shared" si="246"/>
        <v>46.534607887613348</v>
      </c>
      <c r="S1030">
        <f t="shared" si="247"/>
        <v>170.62689558791561</v>
      </c>
    </row>
    <row r="1031" spans="1:19">
      <c r="A1031" t="s">
        <v>1884</v>
      </c>
      <c r="B1031" t="s">
        <v>1885</v>
      </c>
      <c r="C1031" t="s">
        <v>51</v>
      </c>
      <c r="D1031" t="s">
        <v>42</v>
      </c>
      <c r="E1031">
        <v>1.9568613221709288E-2</v>
      </c>
      <c r="F1031" t="s">
        <v>356</v>
      </c>
      <c r="G1031">
        <f t="shared" si="233"/>
        <v>2017</v>
      </c>
      <c r="H1031" t="s">
        <v>636</v>
      </c>
      <c r="I1031">
        <f t="shared" si="234"/>
        <v>2022</v>
      </c>
      <c r="J1031" t="s">
        <v>162</v>
      </c>
      <c r="K1031" t="s">
        <v>109</v>
      </c>
      <c r="L1031">
        <v>72.450483282964655</v>
      </c>
      <c r="M1031">
        <f t="shared" si="243"/>
        <v>36.998046796500645</v>
      </c>
      <c r="N1031">
        <f t="shared" si="248"/>
        <v>36.998046796500645</v>
      </c>
      <c r="O1031">
        <f t="shared" si="244"/>
        <v>73.996093593001291</v>
      </c>
      <c r="P1031">
        <f t="shared" si="249"/>
        <v>27.378554629410477</v>
      </c>
      <c r="Q1031">
        <f t="shared" si="245"/>
        <v>101.37464822241176</v>
      </c>
      <c r="R1031">
        <f t="shared" si="246"/>
        <v>47.646084664533525</v>
      </c>
      <c r="S1031">
        <f t="shared" si="247"/>
        <v>174.70231043662292</v>
      </c>
    </row>
    <row r="1032" spans="1:19">
      <c r="A1032" t="s">
        <v>354</v>
      </c>
      <c r="B1032" t="s">
        <v>1886</v>
      </c>
      <c r="C1032" t="s">
        <v>51</v>
      </c>
      <c r="D1032" t="s">
        <v>42</v>
      </c>
      <c r="E1032">
        <v>1.9268825814378669E-2</v>
      </c>
      <c r="F1032" t="s">
        <v>352</v>
      </c>
      <c r="G1032">
        <f t="shared" si="233"/>
        <v>2017</v>
      </c>
      <c r="H1032" t="s">
        <v>1887</v>
      </c>
      <c r="I1032">
        <f t="shared" si="234"/>
        <v>2022</v>
      </c>
      <c r="J1032" t="s">
        <v>162</v>
      </c>
      <c r="K1032" t="s">
        <v>109</v>
      </c>
      <c r="L1032">
        <v>169.78182996107651</v>
      </c>
      <c r="M1032">
        <f t="shared" si="243"/>
        <v>86.701921166789802</v>
      </c>
      <c r="N1032">
        <f t="shared" si="248"/>
        <v>86.701921166789802</v>
      </c>
      <c r="O1032">
        <f t="shared" si="244"/>
        <v>173.4038423335796</v>
      </c>
      <c r="P1032">
        <f t="shared" si="249"/>
        <v>64.159421663424453</v>
      </c>
      <c r="Q1032">
        <f t="shared" si="245"/>
        <v>237.56326399700407</v>
      </c>
      <c r="R1032">
        <f t="shared" si="246"/>
        <v>111.6547340785919</v>
      </c>
      <c r="S1032">
        <f t="shared" si="247"/>
        <v>409.4006916215036</v>
      </c>
    </row>
    <row r="1033" spans="1:19">
      <c r="A1033" t="s">
        <v>354</v>
      </c>
      <c r="B1033" t="s">
        <v>1888</v>
      </c>
      <c r="C1033" t="s">
        <v>51</v>
      </c>
      <c r="D1033" t="s">
        <v>42</v>
      </c>
      <c r="E1033">
        <v>1.963153268950335E-2</v>
      </c>
      <c r="F1033" t="s">
        <v>352</v>
      </c>
      <c r="G1033">
        <f t="shared" si="233"/>
        <v>2017</v>
      </c>
      <c r="H1033" t="s">
        <v>1887</v>
      </c>
      <c r="I1033">
        <f t="shared" si="234"/>
        <v>2022</v>
      </c>
      <c r="J1033" t="s">
        <v>162</v>
      </c>
      <c r="K1033" t="s">
        <v>109</v>
      </c>
      <c r="L1033">
        <v>114.48729339620169</v>
      </c>
      <c r="M1033">
        <f t="shared" si="243"/>
        <v>58.464844494327039</v>
      </c>
      <c r="N1033">
        <f t="shared" si="248"/>
        <v>58.464844494327039</v>
      </c>
      <c r="O1033">
        <f t="shared" si="244"/>
        <v>116.92968898865408</v>
      </c>
      <c r="P1033">
        <f t="shared" si="249"/>
        <v>43.263984925802006</v>
      </c>
      <c r="Q1033">
        <f t="shared" si="245"/>
        <v>160.1936739144561</v>
      </c>
      <c r="R1033">
        <f t="shared" si="246"/>
        <v>75.291026739794361</v>
      </c>
      <c r="S1033">
        <f t="shared" si="247"/>
        <v>276.06709804591264</v>
      </c>
    </row>
    <row r="1034" spans="1:19">
      <c r="A1034" t="s">
        <v>354</v>
      </c>
      <c r="B1034" t="s">
        <v>1889</v>
      </c>
      <c r="C1034" t="s">
        <v>51</v>
      </c>
      <c r="D1034" t="s">
        <v>42</v>
      </c>
      <c r="E1034">
        <v>1.9469209905158741E-2</v>
      </c>
      <c r="F1034" t="s">
        <v>352</v>
      </c>
      <c r="G1034">
        <f t="shared" si="233"/>
        <v>2017</v>
      </c>
      <c r="H1034" t="s">
        <v>1887</v>
      </c>
      <c r="I1034">
        <f t="shared" si="234"/>
        <v>2022</v>
      </c>
      <c r="J1034" t="s">
        <v>162</v>
      </c>
      <c r="K1034" t="s">
        <v>109</v>
      </c>
      <c r="L1034">
        <v>103.81745016124739</v>
      </c>
      <c r="M1034">
        <f t="shared" si="243"/>
        <v>53.016111215677043</v>
      </c>
      <c r="N1034">
        <f t="shared" si="248"/>
        <v>53.016111215677043</v>
      </c>
      <c r="O1034">
        <f t="shared" si="244"/>
        <v>106.03222243135409</v>
      </c>
      <c r="P1034">
        <f t="shared" si="249"/>
        <v>39.23192229960101</v>
      </c>
      <c r="Q1034">
        <f t="shared" si="245"/>
        <v>145.26414473095508</v>
      </c>
      <c r="R1034">
        <f t="shared" si="246"/>
        <v>68.274148023548889</v>
      </c>
      <c r="S1034">
        <f t="shared" si="247"/>
        <v>250.33854275301258</v>
      </c>
    </row>
    <row r="1035" spans="1:19">
      <c r="A1035" t="s">
        <v>1890</v>
      </c>
      <c r="B1035" t="s">
        <v>1891</v>
      </c>
      <c r="C1035" t="s">
        <v>51</v>
      </c>
      <c r="D1035" t="s">
        <v>42</v>
      </c>
      <c r="E1035">
        <v>1.9568613221709288E-2</v>
      </c>
      <c r="F1035" t="s">
        <v>356</v>
      </c>
      <c r="G1035">
        <f t="shared" si="233"/>
        <v>2017</v>
      </c>
      <c r="H1035" t="s">
        <v>1892</v>
      </c>
      <c r="I1035">
        <f t="shared" si="234"/>
        <v>2022</v>
      </c>
      <c r="J1035" t="s">
        <v>162</v>
      </c>
      <c r="K1035" t="s">
        <v>109</v>
      </c>
      <c r="L1035">
        <v>160.57531972973581</v>
      </c>
      <c r="M1035">
        <f t="shared" si="243"/>
        <v>82.000463275318481</v>
      </c>
      <c r="N1035">
        <f t="shared" si="248"/>
        <v>82.000463275318481</v>
      </c>
      <c r="O1035">
        <f t="shared" si="244"/>
        <v>164.00092655063696</v>
      </c>
      <c r="P1035">
        <f t="shared" si="249"/>
        <v>60.680342823735678</v>
      </c>
      <c r="Q1035">
        <f t="shared" si="245"/>
        <v>224.68126937437265</v>
      </c>
      <c r="R1035">
        <f t="shared" si="246"/>
        <v>105.60019660595513</v>
      </c>
      <c r="S1035">
        <f t="shared" si="247"/>
        <v>387.20072088850213</v>
      </c>
    </row>
    <row r="1036" spans="1:19">
      <c r="A1036" t="s">
        <v>358</v>
      </c>
      <c r="B1036" t="s">
        <v>1893</v>
      </c>
      <c r="C1036" t="s">
        <v>51</v>
      </c>
      <c r="D1036" t="s">
        <v>42</v>
      </c>
      <c r="E1036">
        <v>1.898301202528067E-2</v>
      </c>
      <c r="F1036" t="s">
        <v>356</v>
      </c>
      <c r="G1036">
        <f t="shared" si="233"/>
        <v>2017</v>
      </c>
      <c r="H1036" t="s">
        <v>1892</v>
      </c>
      <c r="I1036">
        <f t="shared" si="234"/>
        <v>2022</v>
      </c>
      <c r="J1036" t="s">
        <v>162</v>
      </c>
      <c r="K1036" t="s">
        <v>109</v>
      </c>
      <c r="L1036">
        <v>142.45818048714759</v>
      </c>
      <c r="M1036">
        <f t="shared" si="243"/>
        <v>72.748644168770085</v>
      </c>
      <c r="N1036">
        <f t="shared" si="248"/>
        <v>72.748644168770085</v>
      </c>
      <c r="O1036">
        <f t="shared" si="244"/>
        <v>145.49728833754017</v>
      </c>
      <c r="P1036">
        <f t="shared" si="249"/>
        <v>53.833996684889861</v>
      </c>
      <c r="Q1036">
        <f t="shared" si="245"/>
        <v>199.33128502243002</v>
      </c>
      <c r="R1036">
        <f t="shared" si="246"/>
        <v>93.685703960542099</v>
      </c>
      <c r="S1036">
        <f t="shared" si="247"/>
        <v>343.514247855321</v>
      </c>
    </row>
    <row r="1037" spans="1:19">
      <c r="A1037" t="s">
        <v>358</v>
      </c>
      <c r="B1037" t="s">
        <v>1894</v>
      </c>
      <c r="C1037" t="s">
        <v>51</v>
      </c>
      <c r="D1037" t="s">
        <v>42</v>
      </c>
      <c r="E1037">
        <v>1.8247681384410189E-2</v>
      </c>
      <c r="F1037" t="s">
        <v>356</v>
      </c>
      <c r="G1037">
        <f t="shared" si="233"/>
        <v>2017</v>
      </c>
      <c r="H1037" t="s">
        <v>1892</v>
      </c>
      <c r="I1037">
        <f t="shared" si="234"/>
        <v>2022</v>
      </c>
      <c r="J1037" t="s">
        <v>162</v>
      </c>
      <c r="K1037" t="s">
        <v>109</v>
      </c>
      <c r="L1037">
        <v>258.05203515427741</v>
      </c>
      <c r="M1037">
        <f t="shared" si="243"/>
        <v>131.77857261878444</v>
      </c>
      <c r="N1037">
        <f t="shared" si="248"/>
        <v>131.77857261878444</v>
      </c>
      <c r="O1037">
        <f t="shared" si="244"/>
        <v>263.55714523756888</v>
      </c>
      <c r="P1037">
        <f t="shared" si="249"/>
        <v>97.516143737900478</v>
      </c>
      <c r="Q1037">
        <f t="shared" si="245"/>
        <v>361.07328897546938</v>
      </c>
      <c r="R1037">
        <f t="shared" si="246"/>
        <v>169.70444581847059</v>
      </c>
      <c r="S1037">
        <f t="shared" si="247"/>
        <v>622.24963466772545</v>
      </c>
    </row>
    <row r="1038" spans="1:19">
      <c r="A1038" t="s">
        <v>358</v>
      </c>
      <c r="B1038" t="s">
        <v>1895</v>
      </c>
      <c r="C1038" t="s">
        <v>51</v>
      </c>
      <c r="D1038" t="s">
        <v>42</v>
      </c>
      <c r="E1038">
        <v>1.8927182817531221E-2</v>
      </c>
      <c r="F1038" t="s">
        <v>356</v>
      </c>
      <c r="G1038">
        <f t="shared" si="233"/>
        <v>2017</v>
      </c>
      <c r="H1038" t="s">
        <v>1892</v>
      </c>
      <c r="I1038">
        <f t="shared" si="234"/>
        <v>2022</v>
      </c>
      <c r="J1038" t="s">
        <v>162</v>
      </c>
      <c r="K1038" t="s">
        <v>109</v>
      </c>
      <c r="L1038">
        <v>118.5016151246605</v>
      </c>
      <c r="M1038">
        <f t="shared" si="243"/>
        <v>60.514824790326678</v>
      </c>
      <c r="N1038">
        <f t="shared" si="248"/>
        <v>60.514824790326678</v>
      </c>
      <c r="O1038">
        <f t="shared" si="244"/>
        <v>121.02964958065336</v>
      </c>
      <c r="P1038">
        <f t="shared" si="249"/>
        <v>44.780970344841741</v>
      </c>
      <c r="Q1038">
        <f t="shared" si="245"/>
        <v>165.8106199254951</v>
      </c>
      <c r="R1038">
        <f t="shared" si="246"/>
        <v>77.930991364982688</v>
      </c>
      <c r="S1038">
        <f t="shared" si="247"/>
        <v>285.74696833826982</v>
      </c>
    </row>
    <row r="1039" spans="1:19">
      <c r="A1039" t="s">
        <v>358</v>
      </c>
      <c r="B1039" t="s">
        <v>1896</v>
      </c>
      <c r="C1039" t="s">
        <v>51</v>
      </c>
      <c r="D1039" t="s">
        <v>42</v>
      </c>
      <c r="E1039">
        <v>1.858802895432354E-2</v>
      </c>
      <c r="F1039" t="s">
        <v>356</v>
      </c>
      <c r="G1039">
        <f t="shared" si="233"/>
        <v>2017</v>
      </c>
      <c r="H1039" t="s">
        <v>1892</v>
      </c>
      <c r="I1039">
        <f t="shared" si="234"/>
        <v>2022</v>
      </c>
      <c r="J1039" t="s">
        <v>162</v>
      </c>
      <c r="K1039" t="s">
        <v>109</v>
      </c>
      <c r="L1039">
        <v>158.86096767821689</v>
      </c>
      <c r="M1039">
        <f t="shared" si="243"/>
        <v>81.12500082767616</v>
      </c>
      <c r="N1039">
        <f t="shared" si="248"/>
        <v>81.12500082767616</v>
      </c>
      <c r="O1039">
        <f t="shared" si="244"/>
        <v>162.25000165535232</v>
      </c>
      <c r="P1039">
        <f t="shared" si="249"/>
        <v>60.032500612480355</v>
      </c>
      <c r="Q1039">
        <f t="shared" si="245"/>
        <v>222.28250226783268</v>
      </c>
      <c r="R1039">
        <f t="shared" si="246"/>
        <v>104.47277606588136</v>
      </c>
      <c r="S1039">
        <f t="shared" si="247"/>
        <v>383.06684557489831</v>
      </c>
    </row>
    <row r="1040" spans="1:19">
      <c r="A1040" t="s">
        <v>1890</v>
      </c>
      <c r="B1040" t="s">
        <v>1897</v>
      </c>
      <c r="C1040" t="s">
        <v>51</v>
      </c>
      <c r="D1040" t="s">
        <v>42</v>
      </c>
      <c r="E1040">
        <v>1.7965749013037859E-2</v>
      </c>
      <c r="F1040" t="s">
        <v>356</v>
      </c>
      <c r="G1040">
        <f t="shared" si="233"/>
        <v>2017</v>
      </c>
      <c r="H1040" t="s">
        <v>1892</v>
      </c>
      <c r="I1040">
        <f t="shared" si="234"/>
        <v>2022</v>
      </c>
      <c r="J1040" t="s">
        <v>290</v>
      </c>
      <c r="K1040" t="s">
        <v>109</v>
      </c>
      <c r="L1040">
        <v>174.38150518215031</v>
      </c>
      <c r="M1040">
        <f t="shared" si="243"/>
        <v>89.050821979684827</v>
      </c>
      <c r="N1040">
        <f t="shared" si="248"/>
        <v>89.050821979684827</v>
      </c>
      <c r="O1040">
        <f t="shared" si="244"/>
        <v>178.10164395936965</v>
      </c>
      <c r="P1040">
        <f t="shared" si="249"/>
        <v>65.897608264966777</v>
      </c>
      <c r="Q1040">
        <f t="shared" si="245"/>
        <v>243.99925222433643</v>
      </c>
      <c r="R1040">
        <f t="shared" si="246"/>
        <v>114.67964854543811</v>
      </c>
      <c r="S1040">
        <f t="shared" si="247"/>
        <v>420.49204466660638</v>
      </c>
    </row>
    <row r="1041" spans="1:19">
      <c r="A1041" t="s">
        <v>1898</v>
      </c>
      <c r="B1041" t="s">
        <v>1899</v>
      </c>
      <c r="E1041">
        <v>1.8442598482323162E-2</v>
      </c>
      <c r="F1041" t="s">
        <v>385</v>
      </c>
      <c r="G1041">
        <f t="shared" ref="G1041:G1104" si="250">YEAR(F1041)</f>
        <v>2017</v>
      </c>
      <c r="H1041" t="s">
        <v>1892</v>
      </c>
      <c r="I1041">
        <f t="shared" ref="I1041:I1104" si="251">YEAR(H1041)</f>
        <v>2022</v>
      </c>
      <c r="J1041" t="s">
        <v>162</v>
      </c>
      <c r="K1041" t="s">
        <v>109</v>
      </c>
      <c r="L1041">
        <v>120.3417628396088</v>
      </c>
      <c r="M1041">
        <f>IF(D1041="euc",L1041*L1032,L1041*L1033)</f>
        <v>13777.602710034416</v>
      </c>
    </row>
    <row r="1042" spans="1:19">
      <c r="A1042" t="s">
        <v>361</v>
      </c>
      <c r="B1042" t="s">
        <v>1900</v>
      </c>
      <c r="C1042" t="s">
        <v>51</v>
      </c>
      <c r="D1042" t="s">
        <v>42</v>
      </c>
      <c r="E1042">
        <v>1.9469209905158741E-2</v>
      </c>
      <c r="F1042" t="s">
        <v>322</v>
      </c>
      <c r="G1042">
        <f t="shared" si="250"/>
        <v>2017</v>
      </c>
      <c r="H1042" t="s">
        <v>1892</v>
      </c>
      <c r="I1042">
        <f t="shared" si="251"/>
        <v>2022</v>
      </c>
      <c r="J1042" t="s">
        <v>162</v>
      </c>
      <c r="K1042" t="s">
        <v>109</v>
      </c>
      <c r="L1042">
        <v>194.8930842208942</v>
      </c>
      <c r="M1042">
        <f t="shared" ref="M1042:M1073" si="252">IF(D1042="euc",$L$2,$L$3)*L1042</f>
        <v>99.52540167547005</v>
      </c>
      <c r="N1042">
        <f>L1042*$L$2</f>
        <v>99.52540167547005</v>
      </c>
      <c r="O1042">
        <f>N1042*$L$4</f>
        <v>199.0508033509401</v>
      </c>
      <c r="P1042">
        <f>O1042*$L$5</f>
        <v>73.648797239847838</v>
      </c>
      <c r="Q1042">
        <f>SUM(O1042:P1042)</f>
        <v>272.69960059078795</v>
      </c>
      <c r="R1042">
        <f>Q1042*$L$7</f>
        <v>128.16881227767033</v>
      </c>
      <c r="S1042">
        <f>R1042*$L$8</f>
        <v>469.9523116847912</v>
      </c>
    </row>
    <row r="1043" spans="1:19">
      <c r="A1043" t="s">
        <v>361</v>
      </c>
      <c r="B1043" t="s">
        <v>1901</v>
      </c>
      <c r="C1043" t="s">
        <v>51</v>
      </c>
      <c r="D1043" t="s">
        <v>42</v>
      </c>
      <c r="E1043">
        <v>1.928748796207392E-2</v>
      </c>
      <c r="F1043" t="s">
        <v>322</v>
      </c>
      <c r="G1043">
        <f t="shared" si="250"/>
        <v>2017</v>
      </c>
      <c r="H1043" t="s">
        <v>1892</v>
      </c>
      <c r="I1043">
        <f t="shared" si="251"/>
        <v>2022</v>
      </c>
      <c r="J1043" t="s">
        <v>162</v>
      </c>
      <c r="K1043" t="s">
        <v>109</v>
      </c>
      <c r="L1043">
        <v>139.3942291224958</v>
      </c>
      <c r="M1043">
        <f t="shared" si="252"/>
        <v>71.183986338554575</v>
      </c>
      <c r="N1043">
        <f>L1043*$L$2</f>
        <v>71.183986338554575</v>
      </c>
      <c r="O1043">
        <f>N1043*$L$4</f>
        <v>142.36797267710915</v>
      </c>
      <c r="P1043">
        <f>O1043*$L$5</f>
        <v>52.676149890530382</v>
      </c>
      <c r="Q1043">
        <f>SUM(O1043:P1043)</f>
        <v>195.04412256763953</v>
      </c>
      <c r="R1043">
        <f>Q1043*$L$7</f>
        <v>91.670737606790581</v>
      </c>
      <c r="S1043">
        <f>R1043*$L$8</f>
        <v>336.12603789156543</v>
      </c>
    </row>
    <row r="1044" spans="1:19">
      <c r="A1044" t="s">
        <v>361</v>
      </c>
      <c r="B1044" t="s">
        <v>1902</v>
      </c>
      <c r="C1044" t="s">
        <v>51</v>
      </c>
      <c r="D1044" t="s">
        <v>42</v>
      </c>
      <c r="E1044">
        <v>1.934206343818631E-2</v>
      </c>
      <c r="F1044" t="s">
        <v>322</v>
      </c>
      <c r="G1044">
        <f t="shared" si="250"/>
        <v>2017</v>
      </c>
      <c r="H1044" t="s">
        <v>1892</v>
      </c>
      <c r="I1044">
        <f t="shared" si="251"/>
        <v>2022</v>
      </c>
      <c r="J1044" t="s">
        <v>162</v>
      </c>
      <c r="K1044" t="s">
        <v>109</v>
      </c>
      <c r="L1044">
        <v>118.5386930056861</v>
      </c>
      <c r="M1044">
        <f t="shared" si="252"/>
        <v>60.533759228237081</v>
      </c>
      <c r="N1044">
        <f>L1044*$L$2</f>
        <v>60.533759228237081</v>
      </c>
      <c r="O1044">
        <f>N1044*$L$4</f>
        <v>121.06751845647416</v>
      </c>
      <c r="P1044">
        <f>O1044*$L$5</f>
        <v>44.794981828895438</v>
      </c>
      <c r="Q1044">
        <f>SUM(O1044:P1044)</f>
        <v>165.86250028536961</v>
      </c>
      <c r="R1044">
        <f>Q1044*$L$7</f>
        <v>77.955375134123713</v>
      </c>
      <c r="S1044">
        <f>R1044*$L$8</f>
        <v>285.83637549178695</v>
      </c>
    </row>
    <row r="1045" spans="1:19">
      <c r="A1045" t="s">
        <v>361</v>
      </c>
      <c r="B1045" t="s">
        <v>1903</v>
      </c>
      <c r="C1045" t="s">
        <v>51</v>
      </c>
      <c r="D1045" t="s">
        <v>42</v>
      </c>
      <c r="E1045">
        <v>1.9770287180314951E-2</v>
      </c>
      <c r="F1045" t="s">
        <v>322</v>
      </c>
      <c r="G1045">
        <f t="shared" si="250"/>
        <v>2017</v>
      </c>
      <c r="H1045" t="s">
        <v>1892</v>
      </c>
      <c r="I1045">
        <f t="shared" si="251"/>
        <v>2022</v>
      </c>
      <c r="J1045" t="s">
        <v>162</v>
      </c>
      <c r="K1045" t="s">
        <v>109</v>
      </c>
      <c r="L1045">
        <v>199.96785643649699</v>
      </c>
      <c r="M1045">
        <f t="shared" si="252"/>
        <v>102.11691868690454</v>
      </c>
      <c r="N1045">
        <f>L1045*$L$2</f>
        <v>102.11691868690454</v>
      </c>
      <c r="O1045">
        <f>N1045*$L$4</f>
        <v>204.23383737380908</v>
      </c>
      <c r="P1045">
        <f>O1045*$L$5</f>
        <v>75.566519828309353</v>
      </c>
      <c r="Q1045">
        <f>SUM(O1045:P1045)</f>
        <v>279.80035720211845</v>
      </c>
      <c r="R1045">
        <f>Q1045*$L$7</f>
        <v>131.50616788499568</v>
      </c>
      <c r="S1045">
        <f>R1045*$L$8</f>
        <v>482.1892822449841</v>
      </c>
    </row>
    <row r="1046" spans="1:19">
      <c r="A1046" t="s">
        <v>364</v>
      </c>
      <c r="B1046" t="s">
        <v>1904</v>
      </c>
      <c r="C1046" t="s">
        <v>51</v>
      </c>
      <c r="D1046" t="s">
        <v>42</v>
      </c>
      <c r="E1046">
        <v>1.8714294668957649E-2</v>
      </c>
      <c r="F1046" t="s">
        <v>289</v>
      </c>
      <c r="G1046">
        <f t="shared" si="250"/>
        <v>2017</v>
      </c>
      <c r="H1046" t="s">
        <v>1892</v>
      </c>
      <c r="I1046">
        <f t="shared" si="251"/>
        <v>2022</v>
      </c>
      <c r="J1046" t="s">
        <v>162</v>
      </c>
      <c r="K1046" t="s">
        <v>109</v>
      </c>
      <c r="L1046">
        <v>218.72164917656681</v>
      </c>
      <c r="M1046">
        <f t="shared" si="252"/>
        <v>111.69385551283354</v>
      </c>
      <c r="N1046">
        <f>L1046*$L$2</f>
        <v>111.69385551283354</v>
      </c>
      <c r="O1046">
        <f>N1046*$L$4</f>
        <v>223.38771102566707</v>
      </c>
      <c r="P1046">
        <f>O1046*$L$5</f>
        <v>82.653453079496813</v>
      </c>
      <c r="Q1046">
        <f>SUM(O1046:P1046)</f>
        <v>306.04116410516389</v>
      </c>
      <c r="R1046">
        <f>Q1046*$L$7</f>
        <v>143.83934712942701</v>
      </c>
      <c r="S1046">
        <f>R1046*$L$8</f>
        <v>527.41093947456568</v>
      </c>
    </row>
    <row r="1047" spans="1:19">
      <c r="A1047" t="s">
        <v>1905</v>
      </c>
      <c r="B1047" t="s">
        <v>1906</v>
      </c>
      <c r="C1047" t="s">
        <v>51</v>
      </c>
      <c r="D1047" t="s">
        <v>80</v>
      </c>
      <c r="E1047">
        <v>1.9856667574090159E-2</v>
      </c>
      <c r="F1047" t="s">
        <v>289</v>
      </c>
      <c r="G1047">
        <f t="shared" si="250"/>
        <v>2017</v>
      </c>
      <c r="H1047" t="s">
        <v>1892</v>
      </c>
      <c r="I1047">
        <f t="shared" si="251"/>
        <v>2022</v>
      </c>
      <c r="J1047" t="s">
        <v>162</v>
      </c>
      <c r="K1047" t="s">
        <v>109</v>
      </c>
      <c r="L1047">
        <v>145.54322839215851</v>
      </c>
      <c r="M1047">
        <f t="shared" si="252"/>
        <v>74.227046480000837</v>
      </c>
      <c r="N1047">
        <f>L1047*$L$3</f>
        <v>74.227046480000837</v>
      </c>
      <c r="O1047">
        <f t="shared" ref="O1047:O1094" si="253">N1047*$L$4</f>
        <v>148.45409296000167</v>
      </c>
      <c r="P1047">
        <f>O1047*$L$6</f>
        <v>38.598064169600434</v>
      </c>
      <c r="Q1047">
        <f t="shared" ref="Q1047:Q1094" si="254">SUM(O1047:P1047)</f>
        <v>187.05215712960211</v>
      </c>
      <c r="R1047">
        <f t="shared" ref="R1047:R1094" si="255">Q1047*$L$7</f>
        <v>87.914513850912982</v>
      </c>
      <c r="S1047">
        <f t="shared" ref="S1047:S1094" si="256">R1047*$L$8</f>
        <v>322.35321745334761</v>
      </c>
    </row>
    <row r="1048" spans="1:19">
      <c r="A1048" t="s">
        <v>1905</v>
      </c>
      <c r="B1048" t="s">
        <v>1907</v>
      </c>
      <c r="C1048" t="s">
        <v>51</v>
      </c>
      <c r="D1048" t="s">
        <v>80</v>
      </c>
      <c r="E1048">
        <v>1.823334044483451E-2</v>
      </c>
      <c r="F1048" t="s">
        <v>289</v>
      </c>
      <c r="G1048">
        <f t="shared" si="250"/>
        <v>2017</v>
      </c>
      <c r="H1048" t="s">
        <v>1892</v>
      </c>
      <c r="I1048">
        <f t="shared" si="251"/>
        <v>2022</v>
      </c>
      <c r="J1048" t="s">
        <v>162</v>
      </c>
      <c r="K1048" t="s">
        <v>109</v>
      </c>
      <c r="L1048">
        <v>201.89107017920159</v>
      </c>
      <c r="M1048">
        <f t="shared" si="252"/>
        <v>102.96444579139282</v>
      </c>
      <c r="N1048">
        <f>L1048*$L$3</f>
        <v>102.96444579139282</v>
      </c>
      <c r="O1048">
        <f t="shared" si="253"/>
        <v>205.92889158278564</v>
      </c>
      <c r="P1048">
        <f>O1048*$L$6</f>
        <v>53.541511811524266</v>
      </c>
      <c r="Q1048">
        <f t="shared" si="254"/>
        <v>259.47040339430993</v>
      </c>
      <c r="R1048">
        <f t="shared" si="255"/>
        <v>121.95108959532566</v>
      </c>
      <c r="S1048">
        <f t="shared" si="256"/>
        <v>447.15399518286074</v>
      </c>
    </row>
    <row r="1049" spans="1:19">
      <c r="A1049" t="s">
        <v>1905</v>
      </c>
      <c r="B1049" t="s">
        <v>1908</v>
      </c>
      <c r="C1049" t="s">
        <v>51</v>
      </c>
      <c r="D1049" t="s">
        <v>80</v>
      </c>
      <c r="E1049">
        <v>1.9929659619724389E-2</v>
      </c>
      <c r="F1049" t="s">
        <v>289</v>
      </c>
      <c r="G1049">
        <f t="shared" si="250"/>
        <v>2017</v>
      </c>
      <c r="H1049" t="s">
        <v>1892</v>
      </c>
      <c r="I1049">
        <f t="shared" si="251"/>
        <v>2022</v>
      </c>
      <c r="J1049" t="s">
        <v>162</v>
      </c>
      <c r="K1049" t="s">
        <v>109</v>
      </c>
      <c r="L1049">
        <v>109.80840750622841</v>
      </c>
      <c r="M1049">
        <f t="shared" si="252"/>
        <v>56.002287828176485</v>
      </c>
      <c r="N1049">
        <f>L1049*$L$3</f>
        <v>56.002287828176485</v>
      </c>
      <c r="O1049">
        <f t="shared" si="253"/>
        <v>112.00457565635297</v>
      </c>
      <c r="P1049">
        <f>O1049*$L$6</f>
        <v>29.121189670651773</v>
      </c>
      <c r="Q1049">
        <f t="shared" si="254"/>
        <v>141.12576532700473</v>
      </c>
      <c r="R1049">
        <f t="shared" si="255"/>
        <v>66.329109703692225</v>
      </c>
      <c r="S1049">
        <f t="shared" si="256"/>
        <v>243.20673558020482</v>
      </c>
    </row>
    <row r="1050" spans="1:19">
      <c r="A1050" t="s">
        <v>1909</v>
      </c>
      <c r="B1050" t="s">
        <v>1910</v>
      </c>
      <c r="C1050" t="s">
        <v>51</v>
      </c>
      <c r="D1050" t="s">
        <v>42</v>
      </c>
      <c r="E1050">
        <v>1.9428306214356841E-2</v>
      </c>
      <c r="F1050" t="s">
        <v>289</v>
      </c>
      <c r="G1050">
        <f t="shared" si="250"/>
        <v>2017</v>
      </c>
      <c r="H1050" t="s">
        <v>1892</v>
      </c>
      <c r="I1050">
        <f t="shared" si="251"/>
        <v>2022</v>
      </c>
      <c r="J1050" t="s">
        <v>162</v>
      </c>
      <c r="K1050" t="s">
        <v>109</v>
      </c>
      <c r="L1050">
        <v>180.2933457814531</v>
      </c>
      <c r="M1050">
        <f t="shared" si="252"/>
        <v>92.069801912395448</v>
      </c>
      <c r="N1050">
        <f t="shared" ref="N1050:N1060" si="257">L1050*$L$2</f>
        <v>92.069801912395448</v>
      </c>
      <c r="O1050">
        <f t="shared" si="253"/>
        <v>184.1396038247909</v>
      </c>
      <c r="P1050">
        <f t="shared" ref="P1050:P1060" si="258">O1050*$L$5</f>
        <v>68.131653415172636</v>
      </c>
      <c r="Q1050">
        <f t="shared" si="254"/>
        <v>252.27125723996352</v>
      </c>
      <c r="R1050">
        <f t="shared" si="255"/>
        <v>118.56749090278285</v>
      </c>
      <c r="S1050">
        <f t="shared" si="256"/>
        <v>434.74746664353711</v>
      </c>
    </row>
    <row r="1051" spans="1:19">
      <c r="A1051" t="s">
        <v>1911</v>
      </c>
      <c r="B1051" t="s">
        <v>1912</v>
      </c>
      <c r="C1051" t="s">
        <v>51</v>
      </c>
      <c r="D1051" t="s">
        <v>42</v>
      </c>
      <c r="E1051">
        <v>1.9604165584761531E-2</v>
      </c>
      <c r="F1051" t="s">
        <v>289</v>
      </c>
      <c r="G1051">
        <f t="shared" si="250"/>
        <v>2017</v>
      </c>
      <c r="H1051" t="s">
        <v>1892</v>
      </c>
      <c r="I1051">
        <f t="shared" si="251"/>
        <v>2022</v>
      </c>
      <c r="J1051" t="s">
        <v>162</v>
      </c>
      <c r="K1051" t="s">
        <v>109</v>
      </c>
      <c r="L1051">
        <v>174.64002620281181</v>
      </c>
      <c r="M1051">
        <f t="shared" si="252"/>
        <v>89.1828400475693</v>
      </c>
      <c r="N1051">
        <f t="shared" si="257"/>
        <v>89.1828400475693</v>
      </c>
      <c r="O1051">
        <f t="shared" si="253"/>
        <v>178.3656800951386</v>
      </c>
      <c r="P1051">
        <f t="shared" si="258"/>
        <v>65.995301635201287</v>
      </c>
      <c r="Q1051">
        <f t="shared" si="254"/>
        <v>244.36098173033989</v>
      </c>
      <c r="R1051">
        <f t="shared" si="255"/>
        <v>114.84966141325974</v>
      </c>
      <c r="S1051">
        <f t="shared" si="256"/>
        <v>421.11542518195233</v>
      </c>
    </row>
    <row r="1052" spans="1:19">
      <c r="A1052" t="s">
        <v>1913</v>
      </c>
      <c r="B1052" t="s">
        <v>1914</v>
      </c>
      <c r="C1052" t="s">
        <v>51</v>
      </c>
      <c r="D1052" t="s">
        <v>42</v>
      </c>
      <c r="E1052">
        <v>1.9411530288402479E-2</v>
      </c>
      <c r="F1052" t="s">
        <v>322</v>
      </c>
      <c r="G1052">
        <f t="shared" si="250"/>
        <v>2017</v>
      </c>
      <c r="H1052" t="s">
        <v>639</v>
      </c>
      <c r="I1052">
        <f t="shared" si="251"/>
        <v>2022</v>
      </c>
      <c r="J1052" t="s">
        <v>162</v>
      </c>
      <c r="K1052" t="s">
        <v>109</v>
      </c>
      <c r="L1052">
        <v>98.464591241158672</v>
      </c>
      <c r="M1052">
        <f t="shared" si="252"/>
        <v>50.282584593818399</v>
      </c>
      <c r="N1052">
        <f t="shared" si="257"/>
        <v>50.282584593818399</v>
      </c>
      <c r="O1052">
        <f t="shared" si="253"/>
        <v>100.5651691876368</v>
      </c>
      <c r="P1052">
        <f t="shared" si="258"/>
        <v>37.209112599425616</v>
      </c>
      <c r="Q1052">
        <f t="shared" si="254"/>
        <v>137.77428178706242</v>
      </c>
      <c r="R1052">
        <f t="shared" si="255"/>
        <v>64.753912439919333</v>
      </c>
      <c r="S1052">
        <f t="shared" si="256"/>
        <v>237.43101227970422</v>
      </c>
    </row>
    <row r="1053" spans="1:19">
      <c r="A1053" t="s">
        <v>1915</v>
      </c>
      <c r="B1053" t="s">
        <v>1916</v>
      </c>
      <c r="C1053" t="s">
        <v>51</v>
      </c>
      <c r="D1053" t="s">
        <v>42</v>
      </c>
      <c r="E1053">
        <v>1.9978370445040711E-2</v>
      </c>
      <c r="F1053" t="s">
        <v>1917</v>
      </c>
      <c r="G1053">
        <f t="shared" si="250"/>
        <v>2017</v>
      </c>
      <c r="H1053" t="s">
        <v>639</v>
      </c>
      <c r="I1053">
        <f t="shared" si="251"/>
        <v>2022</v>
      </c>
      <c r="J1053" t="s">
        <v>162</v>
      </c>
      <c r="K1053" t="s">
        <v>109</v>
      </c>
      <c r="L1053">
        <v>141.76090298402491</v>
      </c>
      <c r="M1053">
        <f t="shared" si="252"/>
        <v>72.392567790508778</v>
      </c>
      <c r="N1053">
        <f t="shared" si="257"/>
        <v>72.392567790508778</v>
      </c>
      <c r="O1053">
        <f t="shared" si="253"/>
        <v>144.78513558101756</v>
      </c>
      <c r="P1053">
        <f t="shared" si="258"/>
        <v>53.570500164976494</v>
      </c>
      <c r="Q1053">
        <f t="shared" si="254"/>
        <v>198.35563574599405</v>
      </c>
      <c r="R1053">
        <f t="shared" si="255"/>
        <v>93.227148800617201</v>
      </c>
      <c r="S1053">
        <f t="shared" si="256"/>
        <v>341.8328789355964</v>
      </c>
    </row>
    <row r="1054" spans="1:19">
      <c r="A1054" t="s">
        <v>368</v>
      </c>
      <c r="B1054" t="s">
        <v>1918</v>
      </c>
      <c r="C1054" t="s">
        <v>51</v>
      </c>
      <c r="D1054" t="s">
        <v>42</v>
      </c>
      <c r="E1054">
        <v>1.9638225014703879E-2</v>
      </c>
      <c r="F1054" t="s">
        <v>367</v>
      </c>
      <c r="G1054">
        <f t="shared" si="250"/>
        <v>2017</v>
      </c>
      <c r="H1054" t="s">
        <v>639</v>
      </c>
      <c r="I1054">
        <f t="shared" si="251"/>
        <v>2022</v>
      </c>
      <c r="J1054" t="s">
        <v>162</v>
      </c>
      <c r="K1054" t="s">
        <v>109</v>
      </c>
      <c r="L1054">
        <v>56.958149661790372</v>
      </c>
      <c r="M1054">
        <f t="shared" si="252"/>
        <v>29.086628427287639</v>
      </c>
      <c r="N1054">
        <f t="shared" si="257"/>
        <v>29.086628427287639</v>
      </c>
      <c r="O1054">
        <f t="shared" si="253"/>
        <v>58.173256854575278</v>
      </c>
      <c r="P1054">
        <f t="shared" si="258"/>
        <v>21.524105036192854</v>
      </c>
      <c r="Q1054">
        <f t="shared" si="254"/>
        <v>79.697361890768136</v>
      </c>
      <c r="R1054">
        <f t="shared" si="255"/>
        <v>37.457760088661018</v>
      </c>
      <c r="S1054">
        <f t="shared" si="256"/>
        <v>137.34512032509039</v>
      </c>
    </row>
    <row r="1055" spans="1:19">
      <c r="A1055" t="s">
        <v>1919</v>
      </c>
      <c r="B1055" t="s">
        <v>1920</v>
      </c>
      <c r="C1055" t="s">
        <v>51</v>
      </c>
      <c r="D1055" t="s">
        <v>42</v>
      </c>
      <c r="E1055">
        <v>1.8994004525363151E-2</v>
      </c>
      <c r="F1055" t="s">
        <v>367</v>
      </c>
      <c r="G1055">
        <f t="shared" si="250"/>
        <v>2017</v>
      </c>
      <c r="H1055" t="s">
        <v>639</v>
      </c>
      <c r="I1055">
        <f t="shared" si="251"/>
        <v>2022</v>
      </c>
      <c r="J1055" t="s">
        <v>162</v>
      </c>
      <c r="K1055" t="s">
        <v>109</v>
      </c>
      <c r="L1055">
        <v>74.177660094768783</v>
      </c>
      <c r="M1055">
        <f t="shared" si="252"/>
        <v>37.88005842172862</v>
      </c>
      <c r="N1055">
        <f t="shared" si="257"/>
        <v>37.88005842172862</v>
      </c>
      <c r="O1055">
        <f t="shared" si="253"/>
        <v>75.76011684345724</v>
      </c>
      <c r="P1055">
        <f t="shared" si="258"/>
        <v>28.031243232079177</v>
      </c>
      <c r="Q1055">
        <f t="shared" si="254"/>
        <v>103.79136007553642</v>
      </c>
      <c r="R1055">
        <f t="shared" si="255"/>
        <v>48.781939235502115</v>
      </c>
      <c r="S1055">
        <f t="shared" si="256"/>
        <v>178.86711053017441</v>
      </c>
    </row>
    <row r="1056" spans="1:19">
      <c r="A1056" t="s">
        <v>1921</v>
      </c>
      <c r="B1056" t="s">
        <v>1922</v>
      </c>
      <c r="C1056" t="s">
        <v>51</v>
      </c>
      <c r="D1056" t="s">
        <v>42</v>
      </c>
      <c r="E1056">
        <v>1.7965749013037859E-2</v>
      </c>
      <c r="F1056" t="s">
        <v>322</v>
      </c>
      <c r="G1056">
        <f t="shared" si="250"/>
        <v>2017</v>
      </c>
      <c r="H1056" t="s">
        <v>1797</v>
      </c>
      <c r="I1056">
        <f t="shared" si="251"/>
        <v>2022</v>
      </c>
      <c r="J1056" t="s">
        <v>162</v>
      </c>
      <c r="K1056" t="s">
        <v>109</v>
      </c>
      <c r="L1056">
        <v>45.204585344167732</v>
      </c>
      <c r="M1056">
        <f t="shared" si="252"/>
        <v>23.084474915755006</v>
      </c>
      <c r="N1056">
        <f t="shared" si="257"/>
        <v>23.084474915755006</v>
      </c>
      <c r="O1056">
        <f t="shared" si="253"/>
        <v>46.168949831510012</v>
      </c>
      <c r="P1056">
        <f t="shared" si="258"/>
        <v>17.082511437658706</v>
      </c>
      <c r="Q1056">
        <f t="shared" si="254"/>
        <v>63.251461269168715</v>
      </c>
      <c r="R1056">
        <f t="shared" si="255"/>
        <v>29.728186796509295</v>
      </c>
      <c r="S1056">
        <f t="shared" si="256"/>
        <v>109.00335158720074</v>
      </c>
    </row>
    <row r="1057" spans="1:19">
      <c r="A1057" t="s">
        <v>1923</v>
      </c>
      <c r="B1057" t="s">
        <v>1924</v>
      </c>
      <c r="C1057" t="s">
        <v>51</v>
      </c>
      <c r="D1057" t="s">
        <v>42</v>
      </c>
      <c r="E1057">
        <v>1.9856667574090159E-2</v>
      </c>
      <c r="F1057" t="s">
        <v>322</v>
      </c>
      <c r="G1057">
        <f t="shared" si="250"/>
        <v>2017</v>
      </c>
      <c r="H1057" t="s">
        <v>1925</v>
      </c>
      <c r="I1057">
        <f t="shared" si="251"/>
        <v>2022</v>
      </c>
      <c r="J1057" t="s">
        <v>162</v>
      </c>
      <c r="K1057" t="s">
        <v>109</v>
      </c>
      <c r="L1057">
        <v>110.14522952840819</v>
      </c>
      <c r="M1057">
        <f t="shared" si="252"/>
        <v>56.247497212507163</v>
      </c>
      <c r="N1057">
        <f t="shared" si="257"/>
        <v>56.247497212507163</v>
      </c>
      <c r="O1057">
        <f t="shared" si="253"/>
        <v>112.49499442501433</v>
      </c>
      <c r="P1057">
        <f t="shared" si="258"/>
        <v>41.623147937255297</v>
      </c>
      <c r="Q1057">
        <f t="shared" si="254"/>
        <v>154.11814236226962</v>
      </c>
      <c r="R1057">
        <f t="shared" si="255"/>
        <v>72.435526910266717</v>
      </c>
      <c r="S1057">
        <f t="shared" si="256"/>
        <v>265.59693200431127</v>
      </c>
    </row>
    <row r="1058" spans="1:19">
      <c r="A1058" t="s">
        <v>1926</v>
      </c>
      <c r="B1058" t="s">
        <v>1927</v>
      </c>
      <c r="C1058" t="s">
        <v>51</v>
      </c>
      <c r="D1058" t="s">
        <v>42</v>
      </c>
      <c r="E1058">
        <v>1.696587015563129E-2</v>
      </c>
      <c r="F1058" t="s">
        <v>322</v>
      </c>
      <c r="G1058">
        <f t="shared" si="250"/>
        <v>2017</v>
      </c>
      <c r="H1058" t="s">
        <v>1925</v>
      </c>
      <c r="I1058">
        <f t="shared" si="251"/>
        <v>2022</v>
      </c>
      <c r="J1058" t="s">
        <v>162</v>
      </c>
      <c r="K1058" t="s">
        <v>109</v>
      </c>
      <c r="L1058">
        <v>67.155482749573949</v>
      </c>
      <c r="M1058">
        <f t="shared" si="252"/>
        <v>34.294066524115792</v>
      </c>
      <c r="N1058">
        <f t="shared" si="257"/>
        <v>34.294066524115792</v>
      </c>
      <c r="O1058">
        <f t="shared" si="253"/>
        <v>68.588133048231583</v>
      </c>
      <c r="P1058">
        <f t="shared" si="258"/>
        <v>25.377609227845685</v>
      </c>
      <c r="Q1058">
        <f t="shared" si="254"/>
        <v>93.965742276077265</v>
      </c>
      <c r="R1058">
        <f t="shared" si="255"/>
        <v>44.163898869756309</v>
      </c>
      <c r="S1058">
        <f t="shared" si="256"/>
        <v>161.93429585577312</v>
      </c>
    </row>
    <row r="1059" spans="1:19">
      <c r="A1059" t="s">
        <v>376</v>
      </c>
      <c r="B1059" t="s">
        <v>1928</v>
      </c>
      <c r="C1059" t="s">
        <v>51</v>
      </c>
      <c r="D1059" t="s">
        <v>42</v>
      </c>
      <c r="E1059">
        <v>1.817542170674772E-2</v>
      </c>
      <c r="F1059" t="s">
        <v>375</v>
      </c>
      <c r="G1059">
        <f t="shared" si="250"/>
        <v>2017</v>
      </c>
      <c r="H1059" t="s">
        <v>1925</v>
      </c>
      <c r="I1059">
        <f t="shared" si="251"/>
        <v>2022</v>
      </c>
      <c r="J1059" t="s">
        <v>162</v>
      </c>
      <c r="K1059" t="s">
        <v>109</v>
      </c>
      <c r="L1059">
        <v>174.90925021735839</v>
      </c>
      <c r="M1059">
        <f t="shared" si="252"/>
        <v>89.320323777664413</v>
      </c>
      <c r="N1059">
        <f t="shared" si="257"/>
        <v>89.320323777664413</v>
      </c>
      <c r="O1059">
        <f t="shared" si="253"/>
        <v>178.64064755532883</v>
      </c>
      <c r="P1059">
        <f t="shared" si="258"/>
        <v>66.097039595471671</v>
      </c>
      <c r="Q1059">
        <f t="shared" si="254"/>
        <v>244.7376871508005</v>
      </c>
      <c r="R1059">
        <f t="shared" si="255"/>
        <v>115.02671296087622</v>
      </c>
      <c r="S1059">
        <f t="shared" si="256"/>
        <v>421.76461418987947</v>
      </c>
    </row>
    <row r="1060" spans="1:19">
      <c r="A1060" t="s">
        <v>1929</v>
      </c>
      <c r="B1060" t="s">
        <v>1930</v>
      </c>
      <c r="C1060" t="s">
        <v>51</v>
      </c>
      <c r="D1060" t="s">
        <v>42</v>
      </c>
      <c r="E1060">
        <v>1.8787320220573538E-2</v>
      </c>
      <c r="F1060" t="s">
        <v>322</v>
      </c>
      <c r="G1060">
        <f t="shared" si="250"/>
        <v>2017</v>
      </c>
      <c r="H1060" t="s">
        <v>1797</v>
      </c>
      <c r="I1060">
        <f t="shared" si="251"/>
        <v>2022</v>
      </c>
      <c r="J1060" t="s">
        <v>162</v>
      </c>
      <c r="K1060" t="s">
        <v>109</v>
      </c>
      <c r="L1060">
        <v>30.53392278914059</v>
      </c>
      <c r="M1060">
        <f t="shared" si="252"/>
        <v>15.592656570987806</v>
      </c>
      <c r="N1060">
        <f t="shared" si="257"/>
        <v>15.592656570987806</v>
      </c>
      <c r="O1060">
        <f t="shared" si="253"/>
        <v>31.185313141975612</v>
      </c>
      <c r="P1060">
        <f t="shared" si="258"/>
        <v>11.538565862530977</v>
      </c>
      <c r="Q1060">
        <f t="shared" si="254"/>
        <v>42.723879004506585</v>
      </c>
      <c r="R1060">
        <f t="shared" si="255"/>
        <v>20.080223132118093</v>
      </c>
      <c r="S1060">
        <f t="shared" si="256"/>
        <v>73.62748481776633</v>
      </c>
    </row>
    <row r="1061" spans="1:19">
      <c r="A1061" t="s">
        <v>1931</v>
      </c>
      <c r="B1061" t="s">
        <v>1932</v>
      </c>
      <c r="C1061" t="s">
        <v>51</v>
      </c>
      <c r="D1061" t="s">
        <v>80</v>
      </c>
      <c r="E1061">
        <v>1.8726608329486309E-2</v>
      </c>
      <c r="F1061" t="s">
        <v>325</v>
      </c>
      <c r="G1061">
        <f t="shared" si="250"/>
        <v>2017</v>
      </c>
      <c r="H1061" t="s">
        <v>1783</v>
      </c>
      <c r="I1061">
        <f t="shared" si="251"/>
        <v>2022</v>
      </c>
      <c r="J1061" t="s">
        <v>162</v>
      </c>
      <c r="K1061" t="s">
        <v>109</v>
      </c>
      <c r="L1061">
        <v>73.907943879851928</v>
      </c>
      <c r="M1061">
        <f t="shared" si="252"/>
        <v>37.693051378724483</v>
      </c>
      <c r="N1061">
        <f>L1061*$L$3</f>
        <v>37.693051378724483</v>
      </c>
      <c r="O1061">
        <f t="shared" si="253"/>
        <v>75.386102757448967</v>
      </c>
      <c r="P1061">
        <f>O1061*$L$6</f>
        <v>19.600386716936733</v>
      </c>
      <c r="Q1061">
        <f t="shared" si="254"/>
        <v>94.986489474385706</v>
      </c>
      <c r="R1061">
        <f t="shared" si="255"/>
        <v>44.643650052961277</v>
      </c>
      <c r="S1061">
        <f t="shared" si="256"/>
        <v>163.69338352752467</v>
      </c>
    </row>
    <row r="1062" spans="1:19">
      <c r="A1062" t="s">
        <v>389</v>
      </c>
      <c r="B1062" t="s">
        <v>1933</v>
      </c>
      <c r="C1062" t="s">
        <v>51</v>
      </c>
      <c r="D1062" t="s">
        <v>80</v>
      </c>
      <c r="E1062">
        <v>1.7903866827326871E-2</v>
      </c>
      <c r="F1062" t="s">
        <v>388</v>
      </c>
      <c r="G1062">
        <f t="shared" si="250"/>
        <v>2017</v>
      </c>
      <c r="H1062" t="s">
        <v>1783</v>
      </c>
      <c r="I1062">
        <f t="shared" si="251"/>
        <v>2022</v>
      </c>
      <c r="J1062" t="s">
        <v>162</v>
      </c>
      <c r="K1062" t="s">
        <v>109</v>
      </c>
      <c r="L1062">
        <v>93.166091215602464</v>
      </c>
      <c r="M1062">
        <f t="shared" si="252"/>
        <v>47.514706519957258</v>
      </c>
      <c r="N1062">
        <f>L1062*$L$3</f>
        <v>47.514706519957258</v>
      </c>
      <c r="O1062">
        <f t="shared" si="253"/>
        <v>95.029413039914516</v>
      </c>
      <c r="P1062">
        <f>O1062*$L$6</f>
        <v>24.707647390377776</v>
      </c>
      <c r="Q1062">
        <f t="shared" si="254"/>
        <v>119.73706043029229</v>
      </c>
      <c r="R1062">
        <f t="shared" si="255"/>
        <v>56.276418402237375</v>
      </c>
      <c r="S1062">
        <f t="shared" si="256"/>
        <v>206.34686747487038</v>
      </c>
    </row>
    <row r="1063" spans="1:19">
      <c r="A1063" t="s">
        <v>1934</v>
      </c>
      <c r="B1063" t="s">
        <v>1935</v>
      </c>
      <c r="C1063" t="s">
        <v>51</v>
      </c>
      <c r="D1063" t="s">
        <v>80</v>
      </c>
      <c r="E1063">
        <v>1.8846601384487901E-2</v>
      </c>
      <c r="F1063" t="s">
        <v>1936</v>
      </c>
      <c r="G1063">
        <f t="shared" si="250"/>
        <v>2017</v>
      </c>
      <c r="H1063" t="s">
        <v>1783</v>
      </c>
      <c r="I1063">
        <f t="shared" si="251"/>
        <v>2022</v>
      </c>
      <c r="J1063" t="s">
        <v>162</v>
      </c>
      <c r="K1063" t="s">
        <v>109</v>
      </c>
      <c r="L1063">
        <v>22.351333867324531</v>
      </c>
      <c r="M1063">
        <f t="shared" si="252"/>
        <v>11.39918027233551</v>
      </c>
      <c r="N1063">
        <f>L1063*$L$3</f>
        <v>11.39918027233551</v>
      </c>
      <c r="O1063">
        <f t="shared" si="253"/>
        <v>22.79836054467102</v>
      </c>
      <c r="P1063">
        <f>O1063*$L$6</f>
        <v>5.9275737416144656</v>
      </c>
      <c r="Q1063">
        <f t="shared" si="254"/>
        <v>28.725934286285487</v>
      </c>
      <c r="R1063">
        <f t="shared" si="255"/>
        <v>13.501189114554178</v>
      </c>
      <c r="S1063">
        <f t="shared" si="256"/>
        <v>49.504360086698647</v>
      </c>
    </row>
    <row r="1064" spans="1:19">
      <c r="A1064" t="s">
        <v>1937</v>
      </c>
      <c r="B1064" t="s">
        <v>1938</v>
      </c>
      <c r="C1064" t="s">
        <v>51</v>
      </c>
      <c r="D1064" t="s">
        <v>42</v>
      </c>
      <c r="E1064">
        <v>1.862650497201911E-2</v>
      </c>
      <c r="F1064" t="s">
        <v>301</v>
      </c>
      <c r="G1064">
        <f t="shared" si="250"/>
        <v>2017</v>
      </c>
      <c r="H1064" t="s">
        <v>1783</v>
      </c>
      <c r="I1064">
        <f t="shared" si="251"/>
        <v>2022</v>
      </c>
      <c r="J1064" t="s">
        <v>162</v>
      </c>
      <c r="K1064" t="s">
        <v>109</v>
      </c>
      <c r="L1064">
        <v>91.74286273050194</v>
      </c>
      <c r="M1064">
        <f t="shared" si="252"/>
        <v>46.850021901043029</v>
      </c>
      <c r="N1064">
        <f t="shared" ref="N1064:N1094" si="259">L1064*$L$2</f>
        <v>46.850021901043029</v>
      </c>
      <c r="O1064">
        <f t="shared" si="253"/>
        <v>93.700043802086057</v>
      </c>
      <c r="P1064">
        <f t="shared" ref="P1064:P1094" si="260">O1064*$L$5</f>
        <v>34.669016206771843</v>
      </c>
      <c r="Q1064">
        <f t="shared" si="254"/>
        <v>128.3690600088579</v>
      </c>
      <c r="R1064">
        <f t="shared" si="255"/>
        <v>60.333458204163207</v>
      </c>
      <c r="S1064">
        <f t="shared" si="256"/>
        <v>221.22268008193174</v>
      </c>
    </row>
    <row r="1065" spans="1:19">
      <c r="A1065" t="s">
        <v>386</v>
      </c>
      <c r="B1065" t="s">
        <v>1939</v>
      </c>
      <c r="C1065" t="s">
        <v>51</v>
      </c>
      <c r="D1065" t="s">
        <v>42</v>
      </c>
      <c r="E1065">
        <v>1.8787320220573538E-2</v>
      </c>
      <c r="F1065" t="s">
        <v>385</v>
      </c>
      <c r="G1065">
        <f t="shared" si="250"/>
        <v>2017</v>
      </c>
      <c r="H1065" t="s">
        <v>1783</v>
      </c>
      <c r="I1065">
        <f t="shared" si="251"/>
        <v>2022</v>
      </c>
      <c r="J1065" t="s">
        <v>162</v>
      </c>
      <c r="K1065" t="s">
        <v>109</v>
      </c>
      <c r="L1065">
        <v>84.081689540763307</v>
      </c>
      <c r="M1065">
        <f t="shared" si="252"/>
        <v>42.937716125483163</v>
      </c>
      <c r="N1065">
        <f t="shared" si="259"/>
        <v>42.937716125483163</v>
      </c>
      <c r="O1065">
        <f t="shared" si="253"/>
        <v>85.875432250966327</v>
      </c>
      <c r="P1065">
        <f t="shared" si="260"/>
        <v>31.773909932857542</v>
      </c>
      <c r="Q1065">
        <f t="shared" si="254"/>
        <v>117.64934218382388</v>
      </c>
      <c r="R1065">
        <f t="shared" si="255"/>
        <v>55.295190826397217</v>
      </c>
      <c r="S1065">
        <f t="shared" si="256"/>
        <v>202.74903303012312</v>
      </c>
    </row>
    <row r="1066" spans="1:19">
      <c r="A1066" t="s">
        <v>386</v>
      </c>
      <c r="B1066" t="s">
        <v>1940</v>
      </c>
      <c r="C1066" t="s">
        <v>51</v>
      </c>
      <c r="D1066" t="s">
        <v>42</v>
      </c>
      <c r="E1066">
        <v>1.8388026447948139E-2</v>
      </c>
      <c r="F1066" t="s">
        <v>385</v>
      </c>
      <c r="G1066">
        <f t="shared" si="250"/>
        <v>2017</v>
      </c>
      <c r="H1066" t="s">
        <v>1783</v>
      </c>
      <c r="I1066">
        <f t="shared" si="251"/>
        <v>2022</v>
      </c>
      <c r="J1066" t="s">
        <v>162</v>
      </c>
      <c r="K1066" t="s">
        <v>109</v>
      </c>
      <c r="L1066">
        <v>97.674373206532962</v>
      </c>
      <c r="M1066">
        <f t="shared" si="252"/>
        <v>49.879046584136205</v>
      </c>
      <c r="N1066">
        <f t="shared" si="259"/>
        <v>49.879046584136205</v>
      </c>
      <c r="O1066">
        <f t="shared" si="253"/>
        <v>99.75809316827241</v>
      </c>
      <c r="P1066">
        <f t="shared" si="260"/>
        <v>36.910494472260794</v>
      </c>
      <c r="Q1066">
        <f t="shared" si="254"/>
        <v>136.66858764053319</v>
      </c>
      <c r="R1066">
        <f t="shared" si="255"/>
        <v>64.234236191050599</v>
      </c>
      <c r="S1066">
        <f t="shared" si="256"/>
        <v>235.52553270051885</v>
      </c>
    </row>
    <row r="1067" spans="1:19">
      <c r="A1067" t="s">
        <v>386</v>
      </c>
      <c r="B1067" t="s">
        <v>1941</v>
      </c>
      <c r="C1067" t="s">
        <v>51</v>
      </c>
      <c r="D1067" t="s">
        <v>42</v>
      </c>
      <c r="E1067">
        <v>1.779347512475199E-2</v>
      </c>
      <c r="F1067" t="s">
        <v>385</v>
      </c>
      <c r="G1067">
        <f t="shared" si="250"/>
        <v>2017</v>
      </c>
      <c r="H1067" t="s">
        <v>1783</v>
      </c>
      <c r="I1067">
        <f t="shared" si="251"/>
        <v>2022</v>
      </c>
      <c r="J1067" t="s">
        <v>162</v>
      </c>
      <c r="K1067" t="s">
        <v>109</v>
      </c>
      <c r="L1067">
        <v>56.785282820478542</v>
      </c>
      <c r="M1067">
        <f t="shared" si="252"/>
        <v>28.998351093657732</v>
      </c>
      <c r="N1067">
        <f t="shared" si="259"/>
        <v>28.998351093657732</v>
      </c>
      <c r="O1067">
        <f t="shared" si="253"/>
        <v>57.996702187315464</v>
      </c>
      <c r="P1067">
        <f t="shared" si="260"/>
        <v>21.458779809306723</v>
      </c>
      <c r="Q1067">
        <f t="shared" si="254"/>
        <v>79.455481996622183</v>
      </c>
      <c r="R1067">
        <f t="shared" si="255"/>
        <v>37.344076538412423</v>
      </c>
      <c r="S1067">
        <f t="shared" si="256"/>
        <v>136.92828064084554</v>
      </c>
    </row>
    <row r="1068" spans="1:19">
      <c r="A1068" t="s">
        <v>1942</v>
      </c>
      <c r="B1068" t="s">
        <v>1943</v>
      </c>
      <c r="C1068" t="s">
        <v>51</v>
      </c>
      <c r="D1068" t="s">
        <v>42</v>
      </c>
      <c r="E1068">
        <v>1.9638225014703879E-2</v>
      </c>
      <c r="F1068" t="s">
        <v>1699</v>
      </c>
      <c r="G1068">
        <f t="shared" si="250"/>
        <v>2017</v>
      </c>
      <c r="H1068" t="s">
        <v>1783</v>
      </c>
      <c r="I1068">
        <f t="shared" si="251"/>
        <v>2022</v>
      </c>
      <c r="J1068" t="s">
        <v>162</v>
      </c>
      <c r="K1068" t="s">
        <v>109</v>
      </c>
      <c r="L1068">
        <v>40.31955325491122</v>
      </c>
      <c r="M1068">
        <f t="shared" si="252"/>
        <v>20.58985186217468</v>
      </c>
      <c r="N1068">
        <f t="shared" si="259"/>
        <v>20.58985186217468</v>
      </c>
      <c r="O1068">
        <f t="shared" si="253"/>
        <v>41.179703724349359</v>
      </c>
      <c r="P1068">
        <f t="shared" si="260"/>
        <v>15.236490378009263</v>
      </c>
      <c r="Q1068">
        <f t="shared" si="254"/>
        <v>56.416194102358624</v>
      </c>
      <c r="R1068">
        <f t="shared" si="255"/>
        <v>26.515611228108551</v>
      </c>
      <c r="S1068">
        <f t="shared" si="256"/>
        <v>97.223907836398013</v>
      </c>
    </row>
    <row r="1069" spans="1:19">
      <c r="A1069" t="s">
        <v>1944</v>
      </c>
      <c r="B1069" t="s">
        <v>1945</v>
      </c>
      <c r="C1069" t="s">
        <v>51</v>
      </c>
      <c r="D1069" t="s">
        <v>42</v>
      </c>
      <c r="E1069">
        <v>1.9657942981037849E-2</v>
      </c>
      <c r="F1069" t="s">
        <v>385</v>
      </c>
      <c r="G1069">
        <f t="shared" si="250"/>
        <v>2017</v>
      </c>
      <c r="H1069" t="s">
        <v>1783</v>
      </c>
      <c r="I1069">
        <f t="shared" si="251"/>
        <v>2022</v>
      </c>
      <c r="J1069" t="s">
        <v>162</v>
      </c>
      <c r="K1069" t="s">
        <v>109</v>
      </c>
      <c r="L1069">
        <v>78.069188030545419</v>
      </c>
      <c r="M1069">
        <f t="shared" si="252"/>
        <v>39.86733202093189</v>
      </c>
      <c r="N1069">
        <f t="shared" si="259"/>
        <v>39.86733202093189</v>
      </c>
      <c r="O1069">
        <f t="shared" si="253"/>
        <v>79.73466404186378</v>
      </c>
      <c r="P1069">
        <f t="shared" si="260"/>
        <v>29.501825695489597</v>
      </c>
      <c r="Q1069">
        <f t="shared" si="254"/>
        <v>109.23648973735338</v>
      </c>
      <c r="R1069">
        <f t="shared" si="255"/>
        <v>51.341150176556084</v>
      </c>
      <c r="S1069">
        <f t="shared" si="256"/>
        <v>188.25088398070562</v>
      </c>
    </row>
    <row r="1070" spans="1:19">
      <c r="A1070" t="s">
        <v>1944</v>
      </c>
      <c r="B1070" t="s">
        <v>1946</v>
      </c>
      <c r="C1070" t="s">
        <v>51</v>
      </c>
      <c r="D1070" t="s">
        <v>42</v>
      </c>
      <c r="E1070">
        <v>1.897196169965144E-2</v>
      </c>
      <c r="F1070" t="s">
        <v>385</v>
      </c>
      <c r="G1070">
        <f t="shared" si="250"/>
        <v>2017</v>
      </c>
      <c r="H1070" t="s">
        <v>1783</v>
      </c>
      <c r="I1070">
        <f t="shared" si="251"/>
        <v>2022</v>
      </c>
      <c r="J1070" t="s">
        <v>162</v>
      </c>
      <c r="K1070" t="s">
        <v>109</v>
      </c>
      <c r="L1070">
        <v>47.652397419735472</v>
      </c>
      <c r="M1070">
        <f t="shared" si="252"/>
        <v>24.334490949011599</v>
      </c>
      <c r="N1070">
        <f t="shared" si="259"/>
        <v>24.334490949011599</v>
      </c>
      <c r="O1070">
        <f t="shared" si="253"/>
        <v>48.668981898023198</v>
      </c>
      <c r="P1070">
        <f t="shared" si="260"/>
        <v>18.007523302268584</v>
      </c>
      <c r="Q1070">
        <f t="shared" si="254"/>
        <v>66.676505200291786</v>
      </c>
      <c r="R1070">
        <f t="shared" si="255"/>
        <v>31.337957444137139</v>
      </c>
      <c r="S1070">
        <f t="shared" si="256"/>
        <v>114.90584396183617</v>
      </c>
    </row>
    <row r="1071" spans="1:19">
      <c r="A1071" t="s">
        <v>1947</v>
      </c>
      <c r="B1071" t="s">
        <v>1948</v>
      </c>
      <c r="C1071" t="s">
        <v>51</v>
      </c>
      <c r="D1071" t="s">
        <v>42</v>
      </c>
      <c r="E1071">
        <v>1.9230797395556269E-2</v>
      </c>
      <c r="F1071" t="s">
        <v>307</v>
      </c>
      <c r="G1071">
        <f t="shared" si="250"/>
        <v>2017</v>
      </c>
      <c r="H1071" t="s">
        <v>1949</v>
      </c>
      <c r="I1071">
        <f t="shared" si="251"/>
        <v>2022</v>
      </c>
      <c r="J1071" t="s">
        <v>162</v>
      </c>
      <c r="K1071" t="s">
        <v>109</v>
      </c>
      <c r="L1071">
        <v>35.143321059268629</v>
      </c>
      <c r="M1071">
        <f t="shared" si="252"/>
        <v>17.946522620933195</v>
      </c>
      <c r="N1071">
        <f t="shared" si="259"/>
        <v>17.946522620933195</v>
      </c>
      <c r="O1071">
        <f t="shared" si="253"/>
        <v>35.893045241866389</v>
      </c>
      <c r="P1071">
        <f t="shared" si="260"/>
        <v>13.280426739490563</v>
      </c>
      <c r="Q1071">
        <f t="shared" si="254"/>
        <v>49.173471981356954</v>
      </c>
      <c r="R1071">
        <f t="shared" si="255"/>
        <v>23.111531831237766</v>
      </c>
      <c r="S1071">
        <f t="shared" si="256"/>
        <v>84.742283381205141</v>
      </c>
    </row>
    <row r="1072" spans="1:19">
      <c r="A1072" t="s">
        <v>1950</v>
      </c>
      <c r="B1072" t="s">
        <v>1951</v>
      </c>
      <c r="C1072" t="s">
        <v>51</v>
      </c>
      <c r="D1072" t="s">
        <v>42</v>
      </c>
      <c r="E1072">
        <v>1.6266721189389141E-2</v>
      </c>
      <c r="F1072" t="s">
        <v>304</v>
      </c>
      <c r="G1072">
        <f t="shared" si="250"/>
        <v>2017</v>
      </c>
      <c r="H1072" t="s">
        <v>1783</v>
      </c>
      <c r="I1072">
        <f t="shared" si="251"/>
        <v>2022</v>
      </c>
      <c r="J1072" t="s">
        <v>162</v>
      </c>
      <c r="K1072" t="s">
        <v>109</v>
      </c>
      <c r="L1072">
        <v>55.249342508213338</v>
      </c>
      <c r="M1072">
        <f t="shared" si="252"/>
        <v>28.213997574194298</v>
      </c>
      <c r="N1072">
        <f t="shared" si="259"/>
        <v>28.213997574194298</v>
      </c>
      <c r="O1072">
        <f t="shared" si="253"/>
        <v>56.427995148388597</v>
      </c>
      <c r="P1072">
        <f t="shared" si="260"/>
        <v>20.87835820490378</v>
      </c>
      <c r="Q1072">
        <f t="shared" si="254"/>
        <v>77.30635335329238</v>
      </c>
      <c r="R1072">
        <f t="shared" si="255"/>
        <v>36.333986076047417</v>
      </c>
      <c r="S1072">
        <f t="shared" si="256"/>
        <v>133.22461561217386</v>
      </c>
    </row>
    <row r="1073" spans="1:19">
      <c r="A1073" t="s">
        <v>1952</v>
      </c>
      <c r="B1073" t="s">
        <v>1953</v>
      </c>
      <c r="C1073" t="s">
        <v>51</v>
      </c>
      <c r="D1073" t="s">
        <v>42</v>
      </c>
      <c r="E1073">
        <v>1.685392378651979E-2</v>
      </c>
      <c r="F1073" t="s">
        <v>304</v>
      </c>
      <c r="G1073">
        <f t="shared" si="250"/>
        <v>2017</v>
      </c>
      <c r="H1073" t="s">
        <v>1925</v>
      </c>
      <c r="I1073">
        <f t="shared" si="251"/>
        <v>2022</v>
      </c>
      <c r="J1073" t="s">
        <v>162</v>
      </c>
      <c r="K1073" t="s">
        <v>109</v>
      </c>
      <c r="L1073">
        <v>22.350612948085551</v>
      </c>
      <c r="M1073">
        <f t="shared" si="252"/>
        <v>11.413713012155696</v>
      </c>
      <c r="N1073">
        <f t="shared" si="259"/>
        <v>11.413713012155696</v>
      </c>
      <c r="O1073">
        <f t="shared" si="253"/>
        <v>22.827426024311393</v>
      </c>
      <c r="P1073">
        <f t="shared" si="260"/>
        <v>8.4461476289952149</v>
      </c>
      <c r="Q1073">
        <f t="shared" si="254"/>
        <v>31.273573653306606</v>
      </c>
      <c r="R1073">
        <f t="shared" si="255"/>
        <v>14.698579617054104</v>
      </c>
      <c r="S1073">
        <f t="shared" si="256"/>
        <v>53.894791929198384</v>
      </c>
    </row>
    <row r="1074" spans="1:19">
      <c r="A1074" t="s">
        <v>1952</v>
      </c>
      <c r="B1074" t="s">
        <v>1954</v>
      </c>
      <c r="C1074" t="s">
        <v>51</v>
      </c>
      <c r="D1074" t="s">
        <v>42</v>
      </c>
      <c r="E1074">
        <v>1.8522770340501229E-2</v>
      </c>
      <c r="F1074" t="s">
        <v>304</v>
      </c>
      <c r="G1074">
        <f t="shared" si="250"/>
        <v>2017</v>
      </c>
      <c r="H1074" t="s">
        <v>1783</v>
      </c>
      <c r="I1074">
        <f t="shared" si="251"/>
        <v>2022</v>
      </c>
      <c r="J1074" t="s">
        <v>162</v>
      </c>
      <c r="K1074" t="s">
        <v>109</v>
      </c>
      <c r="L1074">
        <v>29.35990581918977</v>
      </c>
      <c r="M1074">
        <f t="shared" ref="M1074:M1105" si="261">IF(D1074="euc",$L$2,$L$3)*L1074</f>
        <v>14.993125238332921</v>
      </c>
      <c r="N1074">
        <f t="shared" si="259"/>
        <v>14.993125238332921</v>
      </c>
      <c r="O1074">
        <f t="shared" si="253"/>
        <v>29.986250476665841</v>
      </c>
      <c r="P1074">
        <f t="shared" si="260"/>
        <v>11.094912676366361</v>
      </c>
      <c r="Q1074">
        <f t="shared" si="254"/>
        <v>41.0811631530322</v>
      </c>
      <c r="R1074">
        <f t="shared" si="255"/>
        <v>19.308146681925134</v>
      </c>
      <c r="S1074">
        <f t="shared" si="256"/>
        <v>70.796537833725495</v>
      </c>
    </row>
    <row r="1075" spans="1:19">
      <c r="A1075" t="s">
        <v>1955</v>
      </c>
      <c r="B1075" t="s">
        <v>1956</v>
      </c>
      <c r="C1075" t="s">
        <v>51</v>
      </c>
      <c r="D1075" t="s">
        <v>42</v>
      </c>
      <c r="E1075">
        <v>1.8639216884040369E-2</v>
      </c>
      <c r="F1075" t="s">
        <v>304</v>
      </c>
      <c r="G1075">
        <f t="shared" si="250"/>
        <v>2017</v>
      </c>
      <c r="H1075" t="s">
        <v>1783</v>
      </c>
      <c r="I1075">
        <f t="shared" si="251"/>
        <v>2022</v>
      </c>
      <c r="J1075" t="s">
        <v>162</v>
      </c>
      <c r="K1075" t="s">
        <v>109</v>
      </c>
      <c r="L1075">
        <v>57.005880428829649</v>
      </c>
      <c r="M1075">
        <f t="shared" si="261"/>
        <v>29.111002938989028</v>
      </c>
      <c r="N1075">
        <f t="shared" si="259"/>
        <v>29.111002938989028</v>
      </c>
      <c r="O1075">
        <f t="shared" si="253"/>
        <v>58.222005877978056</v>
      </c>
      <c r="P1075">
        <f t="shared" si="260"/>
        <v>21.542142174851879</v>
      </c>
      <c r="Q1075">
        <f t="shared" si="254"/>
        <v>79.764148052829938</v>
      </c>
      <c r="R1075">
        <f t="shared" si="255"/>
        <v>37.489149584830066</v>
      </c>
      <c r="S1075">
        <f t="shared" si="256"/>
        <v>137.46021514437692</v>
      </c>
    </row>
    <row r="1076" spans="1:19">
      <c r="A1076" t="s">
        <v>391</v>
      </c>
      <c r="B1076" t="s">
        <v>1957</v>
      </c>
      <c r="C1076" t="s">
        <v>51</v>
      </c>
      <c r="D1076" t="s">
        <v>42</v>
      </c>
      <c r="E1076">
        <v>1.8218943963341741E-2</v>
      </c>
      <c r="F1076" t="s">
        <v>307</v>
      </c>
      <c r="G1076">
        <f t="shared" si="250"/>
        <v>2017</v>
      </c>
      <c r="H1076" t="s">
        <v>1780</v>
      </c>
      <c r="I1076">
        <f t="shared" si="251"/>
        <v>2022</v>
      </c>
      <c r="J1076" t="s">
        <v>162</v>
      </c>
      <c r="K1076" t="s">
        <v>109</v>
      </c>
      <c r="L1076">
        <v>102.1617846677153</v>
      </c>
      <c r="M1076">
        <f t="shared" si="261"/>
        <v>52.170618036979981</v>
      </c>
      <c r="N1076">
        <f t="shared" si="259"/>
        <v>52.170618036979981</v>
      </c>
      <c r="O1076">
        <f t="shared" si="253"/>
        <v>104.34123607395996</v>
      </c>
      <c r="P1076">
        <f t="shared" si="260"/>
        <v>38.606257347365187</v>
      </c>
      <c r="Q1076">
        <f t="shared" si="254"/>
        <v>142.94749342132513</v>
      </c>
      <c r="R1076">
        <f t="shared" si="255"/>
        <v>67.185321908022814</v>
      </c>
      <c r="S1076">
        <f t="shared" si="256"/>
        <v>246.34618032941697</v>
      </c>
    </row>
    <row r="1077" spans="1:19">
      <c r="A1077" t="s">
        <v>1958</v>
      </c>
      <c r="B1077" t="s">
        <v>1959</v>
      </c>
      <c r="C1077" t="s">
        <v>51</v>
      </c>
      <c r="D1077" t="s">
        <v>42</v>
      </c>
      <c r="E1077">
        <v>1.8799291057565091E-2</v>
      </c>
      <c r="F1077" t="s">
        <v>393</v>
      </c>
      <c r="G1077">
        <f t="shared" si="250"/>
        <v>2017</v>
      </c>
      <c r="H1077" t="s">
        <v>1783</v>
      </c>
      <c r="I1077">
        <f t="shared" si="251"/>
        <v>2022</v>
      </c>
      <c r="J1077" t="s">
        <v>162</v>
      </c>
      <c r="K1077" t="s">
        <v>109</v>
      </c>
      <c r="L1077">
        <v>89.330118253990136</v>
      </c>
      <c r="M1077">
        <f t="shared" si="261"/>
        <v>45.617913721704333</v>
      </c>
      <c r="N1077">
        <f t="shared" si="259"/>
        <v>45.617913721704333</v>
      </c>
      <c r="O1077">
        <f t="shared" si="253"/>
        <v>91.235827443408667</v>
      </c>
      <c r="P1077">
        <f t="shared" si="260"/>
        <v>33.757256154061203</v>
      </c>
      <c r="Q1077">
        <f t="shared" si="254"/>
        <v>124.99308359746988</v>
      </c>
      <c r="R1077">
        <f t="shared" si="255"/>
        <v>58.74674929081084</v>
      </c>
      <c r="S1077">
        <f t="shared" si="256"/>
        <v>215.40474739963975</v>
      </c>
    </row>
    <row r="1078" spans="1:19">
      <c r="A1078" t="s">
        <v>1960</v>
      </c>
      <c r="B1078" t="s">
        <v>1961</v>
      </c>
      <c r="C1078" t="s">
        <v>51</v>
      </c>
      <c r="D1078" t="s">
        <v>42</v>
      </c>
      <c r="E1078">
        <v>1.7825287345980739E-2</v>
      </c>
      <c r="F1078" t="s">
        <v>393</v>
      </c>
      <c r="G1078">
        <f t="shared" si="250"/>
        <v>2017</v>
      </c>
      <c r="H1078" t="s">
        <v>1780</v>
      </c>
      <c r="I1078">
        <f t="shared" si="251"/>
        <v>2022</v>
      </c>
      <c r="J1078" t="s">
        <v>162</v>
      </c>
      <c r="K1078" t="s">
        <v>109</v>
      </c>
      <c r="L1078">
        <v>28.1632886854817</v>
      </c>
      <c r="M1078">
        <f t="shared" si="261"/>
        <v>14.382052755385999</v>
      </c>
      <c r="N1078">
        <f t="shared" si="259"/>
        <v>14.382052755385999</v>
      </c>
      <c r="O1078">
        <f t="shared" si="253"/>
        <v>28.764105510771998</v>
      </c>
      <c r="P1078">
        <f t="shared" si="260"/>
        <v>10.642719038985639</v>
      </c>
      <c r="Q1078">
        <f t="shared" si="254"/>
        <v>39.406824549757637</v>
      </c>
      <c r="R1078">
        <f t="shared" si="255"/>
        <v>18.52120753838609</v>
      </c>
      <c r="S1078">
        <f t="shared" si="256"/>
        <v>67.911094307415667</v>
      </c>
    </row>
    <row r="1079" spans="1:19">
      <c r="A1079" t="s">
        <v>1962</v>
      </c>
      <c r="B1079" t="s">
        <v>1963</v>
      </c>
      <c r="C1079" t="s">
        <v>51</v>
      </c>
      <c r="D1079" t="s">
        <v>42</v>
      </c>
      <c r="E1079">
        <v>1.7148307025598889E-2</v>
      </c>
      <c r="F1079" t="s">
        <v>393</v>
      </c>
      <c r="G1079">
        <f t="shared" si="250"/>
        <v>2017</v>
      </c>
      <c r="H1079" t="s">
        <v>1780</v>
      </c>
      <c r="I1079">
        <f t="shared" si="251"/>
        <v>2022</v>
      </c>
      <c r="J1079" t="s">
        <v>162</v>
      </c>
      <c r="K1079" t="s">
        <v>109</v>
      </c>
      <c r="L1079">
        <v>51.72962397013643</v>
      </c>
      <c r="M1079">
        <f t="shared" si="261"/>
        <v>26.41659464074969</v>
      </c>
      <c r="N1079">
        <f t="shared" si="259"/>
        <v>26.41659464074969</v>
      </c>
      <c r="O1079">
        <f t="shared" si="253"/>
        <v>52.833189281499379</v>
      </c>
      <c r="P1079">
        <f t="shared" si="260"/>
        <v>19.548280034154772</v>
      </c>
      <c r="Q1079">
        <f t="shared" si="254"/>
        <v>72.381469315654158</v>
      </c>
      <c r="R1079">
        <f t="shared" si="255"/>
        <v>34.019290578357449</v>
      </c>
      <c r="S1079">
        <f t="shared" si="256"/>
        <v>124.73739878731064</v>
      </c>
    </row>
    <row r="1080" spans="1:19">
      <c r="A1080" t="s">
        <v>1964</v>
      </c>
      <c r="B1080" t="s">
        <v>1965</v>
      </c>
      <c r="C1080" t="s">
        <v>51</v>
      </c>
      <c r="D1080" t="s">
        <v>42</v>
      </c>
      <c r="E1080">
        <v>1.9523983534423101E-2</v>
      </c>
      <c r="F1080" t="s">
        <v>393</v>
      </c>
      <c r="G1080">
        <f t="shared" si="250"/>
        <v>2017</v>
      </c>
      <c r="H1080" t="s">
        <v>1783</v>
      </c>
      <c r="I1080">
        <f t="shared" si="251"/>
        <v>2022</v>
      </c>
      <c r="J1080" t="s">
        <v>162</v>
      </c>
      <c r="K1080" t="s">
        <v>109</v>
      </c>
      <c r="L1080">
        <v>48.438777354423117</v>
      </c>
      <c r="M1080">
        <f t="shared" si="261"/>
        <v>24.73606896899209</v>
      </c>
      <c r="N1080">
        <f t="shared" si="259"/>
        <v>24.73606896899209</v>
      </c>
      <c r="O1080">
        <f t="shared" si="253"/>
        <v>49.472137937984179</v>
      </c>
      <c r="P1080">
        <f t="shared" si="260"/>
        <v>18.304691037054145</v>
      </c>
      <c r="Q1080">
        <f t="shared" si="254"/>
        <v>67.776828975038327</v>
      </c>
      <c r="R1080">
        <f t="shared" si="255"/>
        <v>31.855109618268013</v>
      </c>
      <c r="S1080">
        <f t="shared" si="256"/>
        <v>116.80206860031605</v>
      </c>
    </row>
    <row r="1081" spans="1:19">
      <c r="A1081" t="s">
        <v>1966</v>
      </c>
      <c r="B1081" t="s">
        <v>1967</v>
      </c>
      <c r="C1081" t="s">
        <v>51</v>
      </c>
      <c r="D1081" t="s">
        <v>42</v>
      </c>
      <c r="E1081">
        <v>1.858802895432354E-2</v>
      </c>
      <c r="F1081" t="s">
        <v>393</v>
      </c>
      <c r="G1081">
        <f t="shared" si="250"/>
        <v>2017</v>
      </c>
      <c r="H1081" t="s">
        <v>1780</v>
      </c>
      <c r="I1081">
        <f t="shared" si="251"/>
        <v>2022</v>
      </c>
      <c r="J1081" t="s">
        <v>162</v>
      </c>
      <c r="K1081" t="s">
        <v>109</v>
      </c>
      <c r="L1081">
        <v>57.498169035032703</v>
      </c>
      <c r="M1081">
        <f t="shared" si="261"/>
        <v>29.362398320556721</v>
      </c>
      <c r="N1081">
        <f t="shared" si="259"/>
        <v>29.362398320556721</v>
      </c>
      <c r="O1081">
        <f t="shared" si="253"/>
        <v>58.724796641113443</v>
      </c>
      <c r="P1081">
        <f t="shared" si="260"/>
        <v>21.728174757211974</v>
      </c>
      <c r="Q1081">
        <f t="shared" si="254"/>
        <v>80.452971398325417</v>
      </c>
      <c r="R1081">
        <f t="shared" si="255"/>
        <v>37.812896557212945</v>
      </c>
      <c r="S1081">
        <f t="shared" si="256"/>
        <v>138.64728737644745</v>
      </c>
    </row>
    <row r="1082" spans="1:19">
      <c r="A1082" t="s">
        <v>1966</v>
      </c>
      <c r="B1082" t="s">
        <v>1968</v>
      </c>
      <c r="C1082" t="s">
        <v>51</v>
      </c>
      <c r="D1082" t="s">
        <v>42</v>
      </c>
      <c r="E1082">
        <v>1.8549043336424511E-2</v>
      </c>
      <c r="F1082" t="s">
        <v>393</v>
      </c>
      <c r="G1082">
        <f t="shared" si="250"/>
        <v>2017</v>
      </c>
      <c r="H1082" t="s">
        <v>1780</v>
      </c>
      <c r="I1082">
        <f t="shared" si="251"/>
        <v>2022</v>
      </c>
      <c r="J1082" t="s">
        <v>162</v>
      </c>
      <c r="K1082" t="s">
        <v>109</v>
      </c>
      <c r="L1082">
        <v>63.824175449255499</v>
      </c>
      <c r="M1082">
        <f t="shared" si="261"/>
        <v>32.592878929419832</v>
      </c>
      <c r="N1082">
        <f t="shared" si="259"/>
        <v>32.592878929419832</v>
      </c>
      <c r="O1082">
        <f t="shared" si="253"/>
        <v>65.185757858839665</v>
      </c>
      <c r="P1082">
        <f t="shared" si="260"/>
        <v>24.118730407770677</v>
      </c>
      <c r="Q1082">
        <f t="shared" si="254"/>
        <v>89.304488266610349</v>
      </c>
      <c r="R1082">
        <f t="shared" si="255"/>
        <v>41.973109485306864</v>
      </c>
      <c r="S1082">
        <f t="shared" si="256"/>
        <v>153.90140144612516</v>
      </c>
    </row>
    <row r="1083" spans="1:19">
      <c r="A1083" t="s">
        <v>1966</v>
      </c>
      <c r="B1083" t="s">
        <v>1969</v>
      </c>
      <c r="C1083" t="s">
        <v>51</v>
      </c>
      <c r="D1083" t="s">
        <v>42</v>
      </c>
      <c r="E1083">
        <v>1.8442598482323162E-2</v>
      </c>
      <c r="F1083" t="s">
        <v>393</v>
      </c>
      <c r="G1083">
        <f t="shared" si="250"/>
        <v>2017</v>
      </c>
      <c r="H1083" t="s">
        <v>1780</v>
      </c>
      <c r="I1083">
        <f t="shared" si="251"/>
        <v>2022</v>
      </c>
      <c r="J1083" t="s">
        <v>162</v>
      </c>
      <c r="K1083" t="s">
        <v>109</v>
      </c>
      <c r="L1083">
        <v>54.401199833774392</v>
      </c>
      <c r="M1083">
        <f t="shared" si="261"/>
        <v>27.78087938178081</v>
      </c>
      <c r="N1083">
        <f t="shared" si="259"/>
        <v>27.78087938178081</v>
      </c>
      <c r="O1083">
        <f t="shared" si="253"/>
        <v>55.56175876356162</v>
      </c>
      <c r="P1083">
        <f t="shared" si="260"/>
        <v>20.5578507425178</v>
      </c>
      <c r="Q1083">
        <f t="shared" si="254"/>
        <v>76.119609506079428</v>
      </c>
      <c r="R1083">
        <f t="shared" si="255"/>
        <v>35.776216467857331</v>
      </c>
      <c r="S1083">
        <f t="shared" si="256"/>
        <v>131.17946038214353</v>
      </c>
    </row>
    <row r="1084" spans="1:19">
      <c r="A1084" t="s">
        <v>1970</v>
      </c>
      <c r="B1084" t="s">
        <v>1971</v>
      </c>
      <c r="C1084" t="s">
        <v>51</v>
      </c>
      <c r="D1084" t="s">
        <v>42</v>
      </c>
      <c r="E1084">
        <v>1.8549043336424511E-2</v>
      </c>
      <c r="F1084" t="s">
        <v>1917</v>
      </c>
      <c r="G1084">
        <f t="shared" si="250"/>
        <v>2017</v>
      </c>
      <c r="H1084" t="s">
        <v>1783</v>
      </c>
      <c r="I1084">
        <f t="shared" si="251"/>
        <v>2022</v>
      </c>
      <c r="J1084" t="s">
        <v>162</v>
      </c>
      <c r="K1084" t="s">
        <v>109</v>
      </c>
      <c r="L1084">
        <v>53.780116813208473</v>
      </c>
      <c r="M1084">
        <f t="shared" si="261"/>
        <v>27.463712985945147</v>
      </c>
      <c r="N1084">
        <f t="shared" si="259"/>
        <v>27.463712985945147</v>
      </c>
      <c r="O1084">
        <f t="shared" si="253"/>
        <v>54.927425971890294</v>
      </c>
      <c r="P1084">
        <f t="shared" si="260"/>
        <v>20.32314760959941</v>
      </c>
      <c r="Q1084">
        <f t="shared" si="254"/>
        <v>75.250573581489704</v>
      </c>
      <c r="R1084">
        <f t="shared" si="255"/>
        <v>35.367769583300159</v>
      </c>
      <c r="S1084">
        <f t="shared" si="256"/>
        <v>129.68182180543391</v>
      </c>
    </row>
    <row r="1085" spans="1:19">
      <c r="A1085" t="s">
        <v>1972</v>
      </c>
      <c r="B1085" t="s">
        <v>1973</v>
      </c>
      <c r="C1085" t="s">
        <v>51</v>
      </c>
      <c r="D1085" t="s">
        <v>42</v>
      </c>
      <c r="E1085">
        <v>1.8799291057565091E-2</v>
      </c>
      <c r="F1085" t="s">
        <v>1508</v>
      </c>
      <c r="G1085">
        <f t="shared" si="250"/>
        <v>2017</v>
      </c>
      <c r="H1085" t="s">
        <v>1783</v>
      </c>
      <c r="I1085">
        <f t="shared" si="251"/>
        <v>2022</v>
      </c>
      <c r="J1085" t="s">
        <v>162</v>
      </c>
      <c r="K1085" t="s">
        <v>109</v>
      </c>
      <c r="L1085">
        <v>41.391981303945236</v>
      </c>
      <c r="M1085">
        <f t="shared" si="261"/>
        <v>21.137505119214715</v>
      </c>
      <c r="N1085">
        <f t="shared" si="259"/>
        <v>21.137505119214715</v>
      </c>
      <c r="O1085">
        <f t="shared" si="253"/>
        <v>42.275010238429431</v>
      </c>
      <c r="P1085">
        <f t="shared" si="260"/>
        <v>15.641753788218889</v>
      </c>
      <c r="Q1085">
        <f t="shared" si="254"/>
        <v>57.916764026648323</v>
      </c>
      <c r="R1085">
        <f t="shared" si="255"/>
        <v>27.220879092524711</v>
      </c>
      <c r="S1085">
        <f t="shared" si="256"/>
        <v>99.809890005923933</v>
      </c>
    </row>
    <row r="1086" spans="1:19">
      <c r="A1086" t="s">
        <v>354</v>
      </c>
      <c r="B1086" t="s">
        <v>1974</v>
      </c>
      <c r="C1086" t="s">
        <v>51</v>
      </c>
      <c r="D1086" t="s">
        <v>42</v>
      </c>
      <c r="E1086">
        <v>1.9689608370359209E-2</v>
      </c>
      <c r="F1086" t="s">
        <v>352</v>
      </c>
      <c r="G1086">
        <f t="shared" si="250"/>
        <v>2017</v>
      </c>
      <c r="H1086" t="s">
        <v>1887</v>
      </c>
      <c r="I1086">
        <f t="shared" si="251"/>
        <v>2022</v>
      </c>
      <c r="J1086" t="s">
        <v>162</v>
      </c>
      <c r="K1086" t="s">
        <v>109</v>
      </c>
      <c r="L1086">
        <v>93.55125786116956</v>
      </c>
      <c r="M1086">
        <f t="shared" si="261"/>
        <v>47.773509014437288</v>
      </c>
      <c r="N1086">
        <f t="shared" si="259"/>
        <v>47.773509014437288</v>
      </c>
      <c r="O1086">
        <f t="shared" si="253"/>
        <v>95.547018028874575</v>
      </c>
      <c r="P1086">
        <f t="shared" si="260"/>
        <v>35.352396670683589</v>
      </c>
      <c r="Q1086">
        <f t="shared" si="254"/>
        <v>130.89941469955818</v>
      </c>
      <c r="R1086">
        <f t="shared" si="255"/>
        <v>61.522724908792341</v>
      </c>
      <c r="S1086">
        <f t="shared" si="256"/>
        <v>225.58332466557192</v>
      </c>
    </row>
    <row r="1087" spans="1:19">
      <c r="A1087" t="s">
        <v>354</v>
      </c>
      <c r="B1087" t="s">
        <v>1975</v>
      </c>
      <c r="C1087" t="s">
        <v>51</v>
      </c>
      <c r="D1087" t="s">
        <v>42</v>
      </c>
      <c r="E1087">
        <v>1.9786041376316951E-2</v>
      </c>
      <c r="F1087" t="s">
        <v>352</v>
      </c>
      <c r="G1087">
        <f t="shared" si="250"/>
        <v>2017</v>
      </c>
      <c r="H1087" t="s">
        <v>1892</v>
      </c>
      <c r="I1087">
        <f t="shared" si="251"/>
        <v>2022</v>
      </c>
      <c r="J1087" t="s">
        <v>162</v>
      </c>
      <c r="K1087" t="s">
        <v>109</v>
      </c>
      <c r="L1087">
        <v>76.705033908962363</v>
      </c>
      <c r="M1087">
        <f t="shared" si="261"/>
        <v>39.170703982843477</v>
      </c>
      <c r="N1087">
        <f t="shared" si="259"/>
        <v>39.170703982843477</v>
      </c>
      <c r="O1087">
        <f t="shared" si="253"/>
        <v>78.341407965686955</v>
      </c>
      <c r="P1087">
        <f t="shared" si="260"/>
        <v>28.986320947304172</v>
      </c>
      <c r="Q1087">
        <f t="shared" si="254"/>
        <v>107.32772891299112</v>
      </c>
      <c r="R1087">
        <f t="shared" si="255"/>
        <v>50.444032589105824</v>
      </c>
      <c r="S1087">
        <f t="shared" si="256"/>
        <v>184.96145282672134</v>
      </c>
    </row>
    <row r="1088" spans="1:19">
      <c r="A1088" t="s">
        <v>1976</v>
      </c>
      <c r="B1088" t="s">
        <v>1977</v>
      </c>
      <c r="C1088" t="s">
        <v>51</v>
      </c>
      <c r="D1088" t="s">
        <v>42</v>
      </c>
      <c r="E1088">
        <v>1.948515640852733E-2</v>
      </c>
      <c r="F1088" t="s">
        <v>747</v>
      </c>
      <c r="G1088">
        <f t="shared" si="250"/>
        <v>2013</v>
      </c>
      <c r="H1088" t="s">
        <v>1978</v>
      </c>
      <c r="I1088">
        <f t="shared" si="251"/>
        <v>2022</v>
      </c>
      <c r="J1088" t="s">
        <v>45</v>
      </c>
      <c r="K1088" t="s">
        <v>46</v>
      </c>
      <c r="L1088">
        <v>182.82593718361841</v>
      </c>
      <c r="M1088">
        <f t="shared" si="261"/>
        <v>93.363111921767867</v>
      </c>
      <c r="N1088">
        <f t="shared" si="259"/>
        <v>93.363111921767867</v>
      </c>
      <c r="O1088">
        <f t="shared" si="253"/>
        <v>186.72622384353573</v>
      </c>
      <c r="P1088">
        <f t="shared" si="260"/>
        <v>69.088702822108218</v>
      </c>
      <c r="Q1088">
        <f t="shared" si="254"/>
        <v>255.81492666564395</v>
      </c>
      <c r="R1088">
        <f t="shared" si="255"/>
        <v>120.23301553285265</v>
      </c>
      <c r="S1088">
        <f t="shared" si="256"/>
        <v>440.85439028712636</v>
      </c>
    </row>
    <row r="1089" spans="1:19">
      <c r="A1089" t="s">
        <v>1979</v>
      </c>
      <c r="B1089" t="s">
        <v>1980</v>
      </c>
      <c r="C1089" t="s">
        <v>51</v>
      </c>
      <c r="D1089" t="s">
        <v>42</v>
      </c>
      <c r="E1089">
        <v>1.9917001287890999E-2</v>
      </c>
      <c r="F1089" t="s">
        <v>747</v>
      </c>
      <c r="G1089">
        <f t="shared" si="250"/>
        <v>2013</v>
      </c>
      <c r="H1089" t="s">
        <v>1769</v>
      </c>
      <c r="I1089">
        <f t="shared" si="251"/>
        <v>2022</v>
      </c>
      <c r="J1089" t="s">
        <v>45</v>
      </c>
      <c r="K1089" t="s">
        <v>46</v>
      </c>
      <c r="L1089">
        <v>100.8043462934787</v>
      </c>
      <c r="M1089">
        <f t="shared" si="261"/>
        <v>51.477419507203159</v>
      </c>
      <c r="N1089">
        <f t="shared" si="259"/>
        <v>51.477419507203159</v>
      </c>
      <c r="O1089">
        <f t="shared" si="253"/>
        <v>102.95483901440632</v>
      </c>
      <c r="P1089">
        <f t="shared" si="260"/>
        <v>38.093290435330339</v>
      </c>
      <c r="Q1089">
        <f t="shared" si="254"/>
        <v>141.04812944973665</v>
      </c>
      <c r="R1089">
        <f t="shared" si="255"/>
        <v>66.29262084137622</v>
      </c>
      <c r="S1089">
        <f t="shared" si="256"/>
        <v>243.07294308504612</v>
      </c>
    </row>
    <row r="1090" spans="1:19">
      <c r="A1090" t="s">
        <v>1981</v>
      </c>
      <c r="B1090" t="s">
        <v>1982</v>
      </c>
      <c r="C1090" t="s">
        <v>51</v>
      </c>
      <c r="D1090" t="s">
        <v>42</v>
      </c>
      <c r="E1090">
        <v>1.9461147681400601E-2</v>
      </c>
      <c r="F1090" t="s">
        <v>747</v>
      </c>
      <c r="G1090">
        <f t="shared" si="250"/>
        <v>2013</v>
      </c>
      <c r="H1090" t="s">
        <v>1769</v>
      </c>
      <c r="I1090">
        <f t="shared" si="251"/>
        <v>2022</v>
      </c>
      <c r="J1090" t="s">
        <v>45</v>
      </c>
      <c r="K1090" t="s">
        <v>46</v>
      </c>
      <c r="L1090">
        <v>42.326483995807799</v>
      </c>
      <c r="M1090">
        <f t="shared" si="261"/>
        <v>21.6147244938592</v>
      </c>
      <c r="N1090">
        <f t="shared" si="259"/>
        <v>21.6147244938592</v>
      </c>
      <c r="O1090">
        <f t="shared" si="253"/>
        <v>43.229448987718399</v>
      </c>
      <c r="P1090">
        <f t="shared" si="260"/>
        <v>15.994896125455808</v>
      </c>
      <c r="Q1090">
        <f t="shared" si="254"/>
        <v>59.224345113174209</v>
      </c>
      <c r="R1090">
        <f t="shared" si="255"/>
        <v>27.835442203191878</v>
      </c>
      <c r="S1090">
        <f t="shared" si="256"/>
        <v>102.06328807837022</v>
      </c>
    </row>
    <row r="1091" spans="1:19">
      <c r="A1091" t="s">
        <v>1983</v>
      </c>
      <c r="B1091" t="s">
        <v>1984</v>
      </c>
      <c r="C1091" t="s">
        <v>51</v>
      </c>
      <c r="D1091" t="s">
        <v>42</v>
      </c>
      <c r="E1091">
        <v>1.9617968656510949E-2</v>
      </c>
      <c r="F1091" t="s">
        <v>747</v>
      </c>
      <c r="G1091">
        <f t="shared" si="250"/>
        <v>2013</v>
      </c>
      <c r="H1091" t="s">
        <v>1978</v>
      </c>
      <c r="I1091">
        <f t="shared" si="251"/>
        <v>2022</v>
      </c>
      <c r="J1091" t="s">
        <v>45</v>
      </c>
      <c r="K1091" t="s">
        <v>46</v>
      </c>
      <c r="L1091">
        <v>123.4531115828168</v>
      </c>
      <c r="M1091">
        <f t="shared" si="261"/>
        <v>63.043388981625164</v>
      </c>
      <c r="N1091">
        <f t="shared" si="259"/>
        <v>63.043388981625164</v>
      </c>
      <c r="O1091">
        <f t="shared" si="253"/>
        <v>126.08677796325033</v>
      </c>
      <c r="P1091">
        <f t="shared" si="260"/>
        <v>46.652107846402622</v>
      </c>
      <c r="Q1091">
        <f t="shared" si="254"/>
        <v>172.73888580965294</v>
      </c>
      <c r="R1091">
        <f t="shared" si="255"/>
        <v>81.187276330536875</v>
      </c>
      <c r="S1091">
        <f t="shared" si="256"/>
        <v>297.68667987863518</v>
      </c>
    </row>
    <row r="1092" spans="1:19">
      <c r="A1092" t="s">
        <v>1985</v>
      </c>
      <c r="B1092" t="s">
        <v>1986</v>
      </c>
      <c r="C1092" t="s">
        <v>51</v>
      </c>
      <c r="D1092" t="s">
        <v>42</v>
      </c>
      <c r="E1092">
        <v>1.954656631756093E-2</v>
      </c>
      <c r="F1092" t="s">
        <v>747</v>
      </c>
      <c r="G1092">
        <f t="shared" si="250"/>
        <v>2013</v>
      </c>
      <c r="H1092" t="s">
        <v>636</v>
      </c>
      <c r="I1092">
        <f t="shared" si="251"/>
        <v>2022</v>
      </c>
      <c r="J1092" t="s">
        <v>45</v>
      </c>
      <c r="K1092" t="s">
        <v>46</v>
      </c>
      <c r="L1092">
        <v>104.4243811186501</v>
      </c>
      <c r="M1092">
        <f t="shared" si="261"/>
        <v>53.326050624590692</v>
      </c>
      <c r="N1092">
        <f t="shared" si="259"/>
        <v>53.326050624590692</v>
      </c>
      <c r="O1092">
        <f t="shared" si="253"/>
        <v>106.65210124918138</v>
      </c>
      <c r="P1092">
        <f t="shared" si="260"/>
        <v>39.46127746219711</v>
      </c>
      <c r="Q1092">
        <f t="shared" si="254"/>
        <v>146.11337871137849</v>
      </c>
      <c r="R1092">
        <f t="shared" si="255"/>
        <v>68.673287994347888</v>
      </c>
      <c r="S1092">
        <f t="shared" si="256"/>
        <v>251.80205597927556</v>
      </c>
    </row>
    <row r="1093" spans="1:19">
      <c r="A1093" t="s">
        <v>1985</v>
      </c>
      <c r="B1093" t="s">
        <v>1987</v>
      </c>
      <c r="C1093" t="s">
        <v>51</v>
      </c>
      <c r="D1093" t="s">
        <v>42</v>
      </c>
      <c r="E1093">
        <v>1.9259406681996601E-2</v>
      </c>
      <c r="F1093" t="s">
        <v>747</v>
      </c>
      <c r="G1093">
        <f t="shared" si="250"/>
        <v>2013</v>
      </c>
      <c r="H1093" t="s">
        <v>636</v>
      </c>
      <c r="I1093">
        <f t="shared" si="251"/>
        <v>2022</v>
      </c>
      <c r="J1093" t="s">
        <v>45</v>
      </c>
      <c r="K1093" t="s">
        <v>46</v>
      </c>
      <c r="L1093">
        <v>117.618542605581</v>
      </c>
      <c r="M1093">
        <f t="shared" si="261"/>
        <v>60.06386909058341</v>
      </c>
      <c r="N1093">
        <f t="shared" si="259"/>
        <v>60.06386909058341</v>
      </c>
      <c r="O1093">
        <f t="shared" si="253"/>
        <v>120.12773818116682</v>
      </c>
      <c r="P1093">
        <f t="shared" si="260"/>
        <v>44.447263127031725</v>
      </c>
      <c r="Q1093">
        <f t="shared" si="254"/>
        <v>164.57500130819855</v>
      </c>
      <c r="R1093">
        <f t="shared" si="255"/>
        <v>77.350250614853309</v>
      </c>
      <c r="S1093">
        <f t="shared" si="256"/>
        <v>283.61758558779547</v>
      </c>
    </row>
    <row r="1094" spans="1:19">
      <c r="A1094" t="s">
        <v>1988</v>
      </c>
      <c r="B1094" t="s">
        <v>1989</v>
      </c>
      <c r="C1094" t="s">
        <v>51</v>
      </c>
      <c r="D1094" t="s">
        <v>42</v>
      </c>
      <c r="E1094">
        <v>1.9493040639561952E-2</v>
      </c>
      <c r="F1094" t="s">
        <v>747</v>
      </c>
      <c r="G1094">
        <f t="shared" si="250"/>
        <v>2013</v>
      </c>
      <c r="H1094" t="s">
        <v>1769</v>
      </c>
      <c r="I1094">
        <f t="shared" si="251"/>
        <v>2022</v>
      </c>
      <c r="J1094" t="s">
        <v>45</v>
      </c>
      <c r="K1094" t="s">
        <v>46</v>
      </c>
      <c r="L1094">
        <v>89.838282072960013</v>
      </c>
      <c r="M1094">
        <f t="shared" si="261"/>
        <v>45.877416045258279</v>
      </c>
      <c r="N1094">
        <f t="shared" si="259"/>
        <v>45.877416045258279</v>
      </c>
      <c r="O1094">
        <f t="shared" si="253"/>
        <v>91.754832090516558</v>
      </c>
      <c r="P1094">
        <f t="shared" si="260"/>
        <v>33.949287873491123</v>
      </c>
      <c r="Q1094">
        <f t="shared" si="254"/>
        <v>125.70411996400767</v>
      </c>
      <c r="R1094">
        <f t="shared" si="255"/>
        <v>59.080936383083603</v>
      </c>
      <c r="S1094">
        <f t="shared" si="256"/>
        <v>216.63010007130654</v>
      </c>
    </row>
    <row r="1095" spans="1:19">
      <c r="A1095" t="s">
        <v>1990</v>
      </c>
      <c r="B1095" t="s">
        <v>1991</v>
      </c>
      <c r="C1095" t="s">
        <v>51</v>
      </c>
      <c r="D1095" t="s">
        <v>80</v>
      </c>
      <c r="E1095">
        <v>1.9493040639561952E-2</v>
      </c>
      <c r="F1095" t="s">
        <v>71</v>
      </c>
      <c r="G1095">
        <f t="shared" si="250"/>
        <v>2014</v>
      </c>
      <c r="H1095" t="s">
        <v>1831</v>
      </c>
      <c r="I1095">
        <f t="shared" si="251"/>
        <v>2022</v>
      </c>
      <c r="J1095" t="s">
        <v>45</v>
      </c>
      <c r="K1095" t="s">
        <v>46</v>
      </c>
      <c r="L1095">
        <v>206.0302393245527</v>
      </c>
      <c r="M1095">
        <f t="shared" si="261"/>
        <v>105.07542205552188</v>
      </c>
      <c r="N1095">
        <f t="shared" ref="N1095:N1100" si="262">L1095*$L$3</f>
        <v>105.07542205552188</v>
      </c>
      <c r="O1095">
        <f t="shared" ref="O1095:O1128" si="263">N1095*$L$4</f>
        <v>210.15084411104377</v>
      </c>
      <c r="P1095">
        <f t="shared" ref="P1095:P1100" si="264">O1095*$L$6</f>
        <v>54.639219468871381</v>
      </c>
      <c r="Q1095">
        <f t="shared" ref="Q1095:Q1128" si="265">SUM(O1095:P1095)</f>
        <v>264.79006357991517</v>
      </c>
      <c r="R1095">
        <f t="shared" ref="R1095:R1128" si="266">Q1095*$L$7</f>
        <v>124.45132988256012</v>
      </c>
      <c r="S1095">
        <f t="shared" ref="S1095:S1128" si="267">R1095*$L$8</f>
        <v>456.32154290272041</v>
      </c>
    </row>
    <row r="1096" spans="1:19">
      <c r="A1096" t="s">
        <v>1992</v>
      </c>
      <c r="B1096" t="s">
        <v>1993</v>
      </c>
      <c r="C1096" t="s">
        <v>51</v>
      </c>
      <c r="D1096" t="s">
        <v>80</v>
      </c>
      <c r="E1096">
        <v>1.9026634738360821E-2</v>
      </c>
      <c r="F1096" t="s">
        <v>71</v>
      </c>
      <c r="G1096">
        <f t="shared" si="250"/>
        <v>2014</v>
      </c>
      <c r="H1096" t="s">
        <v>1769</v>
      </c>
      <c r="I1096">
        <f t="shared" si="251"/>
        <v>2022</v>
      </c>
      <c r="J1096" t="s">
        <v>45</v>
      </c>
      <c r="K1096" t="s">
        <v>46</v>
      </c>
      <c r="L1096">
        <v>135.13281196637999</v>
      </c>
      <c r="M1096">
        <f t="shared" si="261"/>
        <v>68.9177341028538</v>
      </c>
      <c r="N1096">
        <f t="shared" si="262"/>
        <v>68.9177341028538</v>
      </c>
      <c r="O1096">
        <f t="shared" si="263"/>
        <v>137.8354682057076</v>
      </c>
      <c r="P1096">
        <f t="shared" si="264"/>
        <v>35.837221733483979</v>
      </c>
      <c r="Q1096">
        <f t="shared" si="265"/>
        <v>173.67268993919157</v>
      </c>
      <c r="R1096">
        <f t="shared" si="266"/>
        <v>81.626164271420038</v>
      </c>
      <c r="S1096">
        <f t="shared" si="267"/>
        <v>299.29593566187344</v>
      </c>
    </row>
    <row r="1097" spans="1:19">
      <c r="A1097" t="s">
        <v>1994</v>
      </c>
      <c r="B1097" t="s">
        <v>1995</v>
      </c>
      <c r="C1097" t="s">
        <v>51</v>
      </c>
      <c r="D1097" t="s">
        <v>80</v>
      </c>
      <c r="E1097">
        <v>1.8927182817531221E-2</v>
      </c>
      <c r="F1097" t="s">
        <v>1996</v>
      </c>
      <c r="G1097">
        <f t="shared" si="250"/>
        <v>2014</v>
      </c>
      <c r="H1097" t="s">
        <v>636</v>
      </c>
      <c r="I1097">
        <f t="shared" si="251"/>
        <v>2022</v>
      </c>
      <c r="J1097" t="s">
        <v>108</v>
      </c>
      <c r="K1097" t="s">
        <v>109</v>
      </c>
      <c r="L1097">
        <v>72.353181535465751</v>
      </c>
      <c r="M1097">
        <f t="shared" si="261"/>
        <v>36.900122583087537</v>
      </c>
      <c r="N1097">
        <f t="shared" si="262"/>
        <v>36.900122583087537</v>
      </c>
      <c r="O1097">
        <f t="shared" si="263"/>
        <v>73.800245166175074</v>
      </c>
      <c r="P1097">
        <f t="shared" si="264"/>
        <v>19.188063743205522</v>
      </c>
      <c r="Q1097">
        <f t="shared" si="265"/>
        <v>92.988308909380592</v>
      </c>
      <c r="R1097">
        <f t="shared" si="266"/>
        <v>43.704505187408877</v>
      </c>
      <c r="S1097">
        <f t="shared" si="267"/>
        <v>160.24985235383255</v>
      </c>
    </row>
    <row r="1098" spans="1:19">
      <c r="A1098" t="s">
        <v>1997</v>
      </c>
      <c r="B1098" t="s">
        <v>1998</v>
      </c>
      <c r="C1098" t="s">
        <v>51</v>
      </c>
      <c r="D1098" t="s">
        <v>80</v>
      </c>
      <c r="E1098">
        <v>1.9111096089604731E-2</v>
      </c>
      <c r="F1098" t="s">
        <v>1996</v>
      </c>
      <c r="G1098">
        <f t="shared" si="250"/>
        <v>2014</v>
      </c>
      <c r="H1098" t="s">
        <v>1879</v>
      </c>
      <c r="I1098">
        <f t="shared" si="251"/>
        <v>2022</v>
      </c>
      <c r="J1098" t="s">
        <v>108</v>
      </c>
      <c r="K1098" t="s">
        <v>109</v>
      </c>
      <c r="L1098">
        <v>34.429808798172232</v>
      </c>
      <c r="M1098">
        <f t="shared" si="261"/>
        <v>17.559202487067839</v>
      </c>
      <c r="N1098">
        <f t="shared" si="262"/>
        <v>17.559202487067839</v>
      </c>
      <c r="O1098">
        <f t="shared" si="263"/>
        <v>35.118404974135679</v>
      </c>
      <c r="P1098">
        <f t="shared" si="264"/>
        <v>9.1307852932752773</v>
      </c>
      <c r="Q1098">
        <f t="shared" si="265"/>
        <v>44.249190267410953</v>
      </c>
      <c r="R1098">
        <f t="shared" si="266"/>
        <v>20.797119425683146</v>
      </c>
      <c r="S1098">
        <f t="shared" si="267"/>
        <v>76.256104560838196</v>
      </c>
    </row>
    <row r="1099" spans="1:19">
      <c r="A1099" t="s">
        <v>1999</v>
      </c>
      <c r="B1099" t="s">
        <v>2000</v>
      </c>
      <c r="C1099" t="s">
        <v>51</v>
      </c>
      <c r="D1099" t="s">
        <v>80</v>
      </c>
      <c r="E1099">
        <v>1.8429039639289279E-2</v>
      </c>
      <c r="F1099" t="s">
        <v>71</v>
      </c>
      <c r="G1099">
        <f t="shared" si="250"/>
        <v>2014</v>
      </c>
      <c r="H1099" t="s">
        <v>1831</v>
      </c>
      <c r="I1099">
        <f t="shared" si="251"/>
        <v>2022</v>
      </c>
      <c r="J1099" t="s">
        <v>108</v>
      </c>
      <c r="K1099" t="s">
        <v>109</v>
      </c>
      <c r="L1099">
        <v>204.24786486425259</v>
      </c>
      <c r="M1099">
        <f t="shared" si="261"/>
        <v>104.16641108076882</v>
      </c>
      <c r="N1099">
        <f t="shared" si="262"/>
        <v>104.16641108076882</v>
      </c>
      <c r="O1099">
        <f t="shared" si="263"/>
        <v>208.33282216153765</v>
      </c>
      <c r="P1099">
        <f t="shared" si="264"/>
        <v>54.166533761999794</v>
      </c>
      <c r="Q1099">
        <f t="shared" si="265"/>
        <v>262.49935592353745</v>
      </c>
      <c r="R1099">
        <f t="shared" si="266"/>
        <v>123.37469728406259</v>
      </c>
      <c r="S1099">
        <f t="shared" si="267"/>
        <v>452.37389004156284</v>
      </c>
    </row>
    <row r="1100" spans="1:19">
      <c r="A1100" t="s">
        <v>2001</v>
      </c>
      <c r="B1100" t="s">
        <v>2002</v>
      </c>
      <c r="C1100" t="s">
        <v>51</v>
      </c>
      <c r="D1100" t="s">
        <v>80</v>
      </c>
      <c r="E1100">
        <v>1.930591509781512E-2</v>
      </c>
      <c r="F1100" t="s">
        <v>71</v>
      </c>
      <c r="G1100">
        <f t="shared" si="250"/>
        <v>2014</v>
      </c>
      <c r="H1100" t="s">
        <v>1978</v>
      </c>
      <c r="I1100">
        <f t="shared" si="251"/>
        <v>2022</v>
      </c>
      <c r="J1100" t="s">
        <v>108</v>
      </c>
      <c r="K1100" t="s">
        <v>109</v>
      </c>
      <c r="L1100">
        <v>149.206996601931</v>
      </c>
      <c r="M1100">
        <f t="shared" si="261"/>
        <v>76.095568266984813</v>
      </c>
      <c r="N1100">
        <f t="shared" si="262"/>
        <v>76.095568266984813</v>
      </c>
      <c r="O1100">
        <f t="shared" si="263"/>
        <v>152.19113653396963</v>
      </c>
      <c r="P1100">
        <f t="shared" si="264"/>
        <v>39.569695498832104</v>
      </c>
      <c r="Q1100">
        <f t="shared" si="265"/>
        <v>191.76083203280172</v>
      </c>
      <c r="R1100">
        <f t="shared" si="266"/>
        <v>90.127591055416801</v>
      </c>
      <c r="S1100">
        <f t="shared" si="267"/>
        <v>330.46783386986158</v>
      </c>
    </row>
    <row r="1101" spans="1:19">
      <c r="A1101" t="s">
        <v>104</v>
      </c>
      <c r="B1101" t="s">
        <v>2003</v>
      </c>
      <c r="C1101" t="s">
        <v>51</v>
      </c>
      <c r="D1101" t="s">
        <v>42</v>
      </c>
      <c r="E1101">
        <v>1.9617968656510949E-2</v>
      </c>
      <c r="F1101" t="s">
        <v>102</v>
      </c>
      <c r="G1101">
        <f t="shared" si="250"/>
        <v>2015</v>
      </c>
      <c r="H1101" t="s">
        <v>639</v>
      </c>
      <c r="I1101">
        <f t="shared" si="251"/>
        <v>2022</v>
      </c>
      <c r="J1101" t="s">
        <v>103</v>
      </c>
      <c r="K1101" t="s">
        <v>46</v>
      </c>
      <c r="L1101">
        <v>266.59714168731409</v>
      </c>
      <c r="M1101">
        <f t="shared" si="261"/>
        <v>136.14227368832184</v>
      </c>
      <c r="N1101">
        <f t="shared" ref="N1101:N1128" si="268">L1101*$L$2</f>
        <v>136.14227368832184</v>
      </c>
      <c r="O1101">
        <f t="shared" si="263"/>
        <v>272.28454737664367</v>
      </c>
      <c r="P1101">
        <f t="shared" ref="P1101:P1128" si="269">O1101*$L$5</f>
        <v>100.74528252935816</v>
      </c>
      <c r="Q1101">
        <f t="shared" si="265"/>
        <v>373.02982990600185</v>
      </c>
      <c r="R1101">
        <f t="shared" si="266"/>
        <v>175.32402005582085</v>
      </c>
      <c r="S1101">
        <f t="shared" si="267"/>
        <v>642.85474020467643</v>
      </c>
    </row>
    <row r="1102" spans="1:19">
      <c r="A1102" t="s">
        <v>2004</v>
      </c>
      <c r="B1102" t="s">
        <v>2005</v>
      </c>
      <c r="C1102" t="s">
        <v>51</v>
      </c>
      <c r="D1102" t="s">
        <v>42</v>
      </c>
      <c r="E1102">
        <v>4.7873123536955067E-2</v>
      </c>
      <c r="F1102" t="s">
        <v>2006</v>
      </c>
      <c r="G1102">
        <f t="shared" si="250"/>
        <v>2012</v>
      </c>
      <c r="H1102" t="s">
        <v>1640</v>
      </c>
      <c r="I1102">
        <f t="shared" si="251"/>
        <v>2022</v>
      </c>
      <c r="J1102" t="s">
        <v>45</v>
      </c>
      <c r="K1102" t="s">
        <v>46</v>
      </c>
      <c r="L1102">
        <v>32.316228436259479</v>
      </c>
      <c r="M1102">
        <f t="shared" si="261"/>
        <v>16.502820654783186</v>
      </c>
      <c r="N1102">
        <f t="shared" si="268"/>
        <v>16.502820654783186</v>
      </c>
      <c r="O1102">
        <f t="shared" si="263"/>
        <v>33.005641309566371</v>
      </c>
      <c r="P1102">
        <f t="shared" si="269"/>
        <v>12.212087284539557</v>
      </c>
      <c r="Q1102">
        <f t="shared" si="265"/>
        <v>45.217728594105928</v>
      </c>
      <c r="R1102">
        <f t="shared" si="266"/>
        <v>21.252332439229786</v>
      </c>
      <c r="S1102">
        <f t="shared" si="267"/>
        <v>77.925218943842552</v>
      </c>
    </row>
    <row r="1103" spans="1:19">
      <c r="A1103" t="s">
        <v>2007</v>
      </c>
      <c r="B1103" t="s">
        <v>2008</v>
      </c>
      <c r="C1103" t="s">
        <v>51</v>
      </c>
      <c r="D1103" t="s">
        <v>42</v>
      </c>
      <c r="E1103">
        <v>1.983463539482232E-2</v>
      </c>
      <c r="F1103" t="s">
        <v>2006</v>
      </c>
      <c r="G1103">
        <f t="shared" si="250"/>
        <v>2012</v>
      </c>
      <c r="H1103" t="s">
        <v>1769</v>
      </c>
      <c r="I1103">
        <f t="shared" si="251"/>
        <v>2022</v>
      </c>
      <c r="J1103" t="s">
        <v>45</v>
      </c>
      <c r="K1103" t="s">
        <v>46</v>
      </c>
      <c r="L1103">
        <v>99.13128066037703</v>
      </c>
      <c r="M1103">
        <f t="shared" si="261"/>
        <v>50.623040657232572</v>
      </c>
      <c r="N1103">
        <f t="shared" si="268"/>
        <v>50.623040657232572</v>
      </c>
      <c r="O1103">
        <f t="shared" si="263"/>
        <v>101.24608131446514</v>
      </c>
      <c r="P1103">
        <f t="shared" si="269"/>
        <v>37.461050086352103</v>
      </c>
      <c r="Q1103">
        <f t="shared" si="265"/>
        <v>138.70713140081725</v>
      </c>
      <c r="R1103">
        <f t="shared" si="266"/>
        <v>65.192351758384106</v>
      </c>
      <c r="S1103">
        <f t="shared" si="267"/>
        <v>239.03862311407505</v>
      </c>
    </row>
    <row r="1104" spans="1:19">
      <c r="A1104" t="s">
        <v>2009</v>
      </c>
      <c r="B1104" t="s">
        <v>2010</v>
      </c>
      <c r="C1104" t="s">
        <v>51</v>
      </c>
      <c r="D1104" t="s">
        <v>42</v>
      </c>
      <c r="E1104">
        <v>1.9477212822327079E-2</v>
      </c>
      <c r="F1104" t="s">
        <v>2006</v>
      </c>
      <c r="G1104">
        <f t="shared" si="250"/>
        <v>2012</v>
      </c>
      <c r="H1104" t="s">
        <v>1769</v>
      </c>
      <c r="I1104">
        <f t="shared" si="251"/>
        <v>2022</v>
      </c>
      <c r="J1104" t="s">
        <v>45</v>
      </c>
      <c r="K1104" t="s">
        <v>46</v>
      </c>
      <c r="L1104">
        <v>69.472605092038577</v>
      </c>
      <c r="M1104">
        <f t="shared" si="261"/>
        <v>35.477343667001058</v>
      </c>
      <c r="N1104">
        <f t="shared" si="268"/>
        <v>35.477343667001058</v>
      </c>
      <c r="O1104">
        <f t="shared" si="263"/>
        <v>70.954687334002116</v>
      </c>
      <c r="P1104">
        <f t="shared" si="269"/>
        <v>26.253234313580784</v>
      </c>
      <c r="Q1104">
        <f t="shared" si="265"/>
        <v>97.207921647582907</v>
      </c>
      <c r="R1104">
        <f t="shared" si="266"/>
        <v>45.687723174363967</v>
      </c>
      <c r="S1104">
        <f t="shared" si="267"/>
        <v>167.52165163933455</v>
      </c>
    </row>
    <row r="1105" spans="1:19">
      <c r="A1105" t="s">
        <v>2011</v>
      </c>
      <c r="B1105" t="s">
        <v>2012</v>
      </c>
      <c r="C1105" t="s">
        <v>51</v>
      </c>
      <c r="D1105" t="s">
        <v>42</v>
      </c>
      <c r="E1105">
        <v>1.8701924001441911E-2</v>
      </c>
      <c r="F1105" t="s">
        <v>747</v>
      </c>
      <c r="G1105">
        <f t="shared" ref="G1105:G1168" si="270">YEAR(F1105)</f>
        <v>2013</v>
      </c>
      <c r="H1105" t="s">
        <v>1769</v>
      </c>
      <c r="I1105">
        <f t="shared" ref="I1105:I1168" si="271">YEAR(H1105)</f>
        <v>2022</v>
      </c>
      <c r="J1105" t="s">
        <v>45</v>
      </c>
      <c r="K1105" t="s">
        <v>46</v>
      </c>
      <c r="L1105">
        <v>77.817284966103031</v>
      </c>
      <c r="M1105">
        <f t="shared" si="261"/>
        <v>39.738693522689978</v>
      </c>
      <c r="N1105">
        <f t="shared" si="268"/>
        <v>39.738693522689978</v>
      </c>
      <c r="O1105">
        <f t="shared" si="263"/>
        <v>79.477387045379956</v>
      </c>
      <c r="P1105">
        <f t="shared" si="269"/>
        <v>29.406633206790584</v>
      </c>
      <c r="Q1105">
        <f t="shared" si="265"/>
        <v>108.88402025217054</v>
      </c>
      <c r="R1105">
        <f t="shared" si="266"/>
        <v>51.175489518520152</v>
      </c>
      <c r="S1105">
        <f t="shared" si="267"/>
        <v>187.64346156790722</v>
      </c>
    </row>
    <row r="1106" spans="1:19">
      <c r="A1106" t="s">
        <v>2011</v>
      </c>
      <c r="B1106" t="s">
        <v>2013</v>
      </c>
      <c r="C1106" t="s">
        <v>51</v>
      </c>
      <c r="D1106" t="s">
        <v>42</v>
      </c>
      <c r="E1106">
        <v>1.9493040639561952E-2</v>
      </c>
      <c r="F1106" t="s">
        <v>747</v>
      </c>
      <c r="G1106">
        <f t="shared" si="270"/>
        <v>2013</v>
      </c>
      <c r="H1106" t="s">
        <v>1769</v>
      </c>
      <c r="I1106">
        <f t="shared" si="271"/>
        <v>2022</v>
      </c>
      <c r="J1106" t="s">
        <v>45</v>
      </c>
      <c r="K1106" t="s">
        <v>46</v>
      </c>
      <c r="L1106">
        <v>205.5569058851749</v>
      </c>
      <c r="M1106">
        <f t="shared" ref="M1106:M1128" si="272">IF(D1106="euc",$L$2,$L$3)*L1106</f>
        <v>104.97105993869606</v>
      </c>
      <c r="N1106">
        <f t="shared" si="268"/>
        <v>104.97105993869606</v>
      </c>
      <c r="O1106">
        <f t="shared" si="263"/>
        <v>209.94211987739212</v>
      </c>
      <c r="P1106">
        <f t="shared" si="269"/>
        <v>77.678584354635078</v>
      </c>
      <c r="Q1106">
        <f t="shared" si="265"/>
        <v>287.62070423202721</v>
      </c>
      <c r="R1106">
        <f t="shared" si="266"/>
        <v>135.18173098905277</v>
      </c>
      <c r="S1106">
        <f t="shared" si="267"/>
        <v>495.66634695986011</v>
      </c>
    </row>
    <row r="1107" spans="1:19">
      <c r="A1107" t="s">
        <v>2014</v>
      </c>
      <c r="B1107" t="s">
        <v>2015</v>
      </c>
      <c r="C1107" t="s">
        <v>51</v>
      </c>
      <c r="D1107" t="s">
        <v>42</v>
      </c>
      <c r="E1107">
        <v>1.8496271650466779E-2</v>
      </c>
      <c r="F1107" t="s">
        <v>747</v>
      </c>
      <c r="G1107">
        <f t="shared" si="270"/>
        <v>2013</v>
      </c>
      <c r="H1107" t="s">
        <v>636</v>
      </c>
      <c r="I1107">
        <f t="shared" si="271"/>
        <v>2022</v>
      </c>
      <c r="J1107" t="s">
        <v>45</v>
      </c>
      <c r="K1107" t="s">
        <v>46</v>
      </c>
      <c r="L1107">
        <v>88.403206650897175</v>
      </c>
      <c r="M1107">
        <f t="shared" si="272"/>
        <v>45.144570863058192</v>
      </c>
      <c r="N1107">
        <f t="shared" si="268"/>
        <v>45.144570863058192</v>
      </c>
      <c r="O1107">
        <f t="shared" si="263"/>
        <v>90.289141726116384</v>
      </c>
      <c r="P1107">
        <f t="shared" si="269"/>
        <v>33.406982438663064</v>
      </c>
      <c r="Q1107">
        <f t="shared" si="265"/>
        <v>123.69612416477945</v>
      </c>
      <c r="R1107">
        <f t="shared" si="266"/>
        <v>58.137178357446338</v>
      </c>
      <c r="S1107">
        <f t="shared" si="267"/>
        <v>213.16965397730323</v>
      </c>
    </row>
    <row r="1108" spans="1:19">
      <c r="A1108" t="s">
        <v>2016</v>
      </c>
      <c r="B1108" t="s">
        <v>2017</v>
      </c>
      <c r="C1108" t="s">
        <v>51</v>
      </c>
      <c r="D1108" t="s">
        <v>42</v>
      </c>
      <c r="E1108">
        <v>1.8714294668957649E-2</v>
      </c>
      <c r="F1108" t="s">
        <v>2018</v>
      </c>
      <c r="G1108">
        <f t="shared" si="270"/>
        <v>2015</v>
      </c>
      <c r="H1108" t="s">
        <v>1925</v>
      </c>
      <c r="I1108">
        <f t="shared" si="271"/>
        <v>2022</v>
      </c>
      <c r="J1108" t="s">
        <v>103</v>
      </c>
      <c r="K1108" t="s">
        <v>46</v>
      </c>
      <c r="L1108">
        <v>166.62845079908951</v>
      </c>
      <c r="M1108">
        <f t="shared" si="272"/>
        <v>85.091595541401773</v>
      </c>
      <c r="N1108">
        <f t="shared" si="268"/>
        <v>85.091595541401773</v>
      </c>
      <c r="O1108">
        <f t="shared" si="263"/>
        <v>170.18319108280355</v>
      </c>
      <c r="P1108">
        <f t="shared" si="269"/>
        <v>62.967780700637313</v>
      </c>
      <c r="Q1108">
        <f t="shared" si="265"/>
        <v>233.15097178344087</v>
      </c>
      <c r="R1108">
        <f t="shared" si="266"/>
        <v>109.5809567382172</v>
      </c>
      <c r="S1108">
        <f t="shared" si="267"/>
        <v>401.79684137346305</v>
      </c>
    </row>
    <row r="1109" spans="1:19">
      <c r="A1109" t="s">
        <v>2019</v>
      </c>
      <c r="B1109" t="s">
        <v>2020</v>
      </c>
      <c r="C1109" t="s">
        <v>51</v>
      </c>
      <c r="D1109" t="s">
        <v>42</v>
      </c>
      <c r="E1109">
        <v>1.9121392121770369E-2</v>
      </c>
      <c r="F1109" t="s">
        <v>2021</v>
      </c>
      <c r="G1109">
        <f t="shared" si="270"/>
        <v>2015</v>
      </c>
      <c r="H1109" t="s">
        <v>1795</v>
      </c>
      <c r="I1109">
        <f t="shared" si="271"/>
        <v>2022</v>
      </c>
      <c r="J1109" t="s">
        <v>103</v>
      </c>
      <c r="K1109" t="s">
        <v>46</v>
      </c>
      <c r="L1109">
        <v>71.601833221682043</v>
      </c>
      <c r="M1109">
        <f t="shared" si="272"/>
        <v>36.56466949853899</v>
      </c>
      <c r="N1109">
        <f t="shared" si="268"/>
        <v>36.56466949853899</v>
      </c>
      <c r="O1109">
        <f t="shared" si="263"/>
        <v>73.12933899707798</v>
      </c>
      <c r="P1109">
        <f t="shared" si="269"/>
        <v>27.057855428918852</v>
      </c>
      <c r="Q1109">
        <f t="shared" si="265"/>
        <v>100.18719442599684</v>
      </c>
      <c r="R1109">
        <f t="shared" si="266"/>
        <v>47.087981380218508</v>
      </c>
      <c r="S1109">
        <f t="shared" si="267"/>
        <v>172.65593172746784</v>
      </c>
    </row>
    <row r="1110" spans="1:19">
      <c r="A1110" t="s">
        <v>2022</v>
      </c>
      <c r="B1110" t="s">
        <v>2023</v>
      </c>
      <c r="C1110" t="s">
        <v>51</v>
      </c>
      <c r="D1110" t="s">
        <v>42</v>
      </c>
      <c r="E1110">
        <v>1.962478056324966E-2</v>
      </c>
      <c r="F1110" t="s">
        <v>2024</v>
      </c>
      <c r="G1110">
        <f t="shared" si="270"/>
        <v>2015</v>
      </c>
      <c r="H1110" t="s">
        <v>1795</v>
      </c>
      <c r="I1110">
        <f t="shared" si="271"/>
        <v>2022</v>
      </c>
      <c r="J1110" t="s">
        <v>103</v>
      </c>
      <c r="K1110" t="s">
        <v>46</v>
      </c>
      <c r="L1110">
        <v>135.48528775726029</v>
      </c>
      <c r="M1110">
        <f t="shared" si="272"/>
        <v>69.187820281374314</v>
      </c>
      <c r="N1110">
        <f t="shared" si="268"/>
        <v>69.187820281374314</v>
      </c>
      <c r="O1110">
        <f t="shared" si="263"/>
        <v>138.37564056274863</v>
      </c>
      <c r="P1110">
        <f t="shared" si="269"/>
        <v>51.198987008216989</v>
      </c>
      <c r="Q1110">
        <f t="shared" si="265"/>
        <v>189.57462757096562</v>
      </c>
      <c r="R1110">
        <f t="shared" si="266"/>
        <v>89.100074958353829</v>
      </c>
      <c r="S1110">
        <f t="shared" si="267"/>
        <v>326.70027484729735</v>
      </c>
    </row>
    <row r="1111" spans="1:19">
      <c r="A1111" t="s">
        <v>2025</v>
      </c>
      <c r="B1111" t="s">
        <v>2026</v>
      </c>
      <c r="C1111" t="s">
        <v>51</v>
      </c>
      <c r="D1111" t="s">
        <v>42</v>
      </c>
      <c r="E1111">
        <v>1.8938464106975441E-2</v>
      </c>
      <c r="F1111" t="s">
        <v>2027</v>
      </c>
      <c r="G1111">
        <f t="shared" si="270"/>
        <v>2015</v>
      </c>
      <c r="H1111" t="s">
        <v>1795</v>
      </c>
      <c r="I1111">
        <f t="shared" si="271"/>
        <v>2022</v>
      </c>
      <c r="J1111" t="s">
        <v>103</v>
      </c>
      <c r="K1111" t="s">
        <v>46</v>
      </c>
      <c r="L1111">
        <v>111.2275100956563</v>
      </c>
      <c r="M1111">
        <f t="shared" si="272"/>
        <v>56.800181822181862</v>
      </c>
      <c r="N1111">
        <f t="shared" si="268"/>
        <v>56.800181822181862</v>
      </c>
      <c r="O1111">
        <f t="shared" si="263"/>
        <v>113.60036364436372</v>
      </c>
      <c r="P1111">
        <f t="shared" si="269"/>
        <v>42.032134548414575</v>
      </c>
      <c r="Q1111">
        <f t="shared" si="265"/>
        <v>155.63249819277831</v>
      </c>
      <c r="R1111">
        <f t="shared" si="266"/>
        <v>73.14727415060581</v>
      </c>
      <c r="S1111">
        <f t="shared" si="267"/>
        <v>268.20667188555461</v>
      </c>
    </row>
    <row r="1112" spans="1:19">
      <c r="A1112" t="s">
        <v>2028</v>
      </c>
      <c r="B1112" t="s">
        <v>2029</v>
      </c>
      <c r="C1112" t="s">
        <v>51</v>
      </c>
      <c r="D1112" t="s">
        <v>42</v>
      </c>
      <c r="E1112">
        <v>1.837424330223604E-2</v>
      </c>
      <c r="F1112" t="s">
        <v>2030</v>
      </c>
      <c r="G1112">
        <f t="shared" si="270"/>
        <v>2015</v>
      </c>
      <c r="H1112" t="s">
        <v>1797</v>
      </c>
      <c r="I1112">
        <f t="shared" si="271"/>
        <v>2022</v>
      </c>
      <c r="J1112" t="s">
        <v>103</v>
      </c>
      <c r="K1112" t="s">
        <v>46</v>
      </c>
      <c r="L1112">
        <v>121.7979660332133</v>
      </c>
      <c r="M1112">
        <f t="shared" si="272"/>
        <v>62.19816132096097</v>
      </c>
      <c r="N1112">
        <f t="shared" si="268"/>
        <v>62.19816132096097</v>
      </c>
      <c r="O1112">
        <f t="shared" si="263"/>
        <v>124.39632264192194</v>
      </c>
      <c r="P1112">
        <f t="shared" si="269"/>
        <v>46.026639377511117</v>
      </c>
      <c r="Q1112">
        <f t="shared" si="265"/>
        <v>170.42296201943304</v>
      </c>
      <c r="R1112">
        <f t="shared" si="266"/>
        <v>80.09879214913353</v>
      </c>
      <c r="S1112">
        <f t="shared" si="267"/>
        <v>293.69557121348959</v>
      </c>
    </row>
    <row r="1113" spans="1:19">
      <c r="A1113" t="s">
        <v>2031</v>
      </c>
      <c r="B1113" t="s">
        <v>2032</v>
      </c>
      <c r="C1113" t="s">
        <v>51</v>
      </c>
      <c r="D1113" t="s">
        <v>42</v>
      </c>
      <c r="E1113">
        <v>1.867701179635552E-2</v>
      </c>
      <c r="F1113" t="s">
        <v>2033</v>
      </c>
      <c r="G1113">
        <f t="shared" si="270"/>
        <v>2015</v>
      </c>
      <c r="H1113" t="s">
        <v>1795</v>
      </c>
      <c r="I1113">
        <f t="shared" si="271"/>
        <v>2022</v>
      </c>
      <c r="J1113" t="s">
        <v>2034</v>
      </c>
      <c r="K1113" t="s">
        <v>109</v>
      </c>
      <c r="L1113">
        <v>92.042463311933304</v>
      </c>
      <c r="M1113">
        <f t="shared" si="272"/>
        <v>47.003017931293975</v>
      </c>
      <c r="N1113">
        <f t="shared" si="268"/>
        <v>47.003017931293975</v>
      </c>
      <c r="O1113">
        <f t="shared" si="263"/>
        <v>94.00603586258795</v>
      </c>
      <c r="P1113">
        <f t="shared" si="269"/>
        <v>34.782233269157544</v>
      </c>
      <c r="Q1113">
        <f t="shared" si="265"/>
        <v>128.78826913174549</v>
      </c>
      <c r="R1113">
        <f t="shared" si="266"/>
        <v>60.530486491920378</v>
      </c>
      <c r="S1113">
        <f t="shared" si="267"/>
        <v>221.94511713704136</v>
      </c>
    </row>
    <row r="1114" spans="1:19">
      <c r="A1114" t="s">
        <v>2031</v>
      </c>
      <c r="B1114" t="s">
        <v>2035</v>
      </c>
      <c r="C1114" t="s">
        <v>51</v>
      </c>
      <c r="D1114" t="s">
        <v>42</v>
      </c>
      <c r="E1114">
        <v>1.8881481451222749E-2</v>
      </c>
      <c r="F1114" t="s">
        <v>2033</v>
      </c>
      <c r="G1114">
        <f t="shared" si="270"/>
        <v>2015</v>
      </c>
      <c r="H1114" t="s">
        <v>1797</v>
      </c>
      <c r="I1114">
        <f t="shared" si="271"/>
        <v>2022</v>
      </c>
      <c r="J1114" t="s">
        <v>2034</v>
      </c>
      <c r="K1114" t="s">
        <v>109</v>
      </c>
      <c r="L1114">
        <v>102.880120314114</v>
      </c>
      <c r="M1114">
        <f t="shared" si="272"/>
        <v>52.537448107074255</v>
      </c>
      <c r="N1114">
        <f t="shared" si="268"/>
        <v>52.537448107074255</v>
      </c>
      <c r="O1114">
        <f t="shared" si="263"/>
        <v>105.07489621414851</v>
      </c>
      <c r="P1114">
        <f t="shared" si="269"/>
        <v>38.877711599234949</v>
      </c>
      <c r="Q1114">
        <f t="shared" si="265"/>
        <v>143.95260781338345</v>
      </c>
      <c r="R1114">
        <f t="shared" si="266"/>
        <v>67.657725672290212</v>
      </c>
      <c r="S1114">
        <f t="shared" si="267"/>
        <v>248.07832746506409</v>
      </c>
    </row>
    <row r="1115" spans="1:19">
      <c r="A1115" t="s">
        <v>2028</v>
      </c>
      <c r="B1115" t="s">
        <v>2036</v>
      </c>
      <c r="C1115" t="s">
        <v>51</v>
      </c>
      <c r="D1115" t="s">
        <v>42</v>
      </c>
      <c r="E1115">
        <v>1.984362962117972E-2</v>
      </c>
      <c r="F1115" t="s">
        <v>2030</v>
      </c>
      <c r="G1115">
        <f t="shared" si="270"/>
        <v>2015</v>
      </c>
      <c r="H1115" t="s">
        <v>1797</v>
      </c>
      <c r="I1115">
        <f t="shared" si="271"/>
        <v>2022</v>
      </c>
      <c r="J1115" t="s">
        <v>103</v>
      </c>
      <c r="K1115" t="s">
        <v>46</v>
      </c>
      <c r="L1115">
        <v>122.2470813778706</v>
      </c>
      <c r="M1115">
        <f t="shared" si="272"/>
        <v>62.427509556965965</v>
      </c>
      <c r="N1115">
        <f t="shared" si="268"/>
        <v>62.427509556965965</v>
      </c>
      <c r="O1115">
        <f t="shared" si="263"/>
        <v>124.85501911393193</v>
      </c>
      <c r="P1115">
        <f t="shared" si="269"/>
        <v>46.196357072154811</v>
      </c>
      <c r="Q1115">
        <f t="shared" si="265"/>
        <v>171.05137618608674</v>
      </c>
      <c r="R1115">
        <f t="shared" si="266"/>
        <v>80.394146807460757</v>
      </c>
      <c r="S1115">
        <f t="shared" si="267"/>
        <v>294.77853829402278</v>
      </c>
    </row>
    <row r="1116" spans="1:19">
      <c r="A1116" t="s">
        <v>2037</v>
      </c>
      <c r="B1116" t="s">
        <v>2038</v>
      </c>
      <c r="C1116" t="s">
        <v>51</v>
      </c>
      <c r="D1116" t="s">
        <v>42</v>
      </c>
      <c r="E1116">
        <v>1.9121392121770369E-2</v>
      </c>
      <c r="F1116" t="s">
        <v>2030</v>
      </c>
      <c r="G1116">
        <f t="shared" si="270"/>
        <v>2015</v>
      </c>
      <c r="H1116" t="s">
        <v>1795</v>
      </c>
      <c r="I1116">
        <f t="shared" si="271"/>
        <v>2022</v>
      </c>
      <c r="J1116" t="s">
        <v>103</v>
      </c>
      <c r="K1116" t="s">
        <v>46</v>
      </c>
      <c r="L1116">
        <v>145.98299150580169</v>
      </c>
      <c r="M1116">
        <f t="shared" si="272"/>
        <v>74.548647662296119</v>
      </c>
      <c r="N1116">
        <f t="shared" si="268"/>
        <v>74.548647662296119</v>
      </c>
      <c r="O1116">
        <f t="shared" si="263"/>
        <v>149.09729532459224</v>
      </c>
      <c r="P1116">
        <f t="shared" si="269"/>
        <v>55.165999270099128</v>
      </c>
      <c r="Q1116">
        <f t="shared" si="265"/>
        <v>204.26329459469136</v>
      </c>
      <c r="R1116">
        <f t="shared" si="266"/>
        <v>96.003748459504934</v>
      </c>
      <c r="S1116">
        <f t="shared" si="267"/>
        <v>352.01374435151808</v>
      </c>
    </row>
    <row r="1117" spans="1:19">
      <c r="A1117" t="s">
        <v>2039</v>
      </c>
      <c r="B1117" t="s">
        <v>2040</v>
      </c>
      <c r="C1117" t="s">
        <v>51</v>
      </c>
      <c r="D1117" t="s">
        <v>42</v>
      </c>
      <c r="E1117">
        <v>1.8101777900353291E-2</v>
      </c>
      <c r="F1117" t="s">
        <v>1591</v>
      </c>
      <c r="G1117">
        <f t="shared" si="270"/>
        <v>2015</v>
      </c>
      <c r="H1117" t="s">
        <v>1925</v>
      </c>
      <c r="I1117">
        <f t="shared" si="271"/>
        <v>2022</v>
      </c>
      <c r="J1117" t="s">
        <v>103</v>
      </c>
      <c r="K1117" t="s">
        <v>46</v>
      </c>
      <c r="L1117">
        <v>110.3522945863868</v>
      </c>
      <c r="M1117">
        <f t="shared" si="272"/>
        <v>56.353238435448233</v>
      </c>
      <c r="N1117">
        <f t="shared" si="268"/>
        <v>56.353238435448233</v>
      </c>
      <c r="O1117">
        <f t="shared" si="263"/>
        <v>112.70647687089647</v>
      </c>
      <c r="P1117">
        <f t="shared" si="269"/>
        <v>41.70139644223169</v>
      </c>
      <c r="Q1117">
        <f t="shared" si="265"/>
        <v>154.40787331312816</v>
      </c>
      <c r="R1117">
        <f t="shared" si="266"/>
        <v>72.571700457170238</v>
      </c>
      <c r="S1117">
        <f t="shared" si="267"/>
        <v>266.09623500962419</v>
      </c>
    </row>
    <row r="1118" spans="1:19">
      <c r="A1118" t="s">
        <v>2041</v>
      </c>
      <c r="B1118" t="s">
        <v>2042</v>
      </c>
      <c r="C1118" t="s">
        <v>51</v>
      </c>
      <c r="D1118" t="s">
        <v>42</v>
      </c>
      <c r="E1118">
        <v>1.9913685003770758E-2</v>
      </c>
      <c r="F1118" t="s">
        <v>2043</v>
      </c>
      <c r="G1118">
        <f t="shared" si="270"/>
        <v>2015</v>
      </c>
      <c r="H1118" t="s">
        <v>1797</v>
      </c>
      <c r="I1118">
        <f t="shared" si="271"/>
        <v>2022</v>
      </c>
      <c r="J1118" t="s">
        <v>103</v>
      </c>
      <c r="K1118" t="s">
        <v>46</v>
      </c>
      <c r="L1118">
        <v>153.7304539978405</v>
      </c>
      <c r="M1118">
        <f t="shared" si="272"/>
        <v>78.505018508230606</v>
      </c>
      <c r="N1118">
        <f t="shared" si="268"/>
        <v>78.505018508230606</v>
      </c>
      <c r="O1118">
        <f t="shared" si="263"/>
        <v>157.01003701646121</v>
      </c>
      <c r="P1118">
        <f t="shared" si="269"/>
        <v>58.093713696090646</v>
      </c>
      <c r="Q1118">
        <f t="shared" si="265"/>
        <v>215.10375071255186</v>
      </c>
      <c r="R1118">
        <f t="shared" si="266"/>
        <v>101.09876283489936</v>
      </c>
      <c r="S1118">
        <f t="shared" si="267"/>
        <v>370.6954637279643</v>
      </c>
    </row>
    <row r="1119" spans="1:19">
      <c r="A1119" t="s">
        <v>2044</v>
      </c>
      <c r="B1119" t="s">
        <v>2045</v>
      </c>
      <c r="C1119" t="s">
        <v>51</v>
      </c>
      <c r="D1119" t="s">
        <v>42</v>
      </c>
      <c r="E1119">
        <v>1.9368556138007111E-2</v>
      </c>
      <c r="F1119" t="s">
        <v>2046</v>
      </c>
      <c r="G1119">
        <f t="shared" si="270"/>
        <v>2015</v>
      </c>
      <c r="H1119" t="s">
        <v>1925</v>
      </c>
      <c r="I1119">
        <f t="shared" si="271"/>
        <v>2022</v>
      </c>
      <c r="J1119" t="s">
        <v>103</v>
      </c>
      <c r="K1119" t="s">
        <v>46</v>
      </c>
      <c r="L1119">
        <v>110.7622565447577</v>
      </c>
      <c r="M1119">
        <f t="shared" si="272"/>
        <v>56.562592342189646</v>
      </c>
      <c r="N1119">
        <f t="shared" si="268"/>
        <v>56.562592342189646</v>
      </c>
      <c r="O1119">
        <f t="shared" si="263"/>
        <v>113.12518468437929</v>
      </c>
      <c r="P1119">
        <f t="shared" si="269"/>
        <v>41.856318333220337</v>
      </c>
      <c r="Q1119">
        <f t="shared" si="265"/>
        <v>154.98150301759964</v>
      </c>
      <c r="R1119">
        <f t="shared" si="266"/>
        <v>72.841306418271827</v>
      </c>
      <c r="S1119">
        <f t="shared" si="267"/>
        <v>267.08479020033002</v>
      </c>
    </row>
    <row r="1120" spans="1:19">
      <c r="A1120" t="s">
        <v>2047</v>
      </c>
      <c r="B1120" t="s">
        <v>2048</v>
      </c>
      <c r="C1120" t="s">
        <v>51</v>
      </c>
      <c r="D1120" t="s">
        <v>42</v>
      </c>
      <c r="E1120">
        <v>1.8415424658204602E-2</v>
      </c>
      <c r="F1120" t="s">
        <v>2049</v>
      </c>
      <c r="G1120">
        <f t="shared" si="270"/>
        <v>2015</v>
      </c>
      <c r="H1120" t="s">
        <v>1795</v>
      </c>
      <c r="I1120">
        <f t="shared" si="271"/>
        <v>2022</v>
      </c>
      <c r="J1120" t="s">
        <v>162</v>
      </c>
      <c r="K1120" t="s">
        <v>109</v>
      </c>
      <c r="L1120">
        <v>61.023671296173752</v>
      </c>
      <c r="M1120">
        <f t="shared" si="272"/>
        <v>31.162754808579418</v>
      </c>
      <c r="N1120">
        <f t="shared" si="268"/>
        <v>31.162754808579418</v>
      </c>
      <c r="O1120">
        <f t="shared" si="263"/>
        <v>62.325509617158836</v>
      </c>
      <c r="P1120">
        <f t="shared" si="269"/>
        <v>23.060438558348768</v>
      </c>
      <c r="Q1120">
        <f t="shared" si="265"/>
        <v>85.385948175507608</v>
      </c>
      <c r="R1120">
        <f t="shared" si="266"/>
        <v>40.13139564248857</v>
      </c>
      <c r="S1120">
        <f t="shared" si="267"/>
        <v>147.14845068912476</v>
      </c>
    </row>
    <row r="1121" spans="1:19">
      <c r="A1121" t="s">
        <v>2044</v>
      </c>
      <c r="B1121" t="s">
        <v>2050</v>
      </c>
      <c r="C1121" t="s">
        <v>51</v>
      </c>
      <c r="D1121" t="s">
        <v>42</v>
      </c>
      <c r="E1121">
        <v>1.9419947829644148E-2</v>
      </c>
      <c r="F1121" t="s">
        <v>2046</v>
      </c>
      <c r="G1121">
        <f t="shared" si="270"/>
        <v>2015</v>
      </c>
      <c r="H1121" t="s">
        <v>1925</v>
      </c>
      <c r="I1121">
        <f t="shared" si="271"/>
        <v>2022</v>
      </c>
      <c r="J1121" t="s">
        <v>103</v>
      </c>
      <c r="K1121" t="s">
        <v>46</v>
      </c>
      <c r="L1121">
        <v>212.79500205533711</v>
      </c>
      <c r="M1121">
        <f t="shared" si="272"/>
        <v>108.66731438292557</v>
      </c>
      <c r="N1121">
        <f t="shared" si="268"/>
        <v>108.66731438292557</v>
      </c>
      <c r="O1121">
        <f t="shared" si="263"/>
        <v>217.33462876585114</v>
      </c>
      <c r="P1121">
        <f t="shared" si="269"/>
        <v>80.413812643364921</v>
      </c>
      <c r="Q1121">
        <f t="shared" si="265"/>
        <v>297.74844140921607</v>
      </c>
      <c r="R1121">
        <f t="shared" si="266"/>
        <v>139.94176746233154</v>
      </c>
      <c r="S1121">
        <f t="shared" si="267"/>
        <v>513.11981402854894</v>
      </c>
    </row>
    <row r="1122" spans="1:19">
      <c r="A1122" t="s">
        <v>2051</v>
      </c>
      <c r="B1122" t="s">
        <v>2052</v>
      </c>
      <c r="C1122" t="s">
        <v>51</v>
      </c>
      <c r="D1122" t="s">
        <v>42</v>
      </c>
      <c r="E1122">
        <v>1.8415424658204602E-2</v>
      </c>
      <c r="F1122" t="s">
        <v>567</v>
      </c>
      <c r="G1122">
        <f t="shared" si="270"/>
        <v>2015</v>
      </c>
      <c r="H1122" t="s">
        <v>1925</v>
      </c>
      <c r="I1122">
        <f t="shared" si="271"/>
        <v>2022</v>
      </c>
      <c r="J1122" t="s">
        <v>103</v>
      </c>
      <c r="K1122" t="s">
        <v>46</v>
      </c>
      <c r="L1122">
        <v>169.17957798281699</v>
      </c>
      <c r="M1122">
        <f t="shared" si="272"/>
        <v>86.394371156558606</v>
      </c>
      <c r="N1122">
        <f t="shared" si="268"/>
        <v>86.394371156558606</v>
      </c>
      <c r="O1122">
        <f t="shared" si="263"/>
        <v>172.78874231311721</v>
      </c>
      <c r="P1122">
        <f t="shared" si="269"/>
        <v>63.931834655853365</v>
      </c>
      <c r="Q1122">
        <f t="shared" si="265"/>
        <v>236.72057696897059</v>
      </c>
      <c r="R1122">
        <f t="shared" si="266"/>
        <v>111.25867117541617</v>
      </c>
      <c r="S1122">
        <f t="shared" si="267"/>
        <v>407.94846097652595</v>
      </c>
    </row>
    <row r="1123" spans="1:19">
      <c r="A1123" t="s">
        <v>2053</v>
      </c>
      <c r="B1123" t="s">
        <v>2054</v>
      </c>
      <c r="C1123" t="s">
        <v>51</v>
      </c>
      <c r="D1123" t="s">
        <v>42</v>
      </c>
      <c r="E1123">
        <v>1.9701854814119232E-2</v>
      </c>
      <c r="F1123" t="s">
        <v>2055</v>
      </c>
      <c r="G1123">
        <f t="shared" si="270"/>
        <v>2015</v>
      </c>
      <c r="H1123" t="s">
        <v>1925</v>
      </c>
      <c r="I1123">
        <f t="shared" si="271"/>
        <v>2022</v>
      </c>
      <c r="J1123" t="s">
        <v>103</v>
      </c>
      <c r="K1123" t="s">
        <v>46</v>
      </c>
      <c r="L1123">
        <v>237.72143720988331</v>
      </c>
      <c r="M1123">
        <f t="shared" si="272"/>
        <v>121.3964139351805</v>
      </c>
      <c r="N1123">
        <f t="shared" si="268"/>
        <v>121.3964139351805</v>
      </c>
      <c r="O1123">
        <f t="shared" si="263"/>
        <v>242.79282787036101</v>
      </c>
      <c r="P1123">
        <f t="shared" si="269"/>
        <v>89.833346312033569</v>
      </c>
      <c r="Q1123">
        <f t="shared" si="265"/>
        <v>332.62617418239461</v>
      </c>
      <c r="R1123">
        <f t="shared" si="266"/>
        <v>156.33430186572545</v>
      </c>
      <c r="S1123">
        <f t="shared" si="267"/>
        <v>573.22577350765994</v>
      </c>
    </row>
    <row r="1124" spans="1:19">
      <c r="A1124" t="s">
        <v>2056</v>
      </c>
      <c r="B1124" t="s">
        <v>2057</v>
      </c>
      <c r="C1124" t="s">
        <v>51</v>
      </c>
      <c r="D1124" t="s">
        <v>42</v>
      </c>
      <c r="E1124">
        <v>1.994411651493716E-2</v>
      </c>
      <c r="F1124" t="s">
        <v>2058</v>
      </c>
      <c r="G1124">
        <f t="shared" si="270"/>
        <v>2015</v>
      </c>
      <c r="H1124" t="s">
        <v>1797</v>
      </c>
      <c r="I1124">
        <f t="shared" si="271"/>
        <v>2022</v>
      </c>
      <c r="J1124" t="s">
        <v>103</v>
      </c>
      <c r="K1124" t="s">
        <v>46</v>
      </c>
      <c r="L1124">
        <v>157.64204534742561</v>
      </c>
      <c r="M1124">
        <f t="shared" si="272"/>
        <v>80.502537824085408</v>
      </c>
      <c r="N1124">
        <f t="shared" si="268"/>
        <v>80.502537824085408</v>
      </c>
      <c r="O1124">
        <f t="shared" si="263"/>
        <v>161.00507564817082</v>
      </c>
      <c r="P1124">
        <f t="shared" si="269"/>
        <v>59.5718779898232</v>
      </c>
      <c r="Q1124">
        <f t="shared" si="265"/>
        <v>220.57695363799402</v>
      </c>
      <c r="R1124">
        <f t="shared" si="266"/>
        <v>103.67116820985719</v>
      </c>
      <c r="S1124">
        <f t="shared" si="267"/>
        <v>380.12761676947633</v>
      </c>
    </row>
    <row r="1125" spans="1:19">
      <c r="A1125" t="s">
        <v>2059</v>
      </c>
      <c r="B1125" t="s">
        <v>2060</v>
      </c>
      <c r="C1125" t="s">
        <v>51</v>
      </c>
      <c r="D1125" t="s">
        <v>42</v>
      </c>
      <c r="E1125">
        <v>4.7089773064463339E-2</v>
      </c>
      <c r="F1125" t="s">
        <v>85</v>
      </c>
      <c r="G1125">
        <f t="shared" si="270"/>
        <v>2014</v>
      </c>
      <c r="H1125" t="s">
        <v>1693</v>
      </c>
      <c r="I1125">
        <f t="shared" si="271"/>
        <v>2022</v>
      </c>
      <c r="J1125" t="s">
        <v>45</v>
      </c>
      <c r="K1125" t="s">
        <v>46</v>
      </c>
      <c r="L1125">
        <v>115.7107799881742</v>
      </c>
      <c r="M1125">
        <f t="shared" si="272"/>
        <v>59.089638313960997</v>
      </c>
      <c r="N1125">
        <f t="shared" si="268"/>
        <v>59.089638313960997</v>
      </c>
      <c r="O1125">
        <f t="shared" si="263"/>
        <v>118.17927662792199</v>
      </c>
      <c r="P1125">
        <f t="shared" si="269"/>
        <v>43.726332352331134</v>
      </c>
      <c r="Q1125">
        <f t="shared" si="265"/>
        <v>161.90560898025313</v>
      </c>
      <c r="R1125">
        <f t="shared" si="266"/>
        <v>76.095636220718973</v>
      </c>
      <c r="S1125">
        <f t="shared" si="267"/>
        <v>279.0173328093029</v>
      </c>
    </row>
    <row r="1126" spans="1:19">
      <c r="A1126" t="s">
        <v>2061</v>
      </c>
      <c r="B1126" t="s">
        <v>2062</v>
      </c>
      <c r="C1126" t="s">
        <v>51</v>
      </c>
      <c r="D1126" t="s">
        <v>42</v>
      </c>
      <c r="E1126">
        <v>4.5983934574734063E-2</v>
      </c>
      <c r="F1126" t="s">
        <v>744</v>
      </c>
      <c r="G1126">
        <f t="shared" si="270"/>
        <v>2013</v>
      </c>
      <c r="H1126" t="s">
        <v>1693</v>
      </c>
      <c r="I1126">
        <f t="shared" si="271"/>
        <v>2022</v>
      </c>
      <c r="J1126" t="s">
        <v>45</v>
      </c>
      <c r="K1126" t="s">
        <v>46</v>
      </c>
      <c r="L1126">
        <v>68.058173712588015</v>
      </c>
      <c r="M1126">
        <f t="shared" si="272"/>
        <v>34.755040709228304</v>
      </c>
      <c r="N1126">
        <f t="shared" si="268"/>
        <v>34.755040709228304</v>
      </c>
      <c r="O1126">
        <f t="shared" si="263"/>
        <v>69.510081418456608</v>
      </c>
      <c r="P1126">
        <f t="shared" si="269"/>
        <v>25.718730124828944</v>
      </c>
      <c r="Q1126">
        <f t="shared" si="265"/>
        <v>95.228811543285559</v>
      </c>
      <c r="R1126">
        <f t="shared" si="266"/>
        <v>44.757541425344208</v>
      </c>
      <c r="S1126">
        <f t="shared" si="267"/>
        <v>164.1109852262621</v>
      </c>
    </row>
    <row r="1127" spans="1:19">
      <c r="A1127" t="s">
        <v>100</v>
      </c>
      <c r="B1127" t="s">
        <v>2063</v>
      </c>
      <c r="C1127" t="s">
        <v>51</v>
      </c>
      <c r="D1127" t="s">
        <v>42</v>
      </c>
      <c r="E1127">
        <v>1.8751064479717961E-2</v>
      </c>
      <c r="F1127" t="s">
        <v>102</v>
      </c>
      <c r="G1127">
        <f t="shared" si="270"/>
        <v>2015</v>
      </c>
      <c r="H1127" t="s">
        <v>1619</v>
      </c>
      <c r="I1127">
        <f t="shared" si="271"/>
        <v>2022</v>
      </c>
      <c r="J1127" t="s">
        <v>45</v>
      </c>
      <c r="K1127" t="s">
        <v>46</v>
      </c>
      <c r="L1127">
        <v>48.997902181756082</v>
      </c>
      <c r="M1127">
        <f t="shared" si="272"/>
        <v>25.021595380816791</v>
      </c>
      <c r="N1127">
        <f t="shared" si="268"/>
        <v>25.021595380816791</v>
      </c>
      <c r="O1127">
        <f t="shared" si="263"/>
        <v>50.043190761633582</v>
      </c>
      <c r="P1127">
        <f t="shared" si="269"/>
        <v>18.515980581804424</v>
      </c>
      <c r="Q1127">
        <f t="shared" si="265"/>
        <v>68.55917134343801</v>
      </c>
      <c r="R1127">
        <f t="shared" si="266"/>
        <v>32.22281053141586</v>
      </c>
      <c r="S1127">
        <f t="shared" si="267"/>
        <v>118.15030528185815</v>
      </c>
    </row>
    <row r="1128" spans="1:19">
      <c r="A1128" t="s">
        <v>2064</v>
      </c>
      <c r="B1128" t="s">
        <v>2065</v>
      </c>
      <c r="C1128" t="s">
        <v>51</v>
      </c>
      <c r="D1128" t="s">
        <v>42</v>
      </c>
      <c r="E1128">
        <v>1.8304488852382689E-2</v>
      </c>
      <c r="F1128" t="s">
        <v>2066</v>
      </c>
      <c r="G1128">
        <f t="shared" si="270"/>
        <v>2015</v>
      </c>
      <c r="H1128" t="s">
        <v>1266</v>
      </c>
      <c r="I1128">
        <f t="shared" si="271"/>
        <v>2022</v>
      </c>
      <c r="J1128" t="s">
        <v>162</v>
      </c>
      <c r="K1128" t="s">
        <v>109</v>
      </c>
      <c r="L1128">
        <v>29.126951418811089</v>
      </c>
      <c r="M1128">
        <f t="shared" si="272"/>
        <v>14.874163191206208</v>
      </c>
      <c r="N1128">
        <f t="shared" si="268"/>
        <v>14.874163191206208</v>
      </c>
      <c r="O1128">
        <f t="shared" si="263"/>
        <v>29.748326382412415</v>
      </c>
      <c r="P1128">
        <f t="shared" si="269"/>
        <v>11.006880761492594</v>
      </c>
      <c r="Q1128">
        <f t="shared" si="265"/>
        <v>40.755207143905011</v>
      </c>
      <c r="R1128">
        <f t="shared" si="266"/>
        <v>19.154947357635354</v>
      </c>
      <c r="S1128">
        <f t="shared" si="267"/>
        <v>70.2348069779963</v>
      </c>
    </row>
    <row r="1129" spans="1:19">
      <c r="A1129" t="s">
        <v>2067</v>
      </c>
      <c r="B1129" t="s">
        <v>2068</v>
      </c>
      <c r="E1129">
        <v>4.369173637708474E-2</v>
      </c>
      <c r="F1129" t="s">
        <v>85</v>
      </c>
      <c r="G1129">
        <f t="shared" si="270"/>
        <v>2014</v>
      </c>
      <c r="H1129" t="s">
        <v>1693</v>
      </c>
      <c r="I1129">
        <f t="shared" si="271"/>
        <v>2022</v>
      </c>
      <c r="J1129" t="s">
        <v>45</v>
      </c>
      <c r="K1129" t="s">
        <v>46</v>
      </c>
      <c r="L1129">
        <v>162.1587501595647</v>
      </c>
      <c r="M1129">
        <f>IF(D1129="euc",L1129*L1120,L1129*L1121)</f>
        <v>34506.571573495465</v>
      </c>
    </row>
    <row r="1130" spans="1:19">
      <c r="A1130" t="s">
        <v>2069</v>
      </c>
      <c r="B1130" t="s">
        <v>2070</v>
      </c>
      <c r="C1130" t="s">
        <v>51</v>
      </c>
      <c r="D1130" t="s">
        <v>42</v>
      </c>
      <c r="E1130">
        <v>1.9493040639561952E-2</v>
      </c>
      <c r="F1130" t="s">
        <v>2066</v>
      </c>
      <c r="G1130">
        <f t="shared" si="270"/>
        <v>2015</v>
      </c>
      <c r="H1130" t="s">
        <v>1266</v>
      </c>
      <c r="I1130">
        <f t="shared" si="271"/>
        <v>2022</v>
      </c>
      <c r="J1130" t="s">
        <v>45</v>
      </c>
      <c r="K1130" t="s">
        <v>46</v>
      </c>
      <c r="L1130">
        <v>68.346355096785658</v>
      </c>
      <c r="M1130">
        <f t="shared" ref="M1130:M1145" si="273">IF(D1130="euc",$L$2,$L$3)*L1130</f>
        <v>34.902205336091903</v>
      </c>
      <c r="N1130">
        <f t="shared" ref="N1130:N1145" si="274">L1130*$L$2</f>
        <v>34.902205336091903</v>
      </c>
      <c r="O1130">
        <f t="shared" ref="O1130:O1145" si="275">N1130*$L$4</f>
        <v>69.804410672183806</v>
      </c>
      <c r="P1130">
        <f t="shared" ref="P1130:P1145" si="276">O1130*$L$5</f>
        <v>25.827631948708007</v>
      </c>
      <c r="Q1130">
        <f t="shared" ref="Q1130:Q1145" si="277">SUM(O1130:P1130)</f>
        <v>95.632042620891809</v>
      </c>
      <c r="R1130">
        <f t="shared" ref="R1130:R1145" si="278">Q1130*$L$7</f>
        <v>44.947060031819149</v>
      </c>
      <c r="S1130">
        <f t="shared" ref="S1130:S1145" si="279">R1130*$L$8</f>
        <v>164.80588678333686</v>
      </c>
    </row>
    <row r="1131" spans="1:19">
      <c r="A1131" t="s">
        <v>984</v>
      </c>
      <c r="B1131" t="s">
        <v>2071</v>
      </c>
      <c r="C1131" t="s">
        <v>51</v>
      </c>
      <c r="D1131" t="s">
        <v>42</v>
      </c>
      <c r="E1131">
        <v>4.8615271769023E-2</v>
      </c>
      <c r="F1131" t="s">
        <v>65</v>
      </c>
      <c r="G1131">
        <f t="shared" si="270"/>
        <v>2014</v>
      </c>
      <c r="H1131" t="s">
        <v>2072</v>
      </c>
      <c r="I1131">
        <f t="shared" si="271"/>
        <v>2022</v>
      </c>
      <c r="J1131" t="s">
        <v>45</v>
      </c>
      <c r="K1131" t="s">
        <v>46</v>
      </c>
      <c r="L1131">
        <v>60.446457418798168</v>
      </c>
      <c r="M1131">
        <f t="shared" si="273"/>
        <v>30.867990921866287</v>
      </c>
      <c r="N1131">
        <f t="shared" si="274"/>
        <v>30.867990921866287</v>
      </c>
      <c r="O1131">
        <f t="shared" si="275"/>
        <v>61.735981843732574</v>
      </c>
      <c r="P1131">
        <f t="shared" si="276"/>
        <v>22.842313282181053</v>
      </c>
      <c r="Q1131">
        <f t="shared" si="277"/>
        <v>84.578295125913627</v>
      </c>
      <c r="R1131">
        <f t="shared" si="278"/>
        <v>39.751798709179404</v>
      </c>
      <c r="S1131">
        <f t="shared" si="279"/>
        <v>145.75659526699116</v>
      </c>
    </row>
    <row r="1132" spans="1:19">
      <c r="A1132" t="s">
        <v>987</v>
      </c>
      <c r="B1132" t="s">
        <v>2073</v>
      </c>
      <c r="C1132" t="s">
        <v>51</v>
      </c>
      <c r="D1132" t="s">
        <v>42</v>
      </c>
      <c r="E1132">
        <v>4.9582766596283641E-2</v>
      </c>
      <c r="F1132" t="s">
        <v>65</v>
      </c>
      <c r="G1132">
        <f t="shared" si="270"/>
        <v>2014</v>
      </c>
      <c r="H1132" t="s">
        <v>2072</v>
      </c>
      <c r="I1132">
        <f t="shared" si="271"/>
        <v>2022</v>
      </c>
      <c r="J1132" t="s">
        <v>45</v>
      </c>
      <c r="K1132" t="s">
        <v>46</v>
      </c>
      <c r="L1132">
        <v>37.112998452061568</v>
      </c>
      <c r="M1132">
        <f t="shared" si="273"/>
        <v>18.952371209519455</v>
      </c>
      <c r="N1132">
        <f t="shared" si="274"/>
        <v>18.952371209519455</v>
      </c>
      <c r="O1132">
        <f t="shared" si="275"/>
        <v>37.904742419038911</v>
      </c>
      <c r="P1132">
        <f t="shared" si="276"/>
        <v>14.024754695044397</v>
      </c>
      <c r="Q1132">
        <f t="shared" si="277"/>
        <v>51.929497114083304</v>
      </c>
      <c r="R1132">
        <f t="shared" si="278"/>
        <v>24.40686364361915</v>
      </c>
      <c r="S1132">
        <f t="shared" si="279"/>
        <v>89.491833359936876</v>
      </c>
    </row>
    <row r="1133" spans="1:19">
      <c r="A1133" t="s">
        <v>63</v>
      </c>
      <c r="B1133" t="s">
        <v>2074</v>
      </c>
      <c r="C1133" t="s">
        <v>51</v>
      </c>
      <c r="D1133" t="s">
        <v>42</v>
      </c>
      <c r="E1133">
        <v>4.7373626280317709E-2</v>
      </c>
      <c r="F1133" t="s">
        <v>65</v>
      </c>
      <c r="G1133">
        <f t="shared" si="270"/>
        <v>2014</v>
      </c>
      <c r="H1133" t="s">
        <v>2072</v>
      </c>
      <c r="I1133">
        <f t="shared" si="271"/>
        <v>2022</v>
      </c>
      <c r="J1133" t="s">
        <v>45</v>
      </c>
      <c r="K1133" t="s">
        <v>46</v>
      </c>
      <c r="L1133">
        <v>87.861438915559361</v>
      </c>
      <c r="M1133">
        <f t="shared" si="273"/>
        <v>44.867908139545683</v>
      </c>
      <c r="N1133">
        <f t="shared" si="274"/>
        <v>44.867908139545683</v>
      </c>
      <c r="O1133">
        <f t="shared" si="275"/>
        <v>89.735816279091367</v>
      </c>
      <c r="P1133">
        <f t="shared" si="276"/>
        <v>33.202252023263803</v>
      </c>
      <c r="Q1133">
        <f t="shared" si="277"/>
        <v>122.93806830235516</v>
      </c>
      <c r="R1133">
        <f t="shared" si="278"/>
        <v>57.780892102106925</v>
      </c>
      <c r="S1133">
        <f t="shared" si="279"/>
        <v>211.86327104105871</v>
      </c>
    </row>
    <row r="1134" spans="1:19">
      <c r="A1134" t="s">
        <v>942</v>
      </c>
      <c r="B1134" t="s">
        <v>2075</v>
      </c>
      <c r="C1134" t="s">
        <v>51</v>
      </c>
      <c r="D1134" t="s">
        <v>42</v>
      </c>
      <c r="E1134">
        <v>4.88452833450514E-2</v>
      </c>
      <c r="F1134" t="s">
        <v>65</v>
      </c>
      <c r="G1134">
        <f t="shared" si="270"/>
        <v>2014</v>
      </c>
      <c r="H1134" t="s">
        <v>2072</v>
      </c>
      <c r="I1134">
        <f t="shared" si="271"/>
        <v>2022</v>
      </c>
      <c r="J1134" t="s">
        <v>45</v>
      </c>
      <c r="K1134" t="s">
        <v>46</v>
      </c>
      <c r="L1134">
        <v>42.597484465267421</v>
      </c>
      <c r="M1134">
        <f t="shared" si="273"/>
        <v>21.753115400263244</v>
      </c>
      <c r="N1134">
        <f t="shared" si="274"/>
        <v>21.753115400263244</v>
      </c>
      <c r="O1134">
        <f t="shared" si="275"/>
        <v>43.506230800526488</v>
      </c>
      <c r="P1134">
        <f t="shared" si="276"/>
        <v>16.097305396194802</v>
      </c>
      <c r="Q1134">
        <f t="shared" si="277"/>
        <v>59.603536196721294</v>
      </c>
      <c r="R1134">
        <f t="shared" si="278"/>
        <v>28.013662012459008</v>
      </c>
      <c r="S1134">
        <f t="shared" si="279"/>
        <v>102.7167607123497</v>
      </c>
    </row>
    <row r="1135" spans="1:19">
      <c r="A1135" t="s">
        <v>948</v>
      </c>
      <c r="B1135" t="s">
        <v>2076</v>
      </c>
      <c r="C1135" t="s">
        <v>51</v>
      </c>
      <c r="D1135" t="s">
        <v>42</v>
      </c>
      <c r="E1135">
        <v>4.8674777914116243E-2</v>
      </c>
      <c r="F1135" t="s">
        <v>65</v>
      </c>
      <c r="G1135">
        <f t="shared" si="270"/>
        <v>2014</v>
      </c>
      <c r="H1135" t="s">
        <v>2072</v>
      </c>
      <c r="I1135">
        <f t="shared" si="271"/>
        <v>2022</v>
      </c>
      <c r="J1135" t="s">
        <v>45</v>
      </c>
      <c r="K1135" t="s">
        <v>46</v>
      </c>
      <c r="L1135">
        <v>80.720169864141809</v>
      </c>
      <c r="M1135">
        <f t="shared" si="273"/>
        <v>41.221100077288447</v>
      </c>
      <c r="N1135">
        <f t="shared" si="274"/>
        <v>41.221100077288447</v>
      </c>
      <c r="O1135">
        <f t="shared" si="275"/>
        <v>82.442200154576895</v>
      </c>
      <c r="P1135">
        <f t="shared" si="276"/>
        <v>30.503614057193452</v>
      </c>
      <c r="Q1135">
        <f t="shared" si="277"/>
        <v>112.94581421177034</v>
      </c>
      <c r="R1135">
        <f t="shared" si="278"/>
        <v>53.08453267953206</v>
      </c>
      <c r="S1135">
        <f t="shared" si="279"/>
        <v>194.64328649161754</v>
      </c>
    </row>
    <row r="1136" spans="1:19">
      <c r="A1136" t="s">
        <v>960</v>
      </c>
      <c r="B1136" t="s">
        <v>2077</v>
      </c>
      <c r="C1136" t="s">
        <v>51</v>
      </c>
      <c r="D1136" t="s">
        <v>42</v>
      </c>
      <c r="E1136">
        <v>4.8043906873778311E-2</v>
      </c>
      <c r="F1136" t="s">
        <v>65</v>
      </c>
      <c r="G1136">
        <f t="shared" si="270"/>
        <v>2014</v>
      </c>
      <c r="H1136" t="s">
        <v>2072</v>
      </c>
      <c r="I1136">
        <f t="shared" si="271"/>
        <v>2022</v>
      </c>
      <c r="J1136" t="s">
        <v>45</v>
      </c>
      <c r="K1136" t="s">
        <v>46</v>
      </c>
      <c r="L1136">
        <v>57.382223115317913</v>
      </c>
      <c r="M1136">
        <f t="shared" si="273"/>
        <v>29.30318860422237</v>
      </c>
      <c r="N1136">
        <f t="shared" si="274"/>
        <v>29.30318860422237</v>
      </c>
      <c r="O1136">
        <f t="shared" si="275"/>
        <v>58.606377208444741</v>
      </c>
      <c r="P1136">
        <f t="shared" si="276"/>
        <v>21.684359567124552</v>
      </c>
      <c r="Q1136">
        <f t="shared" si="277"/>
        <v>80.290736775569286</v>
      </c>
      <c r="R1136">
        <f t="shared" si="278"/>
        <v>37.736646284517562</v>
      </c>
      <c r="S1136">
        <f t="shared" si="279"/>
        <v>138.36770304323105</v>
      </c>
    </row>
    <row r="1137" spans="1:19">
      <c r="A1137" t="s">
        <v>2078</v>
      </c>
      <c r="B1137" t="s">
        <v>2079</v>
      </c>
      <c r="C1137" t="s">
        <v>51</v>
      </c>
      <c r="D1137" t="s">
        <v>42</v>
      </c>
      <c r="E1137">
        <v>4.7318007370658048E-2</v>
      </c>
      <c r="F1137" t="s">
        <v>65</v>
      </c>
      <c r="G1137">
        <f t="shared" si="270"/>
        <v>2014</v>
      </c>
      <c r="H1137" t="s">
        <v>2072</v>
      </c>
      <c r="I1137">
        <f t="shared" si="271"/>
        <v>2022</v>
      </c>
      <c r="J1137" t="s">
        <v>45</v>
      </c>
      <c r="K1137" t="s">
        <v>46</v>
      </c>
      <c r="L1137">
        <v>61.712238959330989</v>
      </c>
      <c r="M1137">
        <f t="shared" si="273"/>
        <v>31.514383361898382</v>
      </c>
      <c r="N1137">
        <f t="shared" si="274"/>
        <v>31.514383361898382</v>
      </c>
      <c r="O1137">
        <f t="shared" si="275"/>
        <v>63.028766723796764</v>
      </c>
      <c r="P1137">
        <f t="shared" si="276"/>
        <v>23.320643687804804</v>
      </c>
      <c r="Q1137">
        <f t="shared" si="277"/>
        <v>86.349410411601568</v>
      </c>
      <c r="R1137">
        <f t="shared" si="278"/>
        <v>40.584222893452733</v>
      </c>
      <c r="S1137">
        <f t="shared" si="279"/>
        <v>148.80881727599333</v>
      </c>
    </row>
    <row r="1138" spans="1:19">
      <c r="A1138" t="s">
        <v>956</v>
      </c>
      <c r="B1138" t="s">
        <v>2080</v>
      </c>
      <c r="C1138" t="s">
        <v>51</v>
      </c>
      <c r="D1138" t="s">
        <v>42</v>
      </c>
      <c r="E1138">
        <v>4.9102657761078063E-2</v>
      </c>
      <c r="F1138" t="s">
        <v>65</v>
      </c>
      <c r="G1138">
        <f t="shared" si="270"/>
        <v>2014</v>
      </c>
      <c r="H1138" t="s">
        <v>2072</v>
      </c>
      <c r="I1138">
        <f t="shared" si="271"/>
        <v>2022</v>
      </c>
      <c r="J1138" t="s">
        <v>45</v>
      </c>
      <c r="K1138" t="s">
        <v>46</v>
      </c>
      <c r="L1138">
        <v>55.196521050315127</v>
      </c>
      <c r="M1138">
        <f t="shared" si="273"/>
        <v>28.187023416360947</v>
      </c>
      <c r="N1138">
        <f t="shared" si="274"/>
        <v>28.187023416360947</v>
      </c>
      <c r="O1138">
        <f t="shared" si="275"/>
        <v>56.374046832721895</v>
      </c>
      <c r="P1138">
        <f t="shared" si="276"/>
        <v>20.858397328107102</v>
      </c>
      <c r="Q1138">
        <f t="shared" si="277"/>
        <v>77.232444160829004</v>
      </c>
      <c r="R1138">
        <f t="shared" si="278"/>
        <v>36.29924875558963</v>
      </c>
      <c r="S1138">
        <f t="shared" si="279"/>
        <v>133.09724543716197</v>
      </c>
    </row>
    <row r="1139" spans="1:19">
      <c r="A1139" t="s">
        <v>1029</v>
      </c>
      <c r="B1139" t="s">
        <v>2081</v>
      </c>
      <c r="C1139" t="s">
        <v>51</v>
      </c>
      <c r="D1139" t="s">
        <v>42</v>
      </c>
      <c r="E1139">
        <v>4.976503018852859E-2</v>
      </c>
      <c r="F1139" t="s">
        <v>65</v>
      </c>
      <c r="G1139">
        <f t="shared" si="270"/>
        <v>2014</v>
      </c>
      <c r="H1139" t="s">
        <v>2072</v>
      </c>
      <c r="I1139">
        <f t="shared" si="271"/>
        <v>2022</v>
      </c>
      <c r="J1139" t="s">
        <v>45</v>
      </c>
      <c r="K1139" t="s">
        <v>46</v>
      </c>
      <c r="L1139">
        <v>118.2648754915745</v>
      </c>
      <c r="M1139">
        <f t="shared" si="273"/>
        <v>60.393929751030754</v>
      </c>
      <c r="N1139">
        <f t="shared" si="274"/>
        <v>60.393929751030754</v>
      </c>
      <c r="O1139">
        <f t="shared" si="275"/>
        <v>120.78785950206151</v>
      </c>
      <c r="P1139">
        <f t="shared" si="276"/>
        <v>44.691508015762757</v>
      </c>
      <c r="Q1139">
        <f t="shared" si="277"/>
        <v>165.47936751782427</v>
      </c>
      <c r="R1139">
        <f t="shared" si="278"/>
        <v>77.775302733377401</v>
      </c>
      <c r="S1139">
        <f t="shared" si="279"/>
        <v>285.1761100223838</v>
      </c>
    </row>
    <row r="1140" spans="1:19">
      <c r="A1140" t="s">
        <v>67</v>
      </c>
      <c r="B1140" t="s">
        <v>2082</v>
      </c>
      <c r="C1140" t="s">
        <v>51</v>
      </c>
      <c r="D1140" t="s">
        <v>42</v>
      </c>
      <c r="E1140">
        <v>4.9801129541975853E-2</v>
      </c>
      <c r="F1140" t="s">
        <v>65</v>
      </c>
      <c r="G1140">
        <f t="shared" si="270"/>
        <v>2014</v>
      </c>
      <c r="H1140" t="s">
        <v>2072</v>
      </c>
      <c r="I1140">
        <f t="shared" si="271"/>
        <v>2022</v>
      </c>
      <c r="J1140" t="s">
        <v>45</v>
      </c>
      <c r="K1140" t="s">
        <v>46</v>
      </c>
      <c r="L1140">
        <v>66.565842053197329</v>
      </c>
      <c r="M1140">
        <f t="shared" si="273"/>
        <v>33.992956675166127</v>
      </c>
      <c r="N1140">
        <f t="shared" si="274"/>
        <v>33.992956675166127</v>
      </c>
      <c r="O1140">
        <f t="shared" si="275"/>
        <v>67.985913350332254</v>
      </c>
      <c r="P1140">
        <f t="shared" si="276"/>
        <v>25.154787939622935</v>
      </c>
      <c r="Q1140">
        <f t="shared" si="277"/>
        <v>93.140701289955189</v>
      </c>
      <c r="R1140">
        <f t="shared" si="278"/>
        <v>43.776129606278936</v>
      </c>
      <c r="S1140">
        <f t="shared" si="279"/>
        <v>160.51247522302276</v>
      </c>
    </row>
    <row r="1141" spans="1:19">
      <c r="A1141" t="s">
        <v>1019</v>
      </c>
      <c r="B1141" t="s">
        <v>2083</v>
      </c>
      <c r="C1141" t="s">
        <v>51</v>
      </c>
      <c r="D1141" t="s">
        <v>42</v>
      </c>
      <c r="E1141">
        <v>4.7995842281383261E-2</v>
      </c>
      <c r="F1141" t="s">
        <v>65</v>
      </c>
      <c r="G1141">
        <f t="shared" si="270"/>
        <v>2014</v>
      </c>
      <c r="H1141" t="s">
        <v>2072</v>
      </c>
      <c r="I1141">
        <f t="shared" si="271"/>
        <v>2022</v>
      </c>
      <c r="J1141" t="s">
        <v>45</v>
      </c>
      <c r="K1141" t="s">
        <v>46</v>
      </c>
      <c r="L1141">
        <v>60.501880885514801</v>
      </c>
      <c r="M1141">
        <f t="shared" si="273"/>
        <v>30.896293838869582</v>
      </c>
      <c r="N1141">
        <f t="shared" si="274"/>
        <v>30.896293838869582</v>
      </c>
      <c r="O1141">
        <f t="shared" si="275"/>
        <v>61.792587677739164</v>
      </c>
      <c r="P1141">
        <f t="shared" si="276"/>
        <v>22.863257440763491</v>
      </c>
      <c r="Q1141">
        <f t="shared" si="277"/>
        <v>84.655845118502654</v>
      </c>
      <c r="R1141">
        <f t="shared" si="278"/>
        <v>39.788247205696244</v>
      </c>
      <c r="S1141">
        <f t="shared" si="279"/>
        <v>145.89023975421955</v>
      </c>
    </row>
    <row r="1142" spans="1:19">
      <c r="A1142" t="s">
        <v>2084</v>
      </c>
      <c r="B1142" t="s">
        <v>2085</v>
      </c>
      <c r="C1142" t="s">
        <v>51</v>
      </c>
      <c r="D1142" t="s">
        <v>42</v>
      </c>
      <c r="E1142">
        <v>4.8230305495440252E-2</v>
      </c>
      <c r="F1142" t="s">
        <v>65</v>
      </c>
      <c r="G1142">
        <f t="shared" si="270"/>
        <v>2014</v>
      </c>
      <c r="H1142" t="s">
        <v>2072</v>
      </c>
      <c r="I1142">
        <f t="shared" si="271"/>
        <v>2022</v>
      </c>
      <c r="J1142" t="s">
        <v>45</v>
      </c>
      <c r="K1142" t="s">
        <v>46</v>
      </c>
      <c r="L1142">
        <v>63.422863380895791</v>
      </c>
      <c r="M1142">
        <f t="shared" si="273"/>
        <v>32.387942233177476</v>
      </c>
      <c r="N1142">
        <f t="shared" si="274"/>
        <v>32.387942233177476</v>
      </c>
      <c r="O1142">
        <f t="shared" si="275"/>
        <v>64.775884466354952</v>
      </c>
      <c r="P1142">
        <f t="shared" si="276"/>
        <v>23.967077252551331</v>
      </c>
      <c r="Q1142">
        <f t="shared" si="277"/>
        <v>88.742961718906287</v>
      </c>
      <c r="R1142">
        <f t="shared" si="278"/>
        <v>41.709192007885953</v>
      </c>
      <c r="S1142">
        <f t="shared" si="279"/>
        <v>152.93370402891514</v>
      </c>
    </row>
    <row r="1143" spans="1:19">
      <c r="A1143" t="s">
        <v>1009</v>
      </c>
      <c r="B1143" t="s">
        <v>2086</v>
      </c>
      <c r="C1143" t="s">
        <v>51</v>
      </c>
      <c r="D1143" t="s">
        <v>42</v>
      </c>
      <c r="E1143">
        <v>1.867701179635552E-2</v>
      </c>
      <c r="F1143" t="s">
        <v>102</v>
      </c>
      <c r="G1143">
        <f t="shared" si="270"/>
        <v>2015</v>
      </c>
      <c r="H1143" t="s">
        <v>1619</v>
      </c>
      <c r="I1143">
        <f t="shared" si="271"/>
        <v>2022</v>
      </c>
      <c r="J1143" t="s">
        <v>45</v>
      </c>
      <c r="K1143" t="s">
        <v>46</v>
      </c>
      <c r="L1143">
        <v>50.774398269922948</v>
      </c>
      <c r="M1143">
        <f t="shared" si="273"/>
        <v>25.928792716507338</v>
      </c>
      <c r="N1143">
        <f t="shared" si="274"/>
        <v>25.928792716507338</v>
      </c>
      <c r="O1143">
        <f t="shared" si="275"/>
        <v>51.857585433014677</v>
      </c>
      <c r="P1143">
        <f t="shared" si="276"/>
        <v>19.18730661021543</v>
      </c>
      <c r="Q1143">
        <f t="shared" si="277"/>
        <v>71.044892043230107</v>
      </c>
      <c r="R1143">
        <f t="shared" si="278"/>
        <v>33.39109926031815</v>
      </c>
      <c r="S1143">
        <f t="shared" si="279"/>
        <v>122.43403062116654</v>
      </c>
    </row>
    <row r="1144" spans="1:19">
      <c r="A1144" t="s">
        <v>555</v>
      </c>
      <c r="B1144" t="s">
        <v>2087</v>
      </c>
      <c r="C1144" t="s">
        <v>51</v>
      </c>
      <c r="D1144" t="s">
        <v>42</v>
      </c>
      <c r="E1144">
        <v>1.7497456163319061E-2</v>
      </c>
      <c r="F1144" t="s">
        <v>102</v>
      </c>
      <c r="G1144">
        <f t="shared" si="270"/>
        <v>2015</v>
      </c>
      <c r="H1144" t="s">
        <v>1619</v>
      </c>
      <c r="I1144">
        <f t="shared" si="271"/>
        <v>2022</v>
      </c>
      <c r="J1144" t="s">
        <v>45</v>
      </c>
      <c r="K1144" t="s">
        <v>46</v>
      </c>
      <c r="L1144">
        <v>69.519940971794654</v>
      </c>
      <c r="M1144">
        <f t="shared" si="273"/>
        <v>35.501516522929826</v>
      </c>
      <c r="N1144">
        <f t="shared" si="274"/>
        <v>35.501516522929826</v>
      </c>
      <c r="O1144">
        <f t="shared" si="275"/>
        <v>71.003033045859652</v>
      </c>
      <c r="P1144">
        <f t="shared" si="276"/>
        <v>26.271122226968071</v>
      </c>
      <c r="Q1144">
        <f t="shared" si="277"/>
        <v>97.274155272827727</v>
      </c>
      <c r="R1144">
        <f t="shared" si="278"/>
        <v>45.71885297822903</v>
      </c>
      <c r="S1144">
        <f t="shared" si="279"/>
        <v>167.63579425350645</v>
      </c>
    </row>
    <row r="1145" spans="1:19">
      <c r="A1145" t="s">
        <v>1006</v>
      </c>
      <c r="B1145" t="s">
        <v>2088</v>
      </c>
      <c r="C1145" t="s">
        <v>51</v>
      </c>
      <c r="D1145" t="s">
        <v>42</v>
      </c>
      <c r="E1145">
        <v>4.6730223040837668E-2</v>
      </c>
      <c r="F1145" t="s">
        <v>65</v>
      </c>
      <c r="G1145">
        <f t="shared" si="270"/>
        <v>2014</v>
      </c>
      <c r="H1145" t="s">
        <v>2072</v>
      </c>
      <c r="I1145">
        <f t="shared" si="271"/>
        <v>2022</v>
      </c>
      <c r="J1145" t="s">
        <v>45</v>
      </c>
      <c r="K1145" t="s">
        <v>46</v>
      </c>
      <c r="L1145">
        <v>51.113901278308028</v>
      </c>
      <c r="M1145">
        <f t="shared" si="273"/>
        <v>26.102165586122652</v>
      </c>
      <c r="N1145">
        <f t="shared" si="274"/>
        <v>26.102165586122652</v>
      </c>
      <c r="O1145">
        <f t="shared" si="275"/>
        <v>52.204331172245304</v>
      </c>
      <c r="P1145">
        <f t="shared" si="276"/>
        <v>19.315602533730761</v>
      </c>
      <c r="Q1145">
        <f t="shared" si="277"/>
        <v>71.519933705976058</v>
      </c>
      <c r="R1145">
        <f t="shared" si="278"/>
        <v>33.614368841808748</v>
      </c>
      <c r="S1145">
        <f t="shared" si="279"/>
        <v>123.25268575329873</v>
      </c>
    </row>
    <row r="1146" spans="1:19">
      <c r="A1146" t="s">
        <v>692</v>
      </c>
      <c r="B1146" t="s">
        <v>2089</v>
      </c>
      <c r="E1146">
        <v>4.9643800144842501E-2</v>
      </c>
      <c r="F1146" t="s">
        <v>65</v>
      </c>
      <c r="G1146">
        <f t="shared" si="270"/>
        <v>2014</v>
      </c>
      <c r="H1146" t="s">
        <v>2090</v>
      </c>
      <c r="I1146">
        <f t="shared" si="271"/>
        <v>2022</v>
      </c>
      <c r="J1146" t="s">
        <v>45</v>
      </c>
      <c r="K1146" t="s">
        <v>46</v>
      </c>
      <c r="L1146">
        <v>118.7837485393662</v>
      </c>
      <c r="M1146">
        <f>IF(D1146="euc",L1146*L1137,L1146*L1138)</f>
        <v>6556.4496766884649</v>
      </c>
    </row>
    <row r="1147" spans="1:19">
      <c r="A1147" t="s">
        <v>2091</v>
      </c>
      <c r="B1147" t="s">
        <v>2092</v>
      </c>
      <c r="C1147" t="s">
        <v>51</v>
      </c>
      <c r="D1147" t="s">
        <v>42</v>
      </c>
      <c r="E1147">
        <v>1.9493040639561952E-2</v>
      </c>
      <c r="F1147" t="s">
        <v>2093</v>
      </c>
      <c r="G1147">
        <f t="shared" si="270"/>
        <v>2015</v>
      </c>
      <c r="H1147" t="s">
        <v>636</v>
      </c>
      <c r="I1147">
        <f t="shared" si="271"/>
        <v>2022</v>
      </c>
      <c r="J1147" t="s">
        <v>45</v>
      </c>
      <c r="K1147" t="s">
        <v>46</v>
      </c>
      <c r="L1147">
        <v>37.735735815323878</v>
      </c>
      <c r="M1147">
        <f>IF(D1147="euc",$L$2,$L$3)*L1147</f>
        <v>19.270382423025406</v>
      </c>
      <c r="N1147">
        <f>L1147*$L$2</f>
        <v>19.270382423025406</v>
      </c>
      <c r="O1147">
        <f>N1147*$L$4</f>
        <v>38.540764846050813</v>
      </c>
      <c r="P1147">
        <f>O1147*$L$5</f>
        <v>14.2600829930388</v>
      </c>
      <c r="Q1147">
        <f>SUM(O1147:P1147)</f>
        <v>52.800847839089613</v>
      </c>
      <c r="R1147">
        <f>Q1147*$L$7</f>
        <v>24.816398484372115</v>
      </c>
      <c r="S1147">
        <f>R1147*$L$8</f>
        <v>90.993461109364418</v>
      </c>
    </row>
    <row r="1148" spans="1:19">
      <c r="A1148" t="s">
        <v>2094</v>
      </c>
      <c r="B1148" t="s">
        <v>2095</v>
      </c>
      <c r="C1148" t="s">
        <v>51</v>
      </c>
      <c r="D1148" t="s">
        <v>42</v>
      </c>
      <c r="E1148">
        <v>1.9638225014703879E-2</v>
      </c>
      <c r="F1148" t="s">
        <v>2096</v>
      </c>
      <c r="G1148">
        <f t="shared" si="270"/>
        <v>2015</v>
      </c>
      <c r="H1148" t="s">
        <v>1879</v>
      </c>
      <c r="I1148">
        <f t="shared" si="271"/>
        <v>2022</v>
      </c>
      <c r="J1148" t="s">
        <v>103</v>
      </c>
      <c r="K1148" t="s">
        <v>46</v>
      </c>
      <c r="L1148">
        <v>108.2996800191128</v>
      </c>
      <c r="M1148">
        <f>IF(D1148="euc",$L$2,$L$3)*L1148</f>
        <v>55.30503659642698</v>
      </c>
      <c r="N1148">
        <f>L1148*$L$2</f>
        <v>55.30503659642698</v>
      </c>
      <c r="O1148">
        <f>N1148*$L$4</f>
        <v>110.61007319285396</v>
      </c>
      <c r="P1148">
        <f>O1148*$L$5</f>
        <v>40.925727081355966</v>
      </c>
      <c r="Q1148">
        <f>SUM(O1148:P1148)</f>
        <v>151.53580027420992</v>
      </c>
      <c r="R1148">
        <f>Q1148*$L$7</f>
        <v>71.221826128878661</v>
      </c>
      <c r="S1148">
        <f>R1148*$L$8</f>
        <v>261.14669580588838</v>
      </c>
    </row>
    <row r="1149" spans="1:19">
      <c r="A1149" t="s">
        <v>2097</v>
      </c>
      <c r="B1149" t="s">
        <v>2098</v>
      </c>
      <c r="C1149" t="s">
        <v>51</v>
      </c>
      <c r="D1149" t="s">
        <v>42</v>
      </c>
      <c r="E1149">
        <v>1.9683395172164671E-2</v>
      </c>
      <c r="F1149" t="s">
        <v>2099</v>
      </c>
      <c r="G1149">
        <f t="shared" si="270"/>
        <v>2015</v>
      </c>
      <c r="H1149" t="s">
        <v>1978</v>
      </c>
      <c r="I1149">
        <f t="shared" si="271"/>
        <v>2022</v>
      </c>
      <c r="J1149" t="s">
        <v>103</v>
      </c>
      <c r="K1149" t="s">
        <v>46</v>
      </c>
      <c r="L1149">
        <v>173.707884338479</v>
      </c>
      <c r="M1149">
        <f>IF(D1149="euc",$L$2,$L$3)*L1149</f>
        <v>88.706826268850008</v>
      </c>
      <c r="N1149">
        <f>L1149*$L$2</f>
        <v>88.706826268850008</v>
      </c>
      <c r="O1149">
        <f>N1149*$L$4</f>
        <v>177.41365253770002</v>
      </c>
      <c r="P1149">
        <f>O1149*$L$5</f>
        <v>65.643051438949001</v>
      </c>
      <c r="Q1149">
        <f>SUM(O1149:P1149)</f>
        <v>243.05670397664903</v>
      </c>
      <c r="R1149">
        <f>Q1149*$L$7</f>
        <v>114.23665086902504</v>
      </c>
      <c r="S1149">
        <f>R1149*$L$8</f>
        <v>418.86771985309178</v>
      </c>
    </row>
    <row r="1150" spans="1:19">
      <c r="A1150" t="s">
        <v>2100</v>
      </c>
      <c r="B1150" t="s">
        <v>2101</v>
      </c>
      <c r="C1150" t="s">
        <v>51</v>
      </c>
      <c r="D1150" t="s">
        <v>42</v>
      </c>
      <c r="E1150">
        <v>1.9048098476767968E-2</v>
      </c>
      <c r="F1150" t="s">
        <v>2099</v>
      </c>
      <c r="G1150">
        <f t="shared" si="270"/>
        <v>2015</v>
      </c>
      <c r="H1150" t="s">
        <v>1978</v>
      </c>
      <c r="I1150">
        <f t="shared" si="271"/>
        <v>2022</v>
      </c>
      <c r="J1150" t="s">
        <v>103</v>
      </c>
      <c r="K1150" t="s">
        <v>46</v>
      </c>
      <c r="L1150">
        <v>141.70462750116971</v>
      </c>
      <c r="M1150">
        <f>IF(D1150="euc",$L$2,$L$3)*L1150</f>
        <v>72.363829777264058</v>
      </c>
      <c r="N1150">
        <f>L1150*$L$2</f>
        <v>72.363829777264058</v>
      </c>
      <c r="O1150">
        <f>N1150*$L$4</f>
        <v>144.72765955452812</v>
      </c>
      <c r="P1150">
        <f>O1150*$L$5</f>
        <v>53.549234035175402</v>
      </c>
      <c r="Q1150">
        <f>SUM(O1150:P1150)</f>
        <v>198.27689358970352</v>
      </c>
      <c r="R1150">
        <f>Q1150*$L$7</f>
        <v>93.190139987160649</v>
      </c>
      <c r="S1150">
        <f>R1150*$L$8</f>
        <v>341.69717995292234</v>
      </c>
    </row>
    <row r="1151" spans="1:19">
      <c r="A1151" t="s">
        <v>692</v>
      </c>
      <c r="B1151" t="s">
        <v>2102</v>
      </c>
      <c r="E1151">
        <v>4.5163556343929649E-2</v>
      </c>
      <c r="F1151" t="s">
        <v>747</v>
      </c>
      <c r="G1151">
        <f t="shared" si="270"/>
        <v>2013</v>
      </c>
      <c r="H1151" t="s">
        <v>2072</v>
      </c>
      <c r="I1151">
        <f t="shared" si="271"/>
        <v>2022</v>
      </c>
      <c r="J1151" t="s">
        <v>103</v>
      </c>
      <c r="K1151" t="s">
        <v>46</v>
      </c>
      <c r="L1151">
        <v>79.643164526546357</v>
      </c>
      <c r="M1151">
        <f>IF(D1151="euc",L1151*L1142,L1151*L1143)</f>
        <v>4043.8337551478639</v>
      </c>
    </row>
    <row r="1152" spans="1:19">
      <c r="A1152" t="s">
        <v>920</v>
      </c>
      <c r="B1152" t="s">
        <v>2103</v>
      </c>
      <c r="C1152" t="s">
        <v>51</v>
      </c>
      <c r="D1152" t="s">
        <v>42</v>
      </c>
      <c r="E1152">
        <v>4.9165614147341961E-2</v>
      </c>
      <c r="F1152" t="s">
        <v>747</v>
      </c>
      <c r="G1152">
        <f t="shared" si="270"/>
        <v>2013</v>
      </c>
      <c r="H1152" t="s">
        <v>2072</v>
      </c>
      <c r="I1152">
        <f t="shared" si="271"/>
        <v>2022</v>
      </c>
      <c r="J1152" t="s">
        <v>103</v>
      </c>
      <c r="K1152" t="s">
        <v>46</v>
      </c>
      <c r="L1152">
        <v>78.369878408643899</v>
      </c>
      <c r="M1152">
        <f t="shared" ref="M1152:M1177" si="280">IF(D1152="euc",$L$2,$L$3)*L1152</f>
        <v>40.020884574014183</v>
      </c>
      <c r="N1152">
        <f t="shared" ref="N1152:N1164" si="281">L1152*$L$2</f>
        <v>40.020884574014183</v>
      </c>
      <c r="O1152">
        <f t="shared" ref="O1152:O1164" si="282">N1152*$L$4</f>
        <v>80.041769148028365</v>
      </c>
      <c r="P1152">
        <f t="shared" ref="P1152:P1164" si="283">O1152*$L$5</f>
        <v>29.615454584770493</v>
      </c>
      <c r="Q1152">
        <f t="shared" ref="Q1152:Q1164" si="284">SUM(O1152:P1152)</f>
        <v>109.65722373279885</v>
      </c>
      <c r="R1152">
        <f t="shared" ref="R1152:R1164" si="285">Q1152*$L$7</f>
        <v>51.538895154415457</v>
      </c>
      <c r="S1152">
        <f t="shared" ref="S1152:S1164" si="286">R1152*$L$8</f>
        <v>188.97594889952333</v>
      </c>
    </row>
    <row r="1153" spans="1:19">
      <c r="A1153" t="s">
        <v>894</v>
      </c>
      <c r="B1153" t="s">
        <v>2104</v>
      </c>
      <c r="C1153" t="s">
        <v>51</v>
      </c>
      <c r="D1153" t="s">
        <v>42</v>
      </c>
      <c r="E1153">
        <v>4.9118621341460583E-2</v>
      </c>
      <c r="F1153" t="s">
        <v>747</v>
      </c>
      <c r="G1153">
        <f t="shared" si="270"/>
        <v>2013</v>
      </c>
      <c r="H1153" t="s">
        <v>2072</v>
      </c>
      <c r="I1153">
        <f t="shared" si="271"/>
        <v>2022</v>
      </c>
      <c r="J1153" t="s">
        <v>103</v>
      </c>
      <c r="K1153" t="s">
        <v>46</v>
      </c>
      <c r="L1153">
        <v>63.100962552383741</v>
      </c>
      <c r="M1153">
        <f t="shared" si="280"/>
        <v>32.223558210083986</v>
      </c>
      <c r="N1153">
        <f t="shared" si="281"/>
        <v>32.223558210083986</v>
      </c>
      <c r="O1153">
        <f t="shared" si="282"/>
        <v>64.447116420167973</v>
      </c>
      <c r="P1153">
        <f t="shared" si="283"/>
        <v>23.84543307546215</v>
      </c>
      <c r="Q1153">
        <f t="shared" si="284"/>
        <v>88.292549495630126</v>
      </c>
      <c r="R1153">
        <f t="shared" si="285"/>
        <v>41.497498262946159</v>
      </c>
      <c r="S1153">
        <f t="shared" si="286"/>
        <v>152.15749363080258</v>
      </c>
    </row>
    <row r="1154" spans="1:19">
      <c r="A1154" t="s">
        <v>968</v>
      </c>
      <c r="B1154" t="s">
        <v>2105</v>
      </c>
      <c r="C1154" t="s">
        <v>51</v>
      </c>
      <c r="D1154" t="s">
        <v>42</v>
      </c>
      <c r="E1154">
        <v>4.6382625096137782E-2</v>
      </c>
      <c r="F1154" t="s">
        <v>747</v>
      </c>
      <c r="G1154">
        <f t="shared" si="270"/>
        <v>2013</v>
      </c>
      <c r="H1154" t="s">
        <v>2072</v>
      </c>
      <c r="I1154">
        <f t="shared" si="271"/>
        <v>2022</v>
      </c>
      <c r="J1154" t="s">
        <v>103</v>
      </c>
      <c r="K1154" t="s">
        <v>46</v>
      </c>
      <c r="L1154">
        <v>34.025430483720051</v>
      </c>
      <c r="M1154">
        <f t="shared" si="280"/>
        <v>17.375653167019721</v>
      </c>
      <c r="N1154">
        <f t="shared" si="281"/>
        <v>17.375653167019721</v>
      </c>
      <c r="O1154">
        <f t="shared" si="282"/>
        <v>34.751306334039441</v>
      </c>
      <c r="P1154">
        <f t="shared" si="283"/>
        <v>12.857983343594594</v>
      </c>
      <c r="Q1154">
        <f t="shared" si="284"/>
        <v>47.609289677634038</v>
      </c>
      <c r="R1154">
        <f t="shared" si="285"/>
        <v>22.376366148487996</v>
      </c>
      <c r="S1154">
        <f t="shared" si="286"/>
        <v>82.046675877789312</v>
      </c>
    </row>
    <row r="1155" spans="1:19">
      <c r="A1155" t="s">
        <v>927</v>
      </c>
      <c r="B1155" t="s">
        <v>2106</v>
      </c>
      <c r="C1155" t="s">
        <v>51</v>
      </c>
      <c r="D1155" t="s">
        <v>42</v>
      </c>
      <c r="E1155">
        <v>4.6382625096137782E-2</v>
      </c>
      <c r="F1155" t="s">
        <v>747</v>
      </c>
      <c r="G1155">
        <f t="shared" si="270"/>
        <v>2013</v>
      </c>
      <c r="H1155" t="s">
        <v>2072</v>
      </c>
      <c r="I1155">
        <f t="shared" si="271"/>
        <v>2022</v>
      </c>
      <c r="J1155" t="s">
        <v>103</v>
      </c>
      <c r="K1155" t="s">
        <v>46</v>
      </c>
      <c r="L1155">
        <v>49.912870185250938</v>
      </c>
      <c r="M1155">
        <f t="shared" si="280"/>
        <v>25.488839041268164</v>
      </c>
      <c r="N1155">
        <f t="shared" si="281"/>
        <v>25.488839041268164</v>
      </c>
      <c r="O1155">
        <f t="shared" si="282"/>
        <v>50.977678082536329</v>
      </c>
      <c r="P1155">
        <f t="shared" si="283"/>
        <v>18.861740890538442</v>
      </c>
      <c r="Q1155">
        <f t="shared" si="284"/>
        <v>69.839418973074771</v>
      </c>
      <c r="R1155">
        <f t="shared" si="285"/>
        <v>32.824526917345139</v>
      </c>
      <c r="S1155">
        <f t="shared" si="286"/>
        <v>120.35659869693217</v>
      </c>
    </row>
    <row r="1156" spans="1:19">
      <c r="A1156" t="s">
        <v>903</v>
      </c>
      <c r="B1156" t="s">
        <v>2107</v>
      </c>
      <c r="C1156" t="s">
        <v>51</v>
      </c>
      <c r="D1156" t="s">
        <v>42</v>
      </c>
      <c r="E1156">
        <v>4.9003736933208808E-2</v>
      </c>
      <c r="F1156" t="s">
        <v>747</v>
      </c>
      <c r="G1156">
        <f t="shared" si="270"/>
        <v>2013</v>
      </c>
      <c r="H1156" t="s">
        <v>2072</v>
      </c>
      <c r="I1156">
        <f t="shared" si="271"/>
        <v>2022</v>
      </c>
      <c r="J1156" t="s">
        <v>103</v>
      </c>
      <c r="K1156" t="s">
        <v>46</v>
      </c>
      <c r="L1156">
        <v>62.68794446162881</v>
      </c>
      <c r="M1156">
        <f t="shared" si="280"/>
        <v>32.012643638405137</v>
      </c>
      <c r="N1156">
        <f t="shared" si="281"/>
        <v>32.012643638405137</v>
      </c>
      <c r="O1156">
        <f t="shared" si="282"/>
        <v>64.025287276810275</v>
      </c>
      <c r="P1156">
        <f t="shared" si="283"/>
        <v>23.689356292419802</v>
      </c>
      <c r="Q1156">
        <f t="shared" si="284"/>
        <v>87.714643569230077</v>
      </c>
      <c r="R1156">
        <f t="shared" si="285"/>
        <v>41.225882477538136</v>
      </c>
      <c r="S1156">
        <f t="shared" si="286"/>
        <v>151.16156908430648</v>
      </c>
    </row>
    <row r="1157" spans="1:19">
      <c r="A1157" t="s">
        <v>900</v>
      </c>
      <c r="B1157" t="s">
        <v>2108</v>
      </c>
      <c r="C1157" t="s">
        <v>51</v>
      </c>
      <c r="D1157" t="s">
        <v>42</v>
      </c>
      <c r="E1157">
        <v>4.1119879786410719E-2</v>
      </c>
      <c r="F1157" t="s">
        <v>747</v>
      </c>
      <c r="G1157">
        <f t="shared" si="270"/>
        <v>2013</v>
      </c>
      <c r="H1157" t="s">
        <v>2072</v>
      </c>
      <c r="I1157">
        <f t="shared" si="271"/>
        <v>2022</v>
      </c>
      <c r="J1157" t="s">
        <v>103</v>
      </c>
      <c r="K1157" t="s">
        <v>46</v>
      </c>
      <c r="L1157">
        <v>40.693868214648759</v>
      </c>
      <c r="M1157">
        <f t="shared" si="280"/>
        <v>20.781002034947313</v>
      </c>
      <c r="N1157">
        <f t="shared" si="281"/>
        <v>20.781002034947313</v>
      </c>
      <c r="O1157">
        <f t="shared" si="282"/>
        <v>41.562004069894627</v>
      </c>
      <c r="P1157">
        <f t="shared" si="283"/>
        <v>15.377941505861012</v>
      </c>
      <c r="Q1157">
        <f t="shared" si="284"/>
        <v>56.939945575755637</v>
      </c>
      <c r="R1157">
        <f t="shared" si="285"/>
        <v>26.761774420605146</v>
      </c>
      <c r="S1157">
        <f t="shared" si="286"/>
        <v>98.12650620888553</v>
      </c>
    </row>
    <row r="1158" spans="1:19">
      <c r="A1158" t="s">
        <v>977</v>
      </c>
      <c r="B1158" t="s">
        <v>2109</v>
      </c>
      <c r="C1158" t="s">
        <v>51</v>
      </c>
      <c r="D1158" t="s">
        <v>42</v>
      </c>
      <c r="E1158">
        <v>4.6972210468720063E-2</v>
      </c>
      <c r="F1158" t="s">
        <v>65</v>
      </c>
      <c r="G1158">
        <f t="shared" si="270"/>
        <v>2014</v>
      </c>
      <c r="H1158" t="s">
        <v>2072</v>
      </c>
      <c r="I1158">
        <f t="shared" si="271"/>
        <v>2022</v>
      </c>
      <c r="J1158" t="s">
        <v>45</v>
      </c>
      <c r="K1158" t="s">
        <v>46</v>
      </c>
      <c r="L1158">
        <v>74.528157544751423</v>
      </c>
      <c r="M1158">
        <f t="shared" si="280"/>
        <v>38.059045786186424</v>
      </c>
      <c r="N1158">
        <f t="shared" si="281"/>
        <v>38.059045786186424</v>
      </c>
      <c r="O1158">
        <f t="shared" si="282"/>
        <v>76.118091572372848</v>
      </c>
      <c r="P1158">
        <f t="shared" si="283"/>
        <v>28.163693881777952</v>
      </c>
      <c r="Q1158">
        <f t="shared" si="284"/>
        <v>104.28178545415079</v>
      </c>
      <c r="R1158">
        <f t="shared" si="285"/>
        <v>49.012439163450871</v>
      </c>
      <c r="S1158">
        <f t="shared" si="286"/>
        <v>179.7122769326532</v>
      </c>
    </row>
    <row r="1159" spans="1:19">
      <c r="A1159" t="s">
        <v>2110</v>
      </c>
      <c r="B1159" t="s">
        <v>2111</v>
      </c>
      <c r="C1159" t="s">
        <v>51</v>
      </c>
      <c r="D1159" t="s">
        <v>42</v>
      </c>
      <c r="E1159">
        <v>4.9431884007888678E-2</v>
      </c>
      <c r="F1159" t="s">
        <v>65</v>
      </c>
      <c r="G1159">
        <f t="shared" si="270"/>
        <v>2014</v>
      </c>
      <c r="H1159" t="s">
        <v>2072</v>
      </c>
      <c r="I1159">
        <f t="shared" si="271"/>
        <v>2022</v>
      </c>
      <c r="J1159" t="s">
        <v>45</v>
      </c>
      <c r="K1159" t="s">
        <v>46</v>
      </c>
      <c r="L1159">
        <v>46.452863892511161</v>
      </c>
      <c r="M1159">
        <f t="shared" si="280"/>
        <v>23.721929161109049</v>
      </c>
      <c r="N1159">
        <f t="shared" si="281"/>
        <v>23.721929161109049</v>
      </c>
      <c r="O1159">
        <f t="shared" si="282"/>
        <v>47.443858322218098</v>
      </c>
      <c r="P1159">
        <f t="shared" si="283"/>
        <v>17.554227579220697</v>
      </c>
      <c r="Q1159">
        <f t="shared" si="284"/>
        <v>64.998085901438799</v>
      </c>
      <c r="R1159">
        <f t="shared" si="285"/>
        <v>30.549100373676232</v>
      </c>
      <c r="S1159">
        <f t="shared" si="286"/>
        <v>112.01336803681285</v>
      </c>
    </row>
    <row r="1160" spans="1:19">
      <c r="A1160" t="s">
        <v>968</v>
      </c>
      <c r="B1160" t="s">
        <v>2112</v>
      </c>
      <c r="C1160" t="s">
        <v>51</v>
      </c>
      <c r="D1160" t="s">
        <v>42</v>
      </c>
      <c r="E1160">
        <v>4.6119081353266048E-2</v>
      </c>
      <c r="F1160" t="s">
        <v>747</v>
      </c>
      <c r="G1160">
        <f t="shared" si="270"/>
        <v>2013</v>
      </c>
      <c r="H1160" t="s">
        <v>2072</v>
      </c>
      <c r="I1160">
        <f t="shared" si="271"/>
        <v>2022</v>
      </c>
      <c r="J1160" t="s">
        <v>45</v>
      </c>
      <c r="K1160" t="s">
        <v>46</v>
      </c>
      <c r="L1160">
        <v>60.617004385461563</v>
      </c>
      <c r="M1160">
        <f t="shared" si="280"/>
        <v>30.955083572842394</v>
      </c>
      <c r="N1160">
        <f t="shared" si="281"/>
        <v>30.955083572842394</v>
      </c>
      <c r="O1160">
        <f t="shared" si="282"/>
        <v>61.910167145684788</v>
      </c>
      <c r="P1160">
        <f t="shared" si="283"/>
        <v>22.906761843903372</v>
      </c>
      <c r="Q1160">
        <f t="shared" si="284"/>
        <v>84.816928989588163</v>
      </c>
      <c r="R1160">
        <f t="shared" si="285"/>
        <v>39.863956625106432</v>
      </c>
      <c r="S1160">
        <f t="shared" si="286"/>
        <v>146.16784095872359</v>
      </c>
    </row>
    <row r="1161" spans="1:19">
      <c r="A1161" t="s">
        <v>968</v>
      </c>
      <c r="B1161" t="s">
        <v>2113</v>
      </c>
      <c r="C1161" t="s">
        <v>51</v>
      </c>
      <c r="D1161" t="s">
        <v>42</v>
      </c>
      <c r="E1161">
        <v>4.7510146696310082E-2</v>
      </c>
      <c r="F1161" t="s">
        <v>747</v>
      </c>
      <c r="G1161">
        <f t="shared" si="270"/>
        <v>2013</v>
      </c>
      <c r="H1161" t="s">
        <v>2072</v>
      </c>
      <c r="I1161">
        <f t="shared" si="271"/>
        <v>2022</v>
      </c>
      <c r="J1161" t="s">
        <v>103</v>
      </c>
      <c r="K1161" t="s">
        <v>46</v>
      </c>
      <c r="L1161">
        <v>37.256589951092991</v>
      </c>
      <c r="M1161">
        <f t="shared" si="280"/>
        <v>19.025698601691502</v>
      </c>
      <c r="N1161">
        <f t="shared" si="281"/>
        <v>19.025698601691502</v>
      </c>
      <c r="O1161">
        <f t="shared" si="282"/>
        <v>38.051397203383004</v>
      </c>
      <c r="P1161">
        <f t="shared" si="283"/>
        <v>14.079016965251711</v>
      </c>
      <c r="Q1161">
        <f t="shared" si="284"/>
        <v>52.130414168634715</v>
      </c>
      <c r="R1161">
        <f t="shared" si="285"/>
        <v>24.501294659258313</v>
      </c>
      <c r="S1161">
        <f t="shared" si="286"/>
        <v>89.83808041728048</v>
      </c>
    </row>
    <row r="1162" spans="1:19">
      <c r="A1162" t="s">
        <v>2114</v>
      </c>
      <c r="B1162" t="s">
        <v>2115</v>
      </c>
      <c r="C1162" t="s">
        <v>51</v>
      </c>
      <c r="D1162" t="s">
        <v>42</v>
      </c>
      <c r="E1162">
        <v>1.9171997955392799E-2</v>
      </c>
      <c r="F1162" t="s">
        <v>2116</v>
      </c>
      <c r="G1162">
        <f t="shared" si="270"/>
        <v>2015</v>
      </c>
      <c r="H1162" t="s">
        <v>1978</v>
      </c>
      <c r="I1162">
        <f t="shared" si="271"/>
        <v>2022</v>
      </c>
      <c r="J1162" t="s">
        <v>103</v>
      </c>
      <c r="K1162" t="s">
        <v>46</v>
      </c>
      <c r="L1162">
        <v>116.65517001741389</v>
      </c>
      <c r="M1162">
        <f t="shared" si="280"/>
        <v>59.571906822226076</v>
      </c>
      <c r="N1162">
        <f t="shared" si="281"/>
        <v>59.571906822226076</v>
      </c>
      <c r="O1162">
        <f t="shared" si="282"/>
        <v>119.14381364445215</v>
      </c>
      <c r="P1162">
        <f t="shared" si="283"/>
        <v>44.083211048447296</v>
      </c>
      <c r="Q1162">
        <f t="shared" si="284"/>
        <v>163.22702469289945</v>
      </c>
      <c r="R1162">
        <f t="shared" si="285"/>
        <v>76.716701605662735</v>
      </c>
      <c r="S1162">
        <f t="shared" si="286"/>
        <v>281.2945725540967</v>
      </c>
    </row>
    <row r="1163" spans="1:19">
      <c r="A1163" t="s">
        <v>2117</v>
      </c>
      <c r="B1163" t="s">
        <v>2118</v>
      </c>
      <c r="C1163" t="s">
        <v>51</v>
      </c>
      <c r="D1163" t="s">
        <v>42</v>
      </c>
      <c r="E1163">
        <v>1.8751064479717961E-2</v>
      </c>
      <c r="F1163" t="s">
        <v>2119</v>
      </c>
      <c r="G1163">
        <f t="shared" si="270"/>
        <v>2015</v>
      </c>
      <c r="H1163" t="s">
        <v>1879</v>
      </c>
      <c r="I1163">
        <f t="shared" si="271"/>
        <v>2022</v>
      </c>
      <c r="J1163" t="s">
        <v>103</v>
      </c>
      <c r="K1163" t="s">
        <v>46</v>
      </c>
      <c r="L1163">
        <v>171.90549689170061</v>
      </c>
      <c r="M1163">
        <f t="shared" si="280"/>
        <v>87.786407079361837</v>
      </c>
      <c r="N1163">
        <f t="shared" si="281"/>
        <v>87.786407079361837</v>
      </c>
      <c r="O1163">
        <f t="shared" si="282"/>
        <v>175.57281415872367</v>
      </c>
      <c r="P1163">
        <f t="shared" si="283"/>
        <v>64.961941238727761</v>
      </c>
      <c r="Q1163">
        <f t="shared" si="284"/>
        <v>240.53475539745142</v>
      </c>
      <c r="R1163">
        <f t="shared" si="285"/>
        <v>113.05133503680216</v>
      </c>
      <c r="S1163">
        <f t="shared" si="286"/>
        <v>414.5215618016079</v>
      </c>
    </row>
    <row r="1164" spans="1:19">
      <c r="A1164" t="s">
        <v>2120</v>
      </c>
      <c r="B1164" t="s">
        <v>2121</v>
      </c>
      <c r="C1164" t="s">
        <v>51</v>
      </c>
      <c r="D1164" t="s">
        <v>42</v>
      </c>
      <c r="E1164">
        <v>1.9069330120106399E-2</v>
      </c>
      <c r="F1164" t="s">
        <v>2119</v>
      </c>
      <c r="G1164">
        <f t="shared" si="270"/>
        <v>2015</v>
      </c>
      <c r="H1164" t="s">
        <v>1879</v>
      </c>
      <c r="I1164">
        <f t="shared" si="271"/>
        <v>2022</v>
      </c>
      <c r="J1164" t="s">
        <v>103</v>
      </c>
      <c r="K1164" t="s">
        <v>46</v>
      </c>
      <c r="L1164">
        <v>183.92561708244449</v>
      </c>
      <c r="M1164">
        <f t="shared" si="280"/>
        <v>93.924681790101729</v>
      </c>
      <c r="N1164">
        <f t="shared" si="281"/>
        <v>93.924681790101729</v>
      </c>
      <c r="O1164">
        <f t="shared" si="282"/>
        <v>187.84936358020346</v>
      </c>
      <c r="P1164">
        <f t="shared" si="283"/>
        <v>69.504264524675278</v>
      </c>
      <c r="Q1164">
        <f t="shared" si="284"/>
        <v>257.35362810487874</v>
      </c>
      <c r="R1164">
        <f t="shared" si="285"/>
        <v>120.956205209293</v>
      </c>
      <c r="S1164">
        <f t="shared" si="286"/>
        <v>443.50608576740768</v>
      </c>
    </row>
    <row r="1165" spans="1:19">
      <c r="A1165" t="s">
        <v>2122</v>
      </c>
      <c r="B1165" t="s">
        <v>2123</v>
      </c>
      <c r="C1165" t="s">
        <v>51</v>
      </c>
      <c r="D1165" t="s">
        <v>80</v>
      </c>
      <c r="E1165">
        <v>1.9161993468694731E-2</v>
      </c>
      <c r="F1165" t="s">
        <v>71</v>
      </c>
      <c r="G1165">
        <f t="shared" si="270"/>
        <v>2014</v>
      </c>
      <c r="H1165" t="s">
        <v>636</v>
      </c>
      <c r="I1165">
        <f t="shared" si="271"/>
        <v>2022</v>
      </c>
      <c r="J1165" t="s">
        <v>45</v>
      </c>
      <c r="K1165" t="s">
        <v>46</v>
      </c>
      <c r="L1165">
        <v>143.02200844776829</v>
      </c>
      <c r="M1165">
        <f t="shared" si="280"/>
        <v>72.941224308361825</v>
      </c>
      <c r="N1165">
        <f>L1165*$L$3</f>
        <v>72.941224308361825</v>
      </c>
      <c r="O1165">
        <f>N1165*$L$4</f>
        <v>145.88244861672365</v>
      </c>
      <c r="P1165">
        <f>O1165*$L$6</f>
        <v>37.92943664034815</v>
      </c>
      <c r="Q1165">
        <f>SUM(O1165:P1165)</f>
        <v>183.81188525707179</v>
      </c>
      <c r="R1165">
        <f>Q1165*$L$7</f>
        <v>86.391586070823735</v>
      </c>
      <c r="S1165">
        <f>R1165*$L$8</f>
        <v>316.76914892635369</v>
      </c>
    </row>
    <row r="1166" spans="1:19">
      <c r="A1166" t="s">
        <v>2124</v>
      </c>
      <c r="B1166" t="s">
        <v>2125</v>
      </c>
      <c r="C1166" t="s">
        <v>51</v>
      </c>
      <c r="D1166" t="s">
        <v>42</v>
      </c>
      <c r="E1166">
        <v>1.867701179635552E-2</v>
      </c>
      <c r="F1166" t="s">
        <v>2119</v>
      </c>
      <c r="G1166">
        <f t="shared" si="270"/>
        <v>2015</v>
      </c>
      <c r="H1166" t="s">
        <v>1879</v>
      </c>
      <c r="I1166">
        <f t="shared" si="271"/>
        <v>2022</v>
      </c>
      <c r="J1166" t="s">
        <v>103</v>
      </c>
      <c r="K1166" t="s">
        <v>46</v>
      </c>
      <c r="L1166">
        <v>60.22699736078318</v>
      </c>
      <c r="M1166">
        <f t="shared" si="280"/>
        <v>30.7559199855733</v>
      </c>
      <c r="N1166">
        <f t="shared" ref="N1166:N1177" si="287">L1166*$L$2</f>
        <v>30.7559199855733</v>
      </c>
      <c r="O1166">
        <f t="shared" ref="O1166:O1177" si="288">N1166*$L$4</f>
        <v>61.5118399711466</v>
      </c>
      <c r="P1166">
        <f t="shared" ref="P1166:P1177" si="289">O1166*$L$5</f>
        <v>22.75938078932424</v>
      </c>
      <c r="Q1166">
        <f t="shared" ref="Q1166:Q1177" si="290">SUM(O1166:P1166)</f>
        <v>84.27122076047084</v>
      </c>
      <c r="R1166">
        <f t="shared" ref="R1166:R1177" si="291">Q1166*$L$7</f>
        <v>39.607473757421289</v>
      </c>
      <c r="S1166">
        <f t="shared" ref="S1166:S1177" si="292">R1166*$L$8</f>
        <v>145.22740377721138</v>
      </c>
    </row>
    <row r="1167" spans="1:19">
      <c r="A1167" t="s">
        <v>2126</v>
      </c>
      <c r="B1167" t="s">
        <v>2127</v>
      </c>
      <c r="C1167" t="s">
        <v>51</v>
      </c>
      <c r="D1167" t="s">
        <v>42</v>
      </c>
      <c r="E1167">
        <v>1.9240392443625059E-2</v>
      </c>
      <c r="F1167" t="s">
        <v>2119</v>
      </c>
      <c r="G1167">
        <f t="shared" si="270"/>
        <v>2015</v>
      </c>
      <c r="H1167" t="s">
        <v>1879</v>
      </c>
      <c r="I1167">
        <f t="shared" si="271"/>
        <v>2022</v>
      </c>
      <c r="J1167" t="s">
        <v>103</v>
      </c>
      <c r="K1167" t="s">
        <v>46</v>
      </c>
      <c r="L1167">
        <v>44.32377874529147</v>
      </c>
      <c r="M1167">
        <f t="shared" si="280"/>
        <v>22.63467634592886</v>
      </c>
      <c r="N1167">
        <f t="shared" si="287"/>
        <v>22.63467634592886</v>
      </c>
      <c r="O1167">
        <f t="shared" si="288"/>
        <v>45.269352691857719</v>
      </c>
      <c r="P1167">
        <f t="shared" si="289"/>
        <v>16.749660495987357</v>
      </c>
      <c r="Q1167">
        <f t="shared" si="290"/>
        <v>62.019013187845076</v>
      </c>
      <c r="R1167">
        <f t="shared" si="291"/>
        <v>29.148936198287185</v>
      </c>
      <c r="S1167">
        <f t="shared" si="292"/>
        <v>106.879432727053</v>
      </c>
    </row>
    <row r="1168" spans="1:19">
      <c r="A1168" t="s">
        <v>2128</v>
      </c>
      <c r="B1168" t="s">
        <v>2129</v>
      </c>
      <c r="C1168" t="s">
        <v>51</v>
      </c>
      <c r="D1168" t="s">
        <v>42</v>
      </c>
      <c r="E1168">
        <v>1.8858285530813389E-2</v>
      </c>
      <c r="F1168" t="s">
        <v>2018</v>
      </c>
      <c r="G1168">
        <f t="shared" si="270"/>
        <v>2015</v>
      </c>
      <c r="H1168" t="s">
        <v>1879</v>
      </c>
      <c r="I1168">
        <f t="shared" si="271"/>
        <v>2022</v>
      </c>
      <c r="J1168" t="s">
        <v>103</v>
      </c>
      <c r="K1168" t="s">
        <v>46</v>
      </c>
      <c r="L1168">
        <v>122.9711254144265</v>
      </c>
      <c r="M1168">
        <f t="shared" si="280"/>
        <v>62.79725471163384</v>
      </c>
      <c r="N1168">
        <f t="shared" si="287"/>
        <v>62.79725471163384</v>
      </c>
      <c r="O1168">
        <f t="shared" si="288"/>
        <v>125.59450942326768</v>
      </c>
      <c r="P1168">
        <f t="shared" si="289"/>
        <v>46.469968486609041</v>
      </c>
      <c r="Q1168">
        <f t="shared" si="290"/>
        <v>172.06447790987673</v>
      </c>
      <c r="R1168">
        <f t="shared" si="291"/>
        <v>80.870304617642063</v>
      </c>
      <c r="S1168">
        <f t="shared" si="292"/>
        <v>296.52445026468757</v>
      </c>
    </row>
    <row r="1169" spans="1:19">
      <c r="A1169" t="s">
        <v>2130</v>
      </c>
      <c r="B1169" t="s">
        <v>2131</v>
      </c>
      <c r="C1169" t="s">
        <v>51</v>
      </c>
      <c r="D1169" t="s">
        <v>42</v>
      </c>
      <c r="E1169">
        <v>1.8726608329486309E-2</v>
      </c>
      <c r="F1169" t="s">
        <v>2132</v>
      </c>
      <c r="G1169">
        <f t="shared" ref="G1169:G1232" si="293">YEAR(F1169)</f>
        <v>2015</v>
      </c>
      <c r="H1169" t="s">
        <v>1978</v>
      </c>
      <c r="I1169">
        <f t="shared" ref="I1169:I1232" si="294">YEAR(H1169)</f>
        <v>2022</v>
      </c>
      <c r="J1169" t="s">
        <v>103</v>
      </c>
      <c r="K1169" t="s">
        <v>46</v>
      </c>
      <c r="L1169">
        <v>127.07637676586189</v>
      </c>
      <c r="M1169">
        <f t="shared" si="280"/>
        <v>64.89366973510019</v>
      </c>
      <c r="N1169">
        <f t="shared" si="287"/>
        <v>64.89366973510019</v>
      </c>
      <c r="O1169">
        <f t="shared" si="288"/>
        <v>129.78733947020038</v>
      </c>
      <c r="P1169">
        <f t="shared" si="289"/>
        <v>48.021315603974138</v>
      </c>
      <c r="Q1169">
        <f t="shared" si="290"/>
        <v>177.80865507417451</v>
      </c>
      <c r="R1169">
        <f t="shared" si="291"/>
        <v>83.570067884862013</v>
      </c>
      <c r="S1169">
        <f t="shared" si="292"/>
        <v>306.42358224449401</v>
      </c>
    </row>
    <row r="1170" spans="1:19">
      <c r="A1170" t="s">
        <v>2133</v>
      </c>
      <c r="B1170" t="s">
        <v>2134</v>
      </c>
      <c r="C1170" t="s">
        <v>51</v>
      </c>
      <c r="D1170" t="s">
        <v>42</v>
      </c>
      <c r="E1170">
        <v>1.9230797395556269E-2</v>
      </c>
      <c r="F1170" t="s">
        <v>2135</v>
      </c>
      <c r="G1170">
        <f t="shared" si="293"/>
        <v>2015</v>
      </c>
      <c r="H1170" t="s">
        <v>1879</v>
      </c>
      <c r="I1170">
        <f t="shared" si="294"/>
        <v>2022</v>
      </c>
      <c r="J1170" t="s">
        <v>103</v>
      </c>
      <c r="K1170" t="s">
        <v>46</v>
      </c>
      <c r="L1170">
        <v>99.618555481505155</v>
      </c>
      <c r="M1170">
        <f t="shared" si="280"/>
        <v>50.871875665888673</v>
      </c>
      <c r="N1170">
        <f t="shared" si="287"/>
        <v>50.871875665888673</v>
      </c>
      <c r="O1170">
        <f t="shared" si="288"/>
        <v>101.74375133177735</v>
      </c>
      <c r="P1170">
        <f t="shared" si="289"/>
        <v>37.64518799275762</v>
      </c>
      <c r="Q1170">
        <f t="shared" si="290"/>
        <v>139.38893932453496</v>
      </c>
      <c r="R1170">
        <f t="shared" si="291"/>
        <v>65.51280148253143</v>
      </c>
      <c r="S1170">
        <f t="shared" si="292"/>
        <v>240.21360543594855</v>
      </c>
    </row>
    <row r="1171" spans="1:19">
      <c r="A1171" t="s">
        <v>2136</v>
      </c>
      <c r="B1171" t="s">
        <v>2137</v>
      </c>
      <c r="C1171" t="s">
        <v>51</v>
      </c>
      <c r="D1171" t="s">
        <v>42</v>
      </c>
      <c r="E1171">
        <v>1.9230797395556269E-2</v>
      </c>
      <c r="F1171" t="s">
        <v>2135</v>
      </c>
      <c r="G1171">
        <f t="shared" si="293"/>
        <v>2015</v>
      </c>
      <c r="H1171" t="s">
        <v>1879</v>
      </c>
      <c r="I1171">
        <f t="shared" si="294"/>
        <v>2022</v>
      </c>
      <c r="J1171" t="s">
        <v>103</v>
      </c>
      <c r="K1171" t="s">
        <v>46</v>
      </c>
      <c r="L1171">
        <v>131.62323663164551</v>
      </c>
      <c r="M1171">
        <f t="shared" si="280"/>
        <v>67.215599506560352</v>
      </c>
      <c r="N1171">
        <f t="shared" si="287"/>
        <v>67.215599506560352</v>
      </c>
      <c r="O1171">
        <f t="shared" si="288"/>
        <v>134.4311990131207</v>
      </c>
      <c r="P1171">
        <f t="shared" si="289"/>
        <v>49.739543634854662</v>
      </c>
      <c r="Q1171">
        <f t="shared" si="290"/>
        <v>184.17074264797537</v>
      </c>
      <c r="R1171">
        <f t="shared" si="291"/>
        <v>86.560249044548414</v>
      </c>
      <c r="S1171">
        <f t="shared" si="292"/>
        <v>317.38757983001085</v>
      </c>
    </row>
    <row r="1172" spans="1:19">
      <c r="A1172" t="s">
        <v>2138</v>
      </c>
      <c r="B1172" t="s">
        <v>2139</v>
      </c>
      <c r="C1172" t="s">
        <v>51</v>
      </c>
      <c r="D1172" t="s">
        <v>42</v>
      </c>
      <c r="E1172">
        <v>1.7166264321081749E-2</v>
      </c>
      <c r="F1172" t="s">
        <v>2119</v>
      </c>
      <c r="G1172">
        <f t="shared" si="293"/>
        <v>2015</v>
      </c>
      <c r="H1172" t="s">
        <v>636</v>
      </c>
      <c r="I1172">
        <f t="shared" si="294"/>
        <v>2022</v>
      </c>
      <c r="J1172" t="s">
        <v>103</v>
      </c>
      <c r="K1172" t="s">
        <v>46</v>
      </c>
      <c r="L1172">
        <v>47.304144691020852</v>
      </c>
      <c r="M1172">
        <f t="shared" si="280"/>
        <v>24.156649888881333</v>
      </c>
      <c r="N1172">
        <f t="shared" si="287"/>
        <v>24.156649888881333</v>
      </c>
      <c r="O1172">
        <f t="shared" si="288"/>
        <v>48.313299777762666</v>
      </c>
      <c r="P1172">
        <f t="shared" si="289"/>
        <v>17.875920917772184</v>
      </c>
      <c r="Q1172">
        <f t="shared" si="290"/>
        <v>66.189220695534857</v>
      </c>
      <c r="R1172">
        <f t="shared" si="291"/>
        <v>31.10893372690138</v>
      </c>
      <c r="S1172">
        <f t="shared" si="292"/>
        <v>114.06609033197172</v>
      </c>
    </row>
    <row r="1173" spans="1:19">
      <c r="A1173" t="s">
        <v>2140</v>
      </c>
      <c r="B1173" t="s">
        <v>2141</v>
      </c>
      <c r="C1173" t="s">
        <v>51</v>
      </c>
      <c r="D1173" t="s">
        <v>42</v>
      </c>
      <c r="E1173">
        <v>1.8858285530813389E-2</v>
      </c>
      <c r="F1173" t="s">
        <v>2119</v>
      </c>
      <c r="G1173">
        <f t="shared" si="293"/>
        <v>2015</v>
      </c>
      <c r="H1173" t="s">
        <v>1879</v>
      </c>
      <c r="I1173">
        <f t="shared" si="294"/>
        <v>2022</v>
      </c>
      <c r="J1173" t="s">
        <v>103</v>
      </c>
      <c r="K1173" t="s">
        <v>46</v>
      </c>
      <c r="L1173">
        <v>100.4341579939536</v>
      </c>
      <c r="M1173">
        <f t="shared" si="280"/>
        <v>51.288376682245676</v>
      </c>
      <c r="N1173">
        <f t="shared" si="287"/>
        <v>51.288376682245676</v>
      </c>
      <c r="O1173">
        <f t="shared" si="288"/>
        <v>102.57675336449135</v>
      </c>
      <c r="P1173">
        <f t="shared" si="289"/>
        <v>37.953398744861801</v>
      </c>
      <c r="Q1173">
        <f t="shared" si="290"/>
        <v>140.53015210935314</v>
      </c>
      <c r="R1173">
        <f t="shared" si="291"/>
        <v>66.049171491395967</v>
      </c>
      <c r="S1173">
        <f t="shared" si="292"/>
        <v>242.18029546845187</v>
      </c>
    </row>
    <row r="1174" spans="1:19">
      <c r="A1174" t="s">
        <v>2142</v>
      </c>
      <c r="B1174" t="s">
        <v>2143</v>
      </c>
      <c r="C1174" t="s">
        <v>51</v>
      </c>
      <c r="D1174" t="s">
        <v>42</v>
      </c>
      <c r="E1174">
        <v>1.9453026175611569E-2</v>
      </c>
      <c r="F1174" t="s">
        <v>2099</v>
      </c>
      <c r="G1174">
        <f t="shared" si="293"/>
        <v>2015</v>
      </c>
      <c r="H1174" t="s">
        <v>1879</v>
      </c>
      <c r="I1174">
        <f t="shared" si="294"/>
        <v>2022</v>
      </c>
      <c r="J1174" t="s">
        <v>103</v>
      </c>
      <c r="K1174" t="s">
        <v>46</v>
      </c>
      <c r="L1174">
        <v>75.342421664023931</v>
      </c>
      <c r="M1174">
        <f t="shared" si="280"/>
        <v>38.474863329761583</v>
      </c>
      <c r="N1174">
        <f t="shared" si="287"/>
        <v>38.474863329761583</v>
      </c>
      <c r="O1174">
        <f t="shared" si="288"/>
        <v>76.949726659523165</v>
      </c>
      <c r="P1174">
        <f t="shared" si="289"/>
        <v>28.47139886402357</v>
      </c>
      <c r="Q1174">
        <f t="shared" si="290"/>
        <v>105.42112552354673</v>
      </c>
      <c r="R1174">
        <f t="shared" si="291"/>
        <v>49.547928996066965</v>
      </c>
      <c r="S1174">
        <f t="shared" si="292"/>
        <v>181.67573965224554</v>
      </c>
    </row>
    <row r="1175" spans="1:19">
      <c r="A1175" t="s">
        <v>2144</v>
      </c>
      <c r="B1175" t="s">
        <v>2145</v>
      </c>
      <c r="C1175" t="s">
        <v>51</v>
      </c>
      <c r="D1175" t="s">
        <v>42</v>
      </c>
      <c r="E1175">
        <v>1.9026634738360821E-2</v>
      </c>
      <c r="F1175" t="s">
        <v>2099</v>
      </c>
      <c r="G1175">
        <f t="shared" si="293"/>
        <v>2015</v>
      </c>
      <c r="H1175" t="s">
        <v>1879</v>
      </c>
      <c r="I1175">
        <f t="shared" si="294"/>
        <v>2022</v>
      </c>
      <c r="J1175" t="s">
        <v>103</v>
      </c>
      <c r="K1175" t="s">
        <v>46</v>
      </c>
      <c r="L1175">
        <v>156.12153388541779</v>
      </c>
      <c r="M1175">
        <f t="shared" si="280"/>
        <v>79.726063304153413</v>
      </c>
      <c r="N1175">
        <f t="shared" si="287"/>
        <v>79.726063304153413</v>
      </c>
      <c r="O1175">
        <f t="shared" si="288"/>
        <v>159.45212660830683</v>
      </c>
      <c r="P1175">
        <f t="shared" si="289"/>
        <v>58.997286845073525</v>
      </c>
      <c r="Q1175">
        <f t="shared" si="290"/>
        <v>218.44941345338034</v>
      </c>
      <c r="R1175">
        <f t="shared" si="291"/>
        <v>102.67122432308875</v>
      </c>
      <c r="S1175">
        <f t="shared" si="292"/>
        <v>376.46115585132543</v>
      </c>
    </row>
    <row r="1176" spans="1:19">
      <c r="A1176" t="s">
        <v>2146</v>
      </c>
      <c r="B1176" t="s">
        <v>2147</v>
      </c>
      <c r="C1176" t="s">
        <v>51</v>
      </c>
      <c r="D1176" t="s">
        <v>42</v>
      </c>
      <c r="E1176">
        <v>1.9568613221709288E-2</v>
      </c>
      <c r="F1176" t="s">
        <v>2135</v>
      </c>
      <c r="G1176">
        <f t="shared" si="293"/>
        <v>2015</v>
      </c>
      <c r="H1176" t="s">
        <v>1769</v>
      </c>
      <c r="I1176">
        <f t="shared" si="294"/>
        <v>2022</v>
      </c>
      <c r="J1176" t="s">
        <v>103</v>
      </c>
      <c r="K1176" t="s">
        <v>46</v>
      </c>
      <c r="L1176">
        <v>111.23033928592049</v>
      </c>
      <c r="M1176">
        <f t="shared" si="280"/>
        <v>56.801626595343443</v>
      </c>
      <c r="N1176">
        <f t="shared" si="287"/>
        <v>56.801626595343443</v>
      </c>
      <c r="O1176">
        <f t="shared" si="288"/>
        <v>113.60325319068689</v>
      </c>
      <c r="P1176">
        <f t="shared" si="289"/>
        <v>42.033203680554145</v>
      </c>
      <c r="Q1176">
        <f t="shared" si="290"/>
        <v>155.63645687124102</v>
      </c>
      <c r="R1176">
        <f t="shared" si="291"/>
        <v>73.149134729483279</v>
      </c>
      <c r="S1176">
        <f t="shared" si="292"/>
        <v>268.21349400810533</v>
      </c>
    </row>
    <row r="1177" spans="1:19">
      <c r="A1177" t="s">
        <v>2148</v>
      </c>
      <c r="B1177" t="s">
        <v>2149</v>
      </c>
      <c r="C1177" t="s">
        <v>51</v>
      </c>
      <c r="D1177" t="s">
        <v>42</v>
      </c>
      <c r="E1177">
        <v>1.9929659619724389E-2</v>
      </c>
      <c r="F1177" t="s">
        <v>2135</v>
      </c>
      <c r="G1177">
        <f t="shared" si="293"/>
        <v>2015</v>
      </c>
      <c r="H1177" t="s">
        <v>636</v>
      </c>
      <c r="I1177">
        <f t="shared" si="294"/>
        <v>2022</v>
      </c>
      <c r="J1177" t="s">
        <v>103</v>
      </c>
      <c r="K1177" t="s">
        <v>46</v>
      </c>
      <c r="L1177">
        <v>77.712980695048245</v>
      </c>
      <c r="M1177">
        <f t="shared" si="280"/>
        <v>39.685428808271332</v>
      </c>
      <c r="N1177">
        <f t="shared" si="287"/>
        <v>39.685428808271332</v>
      </c>
      <c r="O1177">
        <f t="shared" si="288"/>
        <v>79.370857616542665</v>
      </c>
      <c r="P1177">
        <f t="shared" si="289"/>
        <v>29.367217318120787</v>
      </c>
      <c r="Q1177">
        <f t="shared" si="290"/>
        <v>108.73807493466344</v>
      </c>
      <c r="R1177">
        <f t="shared" si="291"/>
        <v>51.106895219291815</v>
      </c>
      <c r="S1177">
        <f t="shared" si="292"/>
        <v>187.39194913740332</v>
      </c>
    </row>
    <row r="1178" spans="1:19">
      <c r="A1178" t="s">
        <v>692</v>
      </c>
      <c r="B1178" t="s">
        <v>2150</v>
      </c>
      <c r="E1178">
        <v>4.7455972123663023E-2</v>
      </c>
      <c r="F1178" t="s">
        <v>71</v>
      </c>
      <c r="G1178">
        <f t="shared" si="293"/>
        <v>2014</v>
      </c>
      <c r="H1178" t="s">
        <v>2151</v>
      </c>
      <c r="I1178">
        <f t="shared" si="294"/>
        <v>2022</v>
      </c>
      <c r="J1178" t="s">
        <v>103</v>
      </c>
      <c r="K1178" t="s">
        <v>46</v>
      </c>
      <c r="L1178">
        <v>40.157037460372003</v>
      </c>
      <c r="M1178" t="e">
        <f>IF(D1178="euc",L1178*#REF!,L1178*#REF!)</f>
        <v>#REF!</v>
      </c>
    </row>
    <row r="1179" spans="1:19">
      <c r="A1179" t="s">
        <v>114</v>
      </c>
      <c r="B1179" t="s">
        <v>2152</v>
      </c>
      <c r="C1179" t="s">
        <v>41</v>
      </c>
      <c r="D1179" t="s">
        <v>42</v>
      </c>
      <c r="E1179">
        <v>4.5051156152021862E-2</v>
      </c>
      <c r="F1179" t="s">
        <v>112</v>
      </c>
      <c r="G1179">
        <f t="shared" si="293"/>
        <v>2015</v>
      </c>
      <c r="H1179" t="s">
        <v>1537</v>
      </c>
      <c r="I1179">
        <f t="shared" si="294"/>
        <v>2022</v>
      </c>
      <c r="J1179" t="s">
        <v>103</v>
      </c>
      <c r="K1179" t="s">
        <v>46</v>
      </c>
      <c r="L1179">
        <v>99.197918419269257</v>
      </c>
      <c r="M1179">
        <f t="shared" ref="M1179:M1188" si="295">IF(D1179="euc",$L$2,$L$3)*L1179</f>
        <v>50.657070339440203</v>
      </c>
      <c r="N1179">
        <f t="shared" ref="N1179:N1188" si="296">L1179*$L$2</f>
        <v>50.657070339440203</v>
      </c>
      <c r="O1179">
        <f t="shared" ref="O1179:O1188" si="297">N1179*$L$4</f>
        <v>101.31414067888041</v>
      </c>
      <c r="P1179">
        <f t="shared" ref="P1179:P1188" si="298">O1179*$L$5</f>
        <v>37.486232051185752</v>
      </c>
      <c r="Q1179">
        <f t="shared" ref="Q1179:Q1188" si="299">SUM(O1179:P1179)</f>
        <v>138.80037273006616</v>
      </c>
      <c r="R1179">
        <f t="shared" ref="R1179:R1188" si="300">Q1179*$L$7</f>
        <v>65.236175183131095</v>
      </c>
      <c r="S1179">
        <f t="shared" ref="S1179:S1188" si="301">R1179*$L$8</f>
        <v>239.19930900481401</v>
      </c>
    </row>
    <row r="1180" spans="1:19">
      <c r="A1180" t="s">
        <v>1589</v>
      </c>
      <c r="B1180" t="s">
        <v>2153</v>
      </c>
      <c r="C1180" t="s">
        <v>41</v>
      </c>
      <c r="D1180" t="s">
        <v>42</v>
      </c>
      <c r="E1180">
        <v>4.4706557470329672E-2</v>
      </c>
      <c r="F1180" t="s">
        <v>1591</v>
      </c>
      <c r="G1180">
        <f t="shared" si="293"/>
        <v>2015</v>
      </c>
      <c r="H1180" t="s">
        <v>1540</v>
      </c>
      <c r="I1180">
        <f t="shared" si="294"/>
        <v>2022</v>
      </c>
      <c r="J1180" t="s">
        <v>103</v>
      </c>
      <c r="K1180" t="s">
        <v>46</v>
      </c>
      <c r="L1180">
        <v>121.3926542770503</v>
      </c>
      <c r="M1180">
        <f t="shared" si="295"/>
        <v>61.991182117480399</v>
      </c>
      <c r="N1180">
        <f t="shared" si="296"/>
        <v>61.991182117480399</v>
      </c>
      <c r="O1180">
        <f t="shared" si="297"/>
        <v>123.9823642349608</v>
      </c>
      <c r="P1180">
        <f t="shared" si="298"/>
        <v>45.873474766935495</v>
      </c>
      <c r="Q1180">
        <f t="shared" si="299"/>
        <v>169.8558390018963</v>
      </c>
      <c r="R1180">
        <f t="shared" si="300"/>
        <v>79.832244330891257</v>
      </c>
      <c r="S1180">
        <f t="shared" si="301"/>
        <v>292.71822921326793</v>
      </c>
    </row>
    <row r="1181" spans="1:19">
      <c r="A1181" t="s">
        <v>110</v>
      </c>
      <c r="B1181" t="s">
        <v>2154</v>
      </c>
      <c r="C1181" t="s">
        <v>41</v>
      </c>
      <c r="D1181" t="s">
        <v>42</v>
      </c>
      <c r="E1181">
        <v>4.5421003044788813E-2</v>
      </c>
      <c r="F1181" t="s">
        <v>567</v>
      </c>
      <c r="G1181">
        <f t="shared" si="293"/>
        <v>2015</v>
      </c>
      <c r="H1181" t="s">
        <v>1561</v>
      </c>
      <c r="I1181">
        <f t="shared" si="294"/>
        <v>2022</v>
      </c>
      <c r="J1181" t="s">
        <v>103</v>
      </c>
      <c r="K1181" t="s">
        <v>46</v>
      </c>
      <c r="L1181">
        <v>92.096124648927741</v>
      </c>
      <c r="M1181">
        <f t="shared" si="295"/>
        <v>47.030420987385803</v>
      </c>
      <c r="N1181">
        <f t="shared" si="296"/>
        <v>47.030420987385803</v>
      </c>
      <c r="O1181">
        <f t="shared" si="297"/>
        <v>94.060841974771606</v>
      </c>
      <c r="P1181">
        <f t="shared" si="298"/>
        <v>34.802511530665491</v>
      </c>
      <c r="Q1181">
        <f t="shared" si="299"/>
        <v>128.86335350543709</v>
      </c>
      <c r="R1181">
        <f t="shared" si="300"/>
        <v>60.565776147555425</v>
      </c>
      <c r="S1181">
        <f t="shared" si="301"/>
        <v>222.07451254103654</v>
      </c>
    </row>
    <row r="1182" spans="1:19">
      <c r="A1182" t="s">
        <v>2155</v>
      </c>
      <c r="B1182" t="s">
        <v>2156</v>
      </c>
      <c r="C1182" t="s">
        <v>41</v>
      </c>
      <c r="D1182" t="s">
        <v>42</v>
      </c>
      <c r="E1182">
        <v>4.7373626280317709E-2</v>
      </c>
      <c r="F1182" t="s">
        <v>2157</v>
      </c>
      <c r="G1182">
        <f t="shared" si="293"/>
        <v>2015</v>
      </c>
      <c r="H1182" t="s">
        <v>1537</v>
      </c>
      <c r="I1182">
        <f t="shared" si="294"/>
        <v>2022</v>
      </c>
      <c r="J1182" t="s">
        <v>103</v>
      </c>
      <c r="K1182" t="s">
        <v>46</v>
      </c>
      <c r="L1182">
        <v>135.2833163666877</v>
      </c>
      <c r="M1182">
        <f t="shared" si="295"/>
        <v>69.084680224588567</v>
      </c>
      <c r="N1182">
        <f t="shared" si="296"/>
        <v>69.084680224588567</v>
      </c>
      <c r="O1182">
        <f t="shared" si="297"/>
        <v>138.16936044917713</v>
      </c>
      <c r="P1182">
        <f t="shared" si="298"/>
        <v>51.122663366195539</v>
      </c>
      <c r="Q1182">
        <f t="shared" si="299"/>
        <v>189.29202381537266</v>
      </c>
      <c r="R1182">
        <f t="shared" si="300"/>
        <v>88.967251193225138</v>
      </c>
      <c r="S1182">
        <f t="shared" si="301"/>
        <v>326.21325437515884</v>
      </c>
    </row>
    <row r="1183" spans="1:19">
      <c r="A1183" t="s">
        <v>118</v>
      </c>
      <c r="B1183" t="s">
        <v>2158</v>
      </c>
      <c r="C1183" t="s">
        <v>41</v>
      </c>
      <c r="D1183" t="s">
        <v>42</v>
      </c>
      <c r="E1183">
        <v>4.6852358513706428E-2</v>
      </c>
      <c r="F1183" t="s">
        <v>116</v>
      </c>
      <c r="G1183">
        <f t="shared" si="293"/>
        <v>2015</v>
      </c>
      <c r="H1183" t="s">
        <v>1537</v>
      </c>
      <c r="I1183">
        <f t="shared" si="294"/>
        <v>2022</v>
      </c>
      <c r="J1183" t="s">
        <v>103</v>
      </c>
      <c r="K1183" t="s">
        <v>46</v>
      </c>
      <c r="L1183">
        <v>107.44246521529141</v>
      </c>
      <c r="M1183">
        <f t="shared" si="295"/>
        <v>54.867285569942183</v>
      </c>
      <c r="N1183">
        <f t="shared" si="296"/>
        <v>54.867285569942183</v>
      </c>
      <c r="O1183">
        <f t="shared" si="297"/>
        <v>109.73457113988437</v>
      </c>
      <c r="P1183">
        <f t="shared" si="298"/>
        <v>40.601791321757212</v>
      </c>
      <c r="Q1183">
        <f t="shared" si="299"/>
        <v>150.33636246164158</v>
      </c>
      <c r="R1183">
        <f t="shared" si="300"/>
        <v>70.658090356971542</v>
      </c>
      <c r="S1183">
        <f t="shared" si="301"/>
        <v>259.07966464222898</v>
      </c>
    </row>
    <row r="1184" spans="1:19">
      <c r="A1184" t="s">
        <v>2159</v>
      </c>
      <c r="B1184" t="s">
        <v>2160</v>
      </c>
      <c r="C1184" t="s">
        <v>41</v>
      </c>
      <c r="D1184" t="s">
        <v>42</v>
      </c>
      <c r="E1184">
        <v>4.6574351581924113E-2</v>
      </c>
      <c r="F1184" t="s">
        <v>1591</v>
      </c>
      <c r="G1184">
        <f t="shared" si="293"/>
        <v>2015</v>
      </c>
      <c r="H1184" t="s">
        <v>1540</v>
      </c>
      <c r="I1184">
        <f t="shared" si="294"/>
        <v>2022</v>
      </c>
      <c r="J1184" t="s">
        <v>103</v>
      </c>
      <c r="K1184" t="s">
        <v>46</v>
      </c>
      <c r="L1184">
        <v>79.766207595158562</v>
      </c>
      <c r="M1184">
        <f t="shared" si="295"/>
        <v>40.733943345261004</v>
      </c>
      <c r="N1184">
        <f t="shared" si="296"/>
        <v>40.733943345261004</v>
      </c>
      <c r="O1184">
        <f t="shared" si="297"/>
        <v>81.467886690522008</v>
      </c>
      <c r="P1184">
        <f t="shared" si="298"/>
        <v>30.143118075493142</v>
      </c>
      <c r="Q1184">
        <f t="shared" si="299"/>
        <v>111.61100476601516</v>
      </c>
      <c r="R1184">
        <f t="shared" si="300"/>
        <v>52.45717224002712</v>
      </c>
      <c r="S1184">
        <f t="shared" si="301"/>
        <v>192.34296488009943</v>
      </c>
    </row>
    <row r="1185" spans="1:19">
      <c r="A1185" t="s">
        <v>114</v>
      </c>
      <c r="B1185" t="s">
        <v>2161</v>
      </c>
      <c r="C1185" t="s">
        <v>41</v>
      </c>
      <c r="D1185" t="s">
        <v>42</v>
      </c>
      <c r="E1185">
        <v>4.694246188112268E-2</v>
      </c>
      <c r="F1185" t="s">
        <v>112</v>
      </c>
      <c r="G1185">
        <f t="shared" si="293"/>
        <v>2015</v>
      </c>
      <c r="H1185" t="s">
        <v>1540</v>
      </c>
      <c r="I1185">
        <f t="shared" si="294"/>
        <v>2022</v>
      </c>
      <c r="J1185" t="s">
        <v>103</v>
      </c>
      <c r="K1185" t="s">
        <v>46</v>
      </c>
      <c r="L1185">
        <v>113.4431601715084</v>
      </c>
      <c r="M1185">
        <f t="shared" si="295"/>
        <v>57.931640460916995</v>
      </c>
      <c r="N1185">
        <f t="shared" si="296"/>
        <v>57.931640460916995</v>
      </c>
      <c r="O1185">
        <f t="shared" si="297"/>
        <v>115.86328092183399</v>
      </c>
      <c r="P1185">
        <f t="shared" si="298"/>
        <v>42.869413941078577</v>
      </c>
      <c r="Q1185">
        <f t="shared" si="299"/>
        <v>158.73269486291258</v>
      </c>
      <c r="R1185">
        <f t="shared" si="300"/>
        <v>74.604366585568911</v>
      </c>
      <c r="S1185">
        <f t="shared" si="301"/>
        <v>273.549344147086</v>
      </c>
    </row>
    <row r="1186" spans="1:19">
      <c r="A1186" t="s">
        <v>124</v>
      </c>
      <c r="B1186" t="s">
        <v>2162</v>
      </c>
      <c r="C1186" t="s">
        <v>41</v>
      </c>
      <c r="D1186" t="s">
        <v>42</v>
      </c>
      <c r="E1186">
        <v>4.8252944928570497E-2</v>
      </c>
      <c r="F1186" t="s">
        <v>123</v>
      </c>
      <c r="G1186">
        <f t="shared" si="293"/>
        <v>2015</v>
      </c>
      <c r="H1186" t="s">
        <v>1537</v>
      </c>
      <c r="I1186">
        <f t="shared" si="294"/>
        <v>2022</v>
      </c>
      <c r="J1186" t="s">
        <v>103</v>
      </c>
      <c r="K1186" t="s">
        <v>46</v>
      </c>
      <c r="L1186">
        <v>86.832686286988334</v>
      </c>
      <c r="M1186">
        <f t="shared" si="295"/>
        <v>44.342558463888743</v>
      </c>
      <c r="N1186">
        <f t="shared" si="296"/>
        <v>44.342558463888743</v>
      </c>
      <c r="O1186">
        <f t="shared" si="297"/>
        <v>88.685116927777486</v>
      </c>
      <c r="P1186">
        <f t="shared" si="298"/>
        <v>32.813493263277671</v>
      </c>
      <c r="Q1186">
        <f t="shared" si="299"/>
        <v>121.49861019105515</v>
      </c>
      <c r="R1186">
        <f t="shared" si="300"/>
        <v>57.104346789795919</v>
      </c>
      <c r="S1186">
        <f t="shared" si="301"/>
        <v>209.38260489591835</v>
      </c>
    </row>
    <row r="1187" spans="1:19">
      <c r="A1187" t="s">
        <v>2163</v>
      </c>
      <c r="B1187" t="s">
        <v>2164</v>
      </c>
      <c r="C1187" t="s">
        <v>41</v>
      </c>
      <c r="D1187" t="s">
        <v>42</v>
      </c>
      <c r="E1187">
        <v>4.903730818054839E-2</v>
      </c>
      <c r="F1187" t="s">
        <v>2157</v>
      </c>
      <c r="G1187">
        <f t="shared" si="293"/>
        <v>2015</v>
      </c>
      <c r="H1187" t="s">
        <v>1537</v>
      </c>
      <c r="I1187">
        <f t="shared" si="294"/>
        <v>2022</v>
      </c>
      <c r="J1187" t="s">
        <v>103</v>
      </c>
      <c r="K1187" t="s">
        <v>46</v>
      </c>
      <c r="L1187">
        <v>91.480476155984675</v>
      </c>
      <c r="M1187">
        <f t="shared" si="295"/>
        <v>46.716029823656207</v>
      </c>
      <c r="N1187">
        <f t="shared" si="296"/>
        <v>46.716029823656207</v>
      </c>
      <c r="O1187">
        <f t="shared" si="297"/>
        <v>93.432059647312414</v>
      </c>
      <c r="P1187">
        <f t="shared" si="298"/>
        <v>34.569862069505589</v>
      </c>
      <c r="Q1187">
        <f t="shared" si="299"/>
        <v>128.001921716818</v>
      </c>
      <c r="R1187">
        <f t="shared" si="300"/>
        <v>60.160903206904457</v>
      </c>
      <c r="S1187">
        <f t="shared" si="301"/>
        <v>220.58997842531633</v>
      </c>
    </row>
    <row r="1188" spans="1:19">
      <c r="A1188" t="s">
        <v>121</v>
      </c>
      <c r="B1188" t="s">
        <v>2165</v>
      </c>
      <c r="C1188" t="s">
        <v>41</v>
      </c>
      <c r="D1188" t="s">
        <v>42</v>
      </c>
      <c r="E1188">
        <v>4.5671670175888281E-2</v>
      </c>
      <c r="F1188" t="s">
        <v>120</v>
      </c>
      <c r="G1188">
        <f t="shared" si="293"/>
        <v>2015</v>
      </c>
      <c r="H1188" t="s">
        <v>1537</v>
      </c>
      <c r="I1188">
        <f t="shared" si="294"/>
        <v>2022</v>
      </c>
      <c r="J1188" t="s">
        <v>103</v>
      </c>
      <c r="K1188" t="s">
        <v>46</v>
      </c>
      <c r="L1188">
        <v>125.1290960039057</v>
      </c>
      <c r="M1188">
        <f t="shared" si="295"/>
        <v>63.899258359327895</v>
      </c>
      <c r="N1188">
        <f t="shared" si="296"/>
        <v>63.899258359327895</v>
      </c>
      <c r="O1188">
        <f t="shared" si="297"/>
        <v>127.79851671865579</v>
      </c>
      <c r="P1188">
        <f t="shared" si="298"/>
        <v>47.285451185902645</v>
      </c>
      <c r="Q1188">
        <f t="shared" si="299"/>
        <v>175.08396790455845</v>
      </c>
      <c r="R1188">
        <f t="shared" si="300"/>
        <v>82.28946491514246</v>
      </c>
      <c r="S1188">
        <f t="shared" si="301"/>
        <v>301.72803802218903</v>
      </c>
    </row>
    <row r="1189" spans="1:19">
      <c r="A1189" t="s">
        <v>2166</v>
      </c>
      <c r="B1189" t="s">
        <v>2167</v>
      </c>
      <c r="D1189" t="s">
        <v>716</v>
      </c>
      <c r="E1189">
        <v>4.4066757433634141E-2</v>
      </c>
      <c r="F1189" t="s">
        <v>2168</v>
      </c>
      <c r="G1189">
        <f t="shared" si="293"/>
        <v>2015</v>
      </c>
      <c r="H1189" t="s">
        <v>1561</v>
      </c>
      <c r="I1189">
        <f t="shared" si="294"/>
        <v>2022</v>
      </c>
      <c r="J1189" t="s">
        <v>103</v>
      </c>
      <c r="K1189" t="s">
        <v>46</v>
      </c>
      <c r="L1189">
        <v>127.9418565500811</v>
      </c>
      <c r="M1189">
        <f>IF(D1189="euc",L1189*L1180,L1189*L1181)</f>
        <v>11782.949168651501</v>
      </c>
    </row>
    <row r="1190" spans="1:19">
      <c r="A1190" t="s">
        <v>2169</v>
      </c>
      <c r="B1190" t="s">
        <v>2170</v>
      </c>
      <c r="C1190" t="s">
        <v>51</v>
      </c>
      <c r="D1190" t="s">
        <v>42</v>
      </c>
      <c r="E1190">
        <v>1.8949687706573608E-2</v>
      </c>
      <c r="F1190" t="s">
        <v>2021</v>
      </c>
      <c r="G1190">
        <f t="shared" si="293"/>
        <v>2015</v>
      </c>
      <c r="H1190" t="s">
        <v>1795</v>
      </c>
      <c r="I1190">
        <f t="shared" si="294"/>
        <v>2022</v>
      </c>
      <c r="J1190" t="s">
        <v>103</v>
      </c>
      <c r="K1190" t="s">
        <v>46</v>
      </c>
      <c r="L1190">
        <v>140.30639161885591</v>
      </c>
      <c r="M1190">
        <f t="shared" ref="M1190:M1253" si="302">IF(D1190="euc",$L$2,$L$3)*L1190</f>
        <v>71.649797320029137</v>
      </c>
      <c r="N1190">
        <f t="shared" ref="N1190:N1214" si="303">L1190*$L$2</f>
        <v>71.649797320029137</v>
      </c>
      <c r="O1190">
        <f t="shared" ref="O1190:O1214" si="304">N1190*$L$4</f>
        <v>143.29959464005827</v>
      </c>
      <c r="P1190">
        <f t="shared" ref="P1190:P1214" si="305">O1190*$L$5</f>
        <v>53.020850016821562</v>
      </c>
      <c r="Q1190">
        <f t="shared" ref="Q1190:Q1214" si="306">SUM(O1190:P1190)</f>
        <v>196.32044465687983</v>
      </c>
      <c r="R1190">
        <f t="shared" ref="R1190:R1214" si="307">Q1190*$L$7</f>
        <v>92.270608988733514</v>
      </c>
      <c r="S1190">
        <f t="shared" ref="S1190:S1214" si="308">R1190*$L$8</f>
        <v>338.32556629202287</v>
      </c>
    </row>
    <row r="1191" spans="1:19">
      <c r="A1191" t="s">
        <v>2171</v>
      </c>
      <c r="B1191" t="s">
        <v>2172</v>
      </c>
      <c r="C1191" t="s">
        <v>51</v>
      </c>
      <c r="D1191" t="s">
        <v>42</v>
      </c>
      <c r="E1191">
        <v>1.9453026175611569E-2</v>
      </c>
      <c r="F1191" t="s">
        <v>2173</v>
      </c>
      <c r="G1191">
        <f t="shared" si="293"/>
        <v>2015</v>
      </c>
      <c r="H1191" t="s">
        <v>1795</v>
      </c>
      <c r="I1191">
        <f t="shared" si="294"/>
        <v>2022</v>
      </c>
      <c r="J1191" t="s">
        <v>103</v>
      </c>
      <c r="K1191" t="s">
        <v>46</v>
      </c>
      <c r="L1191">
        <v>110.6394548612077</v>
      </c>
      <c r="M1191">
        <f t="shared" si="302"/>
        <v>56.499881615790109</v>
      </c>
      <c r="N1191">
        <f t="shared" si="303"/>
        <v>56.499881615790109</v>
      </c>
      <c r="O1191">
        <f t="shared" si="304"/>
        <v>112.99976323158022</v>
      </c>
      <c r="P1191">
        <f t="shared" si="305"/>
        <v>41.809912395684677</v>
      </c>
      <c r="Q1191">
        <f t="shared" si="306"/>
        <v>154.80967562726488</v>
      </c>
      <c r="R1191">
        <f t="shared" si="307"/>
        <v>72.760547544814486</v>
      </c>
      <c r="S1191">
        <f t="shared" si="308"/>
        <v>266.78867433098645</v>
      </c>
    </row>
    <row r="1192" spans="1:19">
      <c r="A1192" t="s">
        <v>2174</v>
      </c>
      <c r="B1192" t="s">
        <v>2175</v>
      </c>
      <c r="C1192" t="s">
        <v>51</v>
      </c>
      <c r="D1192" t="s">
        <v>42</v>
      </c>
      <c r="E1192">
        <v>1.9419947829644148E-2</v>
      </c>
      <c r="F1192" t="s">
        <v>2176</v>
      </c>
      <c r="G1192">
        <f t="shared" si="293"/>
        <v>2015</v>
      </c>
      <c r="H1192" t="s">
        <v>1797</v>
      </c>
      <c r="I1192">
        <f t="shared" si="294"/>
        <v>2022</v>
      </c>
      <c r="J1192" t="s">
        <v>103</v>
      </c>
      <c r="K1192" t="s">
        <v>46</v>
      </c>
      <c r="L1192">
        <v>110.15856742388959</v>
      </c>
      <c r="M1192">
        <f t="shared" si="302"/>
        <v>56.254308431132991</v>
      </c>
      <c r="N1192">
        <f t="shared" si="303"/>
        <v>56.254308431132991</v>
      </c>
      <c r="O1192">
        <f t="shared" si="304"/>
        <v>112.50861686226598</v>
      </c>
      <c r="P1192">
        <f t="shared" si="305"/>
        <v>41.628188239038415</v>
      </c>
      <c r="Q1192">
        <f t="shared" si="306"/>
        <v>154.13680510130439</v>
      </c>
      <c r="R1192">
        <f t="shared" si="307"/>
        <v>72.444298397613053</v>
      </c>
      <c r="S1192">
        <f t="shared" si="308"/>
        <v>265.62909412458117</v>
      </c>
    </row>
    <row r="1193" spans="1:19">
      <c r="A1193" t="s">
        <v>2177</v>
      </c>
      <c r="B1193" t="s">
        <v>2178</v>
      </c>
      <c r="C1193" t="s">
        <v>51</v>
      </c>
      <c r="D1193" t="s">
        <v>42</v>
      </c>
      <c r="E1193">
        <v>1.9315040465925758E-2</v>
      </c>
      <c r="F1193" t="s">
        <v>2176</v>
      </c>
      <c r="G1193">
        <f t="shared" si="293"/>
        <v>2015</v>
      </c>
      <c r="H1193" t="s">
        <v>1797</v>
      </c>
      <c r="I1193">
        <f t="shared" si="294"/>
        <v>2022</v>
      </c>
      <c r="J1193" t="s">
        <v>103</v>
      </c>
      <c r="K1193" t="s">
        <v>46</v>
      </c>
      <c r="L1193">
        <v>109.8946820114363</v>
      </c>
      <c r="M1193">
        <f t="shared" si="302"/>
        <v>56.119550947173515</v>
      </c>
      <c r="N1193">
        <f t="shared" si="303"/>
        <v>56.119550947173515</v>
      </c>
      <c r="O1193">
        <f t="shared" si="304"/>
        <v>112.23910189434703</v>
      </c>
      <c r="P1193">
        <f t="shared" si="305"/>
        <v>41.528467700908401</v>
      </c>
      <c r="Q1193">
        <f t="shared" si="306"/>
        <v>153.76756959525542</v>
      </c>
      <c r="R1193">
        <f t="shared" si="307"/>
        <v>72.270757709770038</v>
      </c>
      <c r="S1193">
        <f t="shared" si="308"/>
        <v>264.99277826915682</v>
      </c>
    </row>
    <row r="1194" spans="1:19">
      <c r="A1194" t="s">
        <v>2019</v>
      </c>
      <c r="B1194" t="s">
        <v>2179</v>
      </c>
      <c r="C1194" t="s">
        <v>51</v>
      </c>
      <c r="D1194" t="s">
        <v>42</v>
      </c>
      <c r="E1194">
        <v>1.8218943963341741E-2</v>
      </c>
      <c r="F1194" t="s">
        <v>2021</v>
      </c>
      <c r="G1194">
        <f t="shared" si="293"/>
        <v>2015</v>
      </c>
      <c r="H1194" t="s">
        <v>1795</v>
      </c>
      <c r="I1194">
        <f t="shared" si="294"/>
        <v>2022</v>
      </c>
      <c r="J1194" t="s">
        <v>103</v>
      </c>
      <c r="K1194" t="s">
        <v>46</v>
      </c>
      <c r="L1194">
        <v>120.38545383592211</v>
      </c>
      <c r="M1194">
        <f t="shared" si="302"/>
        <v>61.476838425544265</v>
      </c>
      <c r="N1194">
        <f t="shared" si="303"/>
        <v>61.476838425544265</v>
      </c>
      <c r="O1194">
        <f t="shared" si="304"/>
        <v>122.95367685108853</v>
      </c>
      <c r="P1194">
        <f t="shared" si="305"/>
        <v>45.492860434902759</v>
      </c>
      <c r="Q1194">
        <f t="shared" si="306"/>
        <v>168.4465372859913</v>
      </c>
      <c r="R1194">
        <f t="shared" si="307"/>
        <v>79.169872524415908</v>
      </c>
      <c r="S1194">
        <f t="shared" si="308"/>
        <v>290.28953258952498</v>
      </c>
    </row>
    <row r="1195" spans="1:19">
      <c r="A1195" t="s">
        <v>2019</v>
      </c>
      <c r="B1195" t="s">
        <v>2180</v>
      </c>
      <c r="C1195" t="s">
        <v>51</v>
      </c>
      <c r="D1195" t="s">
        <v>42</v>
      </c>
      <c r="E1195">
        <v>1.8927182817531221E-2</v>
      </c>
      <c r="F1195" t="s">
        <v>2021</v>
      </c>
      <c r="G1195">
        <f t="shared" si="293"/>
        <v>2015</v>
      </c>
      <c r="H1195" t="s">
        <v>1795</v>
      </c>
      <c r="I1195">
        <f t="shared" si="294"/>
        <v>2022</v>
      </c>
      <c r="J1195" t="s">
        <v>103</v>
      </c>
      <c r="K1195" t="s">
        <v>46</v>
      </c>
      <c r="L1195">
        <v>131.09980587366061</v>
      </c>
      <c r="M1195">
        <f t="shared" si="302"/>
        <v>66.94830086614941</v>
      </c>
      <c r="N1195">
        <f t="shared" si="303"/>
        <v>66.94830086614941</v>
      </c>
      <c r="O1195">
        <f t="shared" si="304"/>
        <v>133.89660173229882</v>
      </c>
      <c r="P1195">
        <f t="shared" si="305"/>
        <v>49.541742640950559</v>
      </c>
      <c r="Q1195">
        <f t="shared" si="306"/>
        <v>183.43834437324938</v>
      </c>
      <c r="R1195">
        <f t="shared" si="307"/>
        <v>86.216021855427201</v>
      </c>
      <c r="S1195">
        <f t="shared" si="308"/>
        <v>316.12541346989974</v>
      </c>
    </row>
    <row r="1196" spans="1:19">
      <c r="A1196" t="s">
        <v>2025</v>
      </c>
      <c r="B1196" t="s">
        <v>2181</v>
      </c>
      <c r="C1196" t="s">
        <v>51</v>
      </c>
      <c r="D1196" t="s">
        <v>42</v>
      </c>
      <c r="E1196">
        <v>1.90587433265559E-2</v>
      </c>
      <c r="F1196" t="s">
        <v>2027</v>
      </c>
      <c r="G1196">
        <f t="shared" si="293"/>
        <v>2015</v>
      </c>
      <c r="H1196" t="s">
        <v>1795</v>
      </c>
      <c r="I1196">
        <f t="shared" si="294"/>
        <v>2022</v>
      </c>
      <c r="J1196" t="s">
        <v>103</v>
      </c>
      <c r="K1196" t="s">
        <v>46</v>
      </c>
      <c r="L1196">
        <v>71.690480200657888</v>
      </c>
      <c r="M1196">
        <f t="shared" si="302"/>
        <v>36.609938555802657</v>
      </c>
      <c r="N1196">
        <f t="shared" si="303"/>
        <v>36.609938555802657</v>
      </c>
      <c r="O1196">
        <f t="shared" si="304"/>
        <v>73.219877111605314</v>
      </c>
      <c r="P1196">
        <f t="shared" si="305"/>
        <v>27.091354531293966</v>
      </c>
      <c r="Q1196">
        <f t="shared" si="306"/>
        <v>100.31123164289929</v>
      </c>
      <c r="R1196">
        <f t="shared" si="307"/>
        <v>47.146278872162661</v>
      </c>
      <c r="S1196">
        <f t="shared" si="308"/>
        <v>172.86968919792974</v>
      </c>
    </row>
    <row r="1197" spans="1:19">
      <c r="A1197" t="s">
        <v>2182</v>
      </c>
      <c r="B1197" t="s">
        <v>2183</v>
      </c>
      <c r="C1197" t="s">
        <v>51</v>
      </c>
      <c r="D1197" t="s">
        <v>42</v>
      </c>
      <c r="E1197">
        <v>1.816080349781822E-2</v>
      </c>
      <c r="F1197" t="s">
        <v>2184</v>
      </c>
      <c r="G1197">
        <f t="shared" si="293"/>
        <v>2015</v>
      </c>
      <c r="H1197" t="s">
        <v>1795</v>
      </c>
      <c r="I1197">
        <f t="shared" si="294"/>
        <v>2022</v>
      </c>
      <c r="J1197" t="s">
        <v>103</v>
      </c>
      <c r="K1197" t="s">
        <v>46</v>
      </c>
      <c r="L1197">
        <v>105.3745440764804</v>
      </c>
      <c r="M1197">
        <f t="shared" si="302"/>
        <v>53.811267175056031</v>
      </c>
      <c r="N1197">
        <f t="shared" si="303"/>
        <v>53.811267175056031</v>
      </c>
      <c r="O1197">
        <f t="shared" si="304"/>
        <v>107.62253435011206</v>
      </c>
      <c r="P1197">
        <f t="shared" si="305"/>
        <v>39.820337709541462</v>
      </c>
      <c r="Q1197">
        <f t="shared" si="306"/>
        <v>147.44287205965352</v>
      </c>
      <c r="R1197">
        <f t="shared" si="307"/>
        <v>69.298149868037157</v>
      </c>
      <c r="S1197">
        <f t="shared" si="308"/>
        <v>254.09321618280291</v>
      </c>
    </row>
    <row r="1198" spans="1:19">
      <c r="A1198" t="s">
        <v>2185</v>
      </c>
      <c r="B1198" t="s">
        <v>2186</v>
      </c>
      <c r="C1198" t="s">
        <v>51</v>
      </c>
      <c r="D1198" t="s">
        <v>42</v>
      </c>
      <c r="E1198">
        <v>1.9131629906859481E-2</v>
      </c>
      <c r="F1198" t="s">
        <v>2027</v>
      </c>
      <c r="G1198">
        <f t="shared" si="293"/>
        <v>2015</v>
      </c>
      <c r="H1198" t="s">
        <v>1797</v>
      </c>
      <c r="I1198">
        <f t="shared" si="294"/>
        <v>2022</v>
      </c>
      <c r="J1198" t="s">
        <v>103</v>
      </c>
      <c r="K1198" t="s">
        <v>46</v>
      </c>
      <c r="L1198">
        <v>126.7769786222016</v>
      </c>
      <c r="M1198">
        <f t="shared" si="302"/>
        <v>64.740777083070995</v>
      </c>
      <c r="N1198">
        <f t="shared" si="303"/>
        <v>64.740777083070995</v>
      </c>
      <c r="O1198">
        <f t="shared" si="304"/>
        <v>129.48155416614199</v>
      </c>
      <c r="P1198">
        <f t="shared" si="305"/>
        <v>47.908175041472539</v>
      </c>
      <c r="Q1198">
        <f t="shared" si="306"/>
        <v>177.38972920761452</v>
      </c>
      <c r="R1198">
        <f t="shared" si="307"/>
        <v>83.373172727578819</v>
      </c>
      <c r="S1198">
        <f t="shared" si="308"/>
        <v>305.70163333445566</v>
      </c>
    </row>
    <row r="1199" spans="1:19">
      <c r="A1199" t="s">
        <v>2171</v>
      </c>
      <c r="B1199" t="s">
        <v>2187</v>
      </c>
      <c r="C1199" t="s">
        <v>51</v>
      </c>
      <c r="D1199" t="s">
        <v>42</v>
      </c>
      <c r="E1199">
        <v>1.943660541707946E-2</v>
      </c>
      <c r="F1199" t="s">
        <v>2173</v>
      </c>
      <c r="G1199">
        <f t="shared" si="293"/>
        <v>2015</v>
      </c>
      <c r="H1199" t="s">
        <v>1795</v>
      </c>
      <c r="I1199">
        <f t="shared" si="294"/>
        <v>2022</v>
      </c>
      <c r="J1199" t="s">
        <v>103</v>
      </c>
      <c r="K1199" t="s">
        <v>46</v>
      </c>
      <c r="L1199">
        <v>103.0207367684056</v>
      </c>
      <c r="M1199">
        <f t="shared" si="302"/>
        <v>52.609256243065829</v>
      </c>
      <c r="N1199">
        <f t="shared" si="303"/>
        <v>52.609256243065829</v>
      </c>
      <c r="O1199">
        <f t="shared" si="304"/>
        <v>105.21851248613166</v>
      </c>
      <c r="P1199">
        <f t="shared" si="305"/>
        <v>38.93084961986871</v>
      </c>
      <c r="Q1199">
        <f t="shared" si="306"/>
        <v>144.14936210600035</v>
      </c>
      <c r="R1199">
        <f t="shared" si="307"/>
        <v>67.750200189820163</v>
      </c>
      <c r="S1199">
        <f t="shared" si="308"/>
        <v>248.41740069600726</v>
      </c>
    </row>
    <row r="1200" spans="1:19">
      <c r="A1200" t="s">
        <v>2188</v>
      </c>
      <c r="B1200" t="s">
        <v>2189</v>
      </c>
      <c r="C1200" t="s">
        <v>51</v>
      </c>
      <c r="D1200" t="s">
        <v>42</v>
      </c>
      <c r="E1200">
        <v>1.7394930950053459E-2</v>
      </c>
      <c r="F1200" t="s">
        <v>2176</v>
      </c>
      <c r="G1200">
        <f t="shared" si="293"/>
        <v>2015</v>
      </c>
      <c r="H1200" t="s">
        <v>1795</v>
      </c>
      <c r="I1200">
        <f t="shared" si="294"/>
        <v>2022</v>
      </c>
      <c r="J1200" t="s">
        <v>103</v>
      </c>
      <c r="K1200" t="s">
        <v>46</v>
      </c>
      <c r="L1200">
        <v>45.649558885833777</v>
      </c>
      <c r="M1200">
        <f t="shared" si="302"/>
        <v>23.311708071032466</v>
      </c>
      <c r="N1200">
        <f t="shared" si="303"/>
        <v>23.311708071032466</v>
      </c>
      <c r="O1200">
        <f t="shared" si="304"/>
        <v>46.623416142064933</v>
      </c>
      <c r="P1200">
        <f t="shared" si="305"/>
        <v>17.250663972564023</v>
      </c>
      <c r="Q1200">
        <f t="shared" si="306"/>
        <v>63.874080114628953</v>
      </c>
      <c r="R1200">
        <f t="shared" si="307"/>
        <v>30.020817653875607</v>
      </c>
      <c r="S1200">
        <f t="shared" si="308"/>
        <v>110.07633139754388</v>
      </c>
    </row>
    <row r="1201" spans="1:19">
      <c r="A1201" t="s">
        <v>2190</v>
      </c>
      <c r="B1201" t="s">
        <v>2191</v>
      </c>
      <c r="C1201" t="s">
        <v>51</v>
      </c>
      <c r="D1201" t="s">
        <v>42</v>
      </c>
      <c r="E1201">
        <v>1.8651872017774501E-2</v>
      </c>
      <c r="F1201" t="s">
        <v>2184</v>
      </c>
      <c r="G1201">
        <f t="shared" si="293"/>
        <v>2015</v>
      </c>
      <c r="H1201" t="s">
        <v>1797</v>
      </c>
      <c r="I1201">
        <f t="shared" si="294"/>
        <v>2022</v>
      </c>
      <c r="J1201" t="s">
        <v>103</v>
      </c>
      <c r="K1201" t="s">
        <v>46</v>
      </c>
      <c r="L1201">
        <v>74.127385499802514</v>
      </c>
      <c r="M1201">
        <f t="shared" si="302"/>
        <v>37.854384861899177</v>
      </c>
      <c r="N1201">
        <f t="shared" si="303"/>
        <v>37.854384861899177</v>
      </c>
      <c r="O1201">
        <f t="shared" si="304"/>
        <v>75.708769723798355</v>
      </c>
      <c r="P1201">
        <f t="shared" si="305"/>
        <v>28.012244797805391</v>
      </c>
      <c r="Q1201">
        <f t="shared" si="306"/>
        <v>103.72101452160375</v>
      </c>
      <c r="R1201">
        <f t="shared" si="307"/>
        <v>48.748876825153758</v>
      </c>
      <c r="S1201">
        <f t="shared" si="308"/>
        <v>178.74588169223043</v>
      </c>
    </row>
    <row r="1202" spans="1:19">
      <c r="A1202" t="s">
        <v>2190</v>
      </c>
      <c r="B1202" t="s">
        <v>2192</v>
      </c>
      <c r="C1202" t="s">
        <v>51</v>
      </c>
      <c r="D1202" t="s">
        <v>42</v>
      </c>
      <c r="E1202">
        <v>1.8360404185392309E-2</v>
      </c>
      <c r="F1202" t="s">
        <v>2184</v>
      </c>
      <c r="G1202">
        <f t="shared" si="293"/>
        <v>2015</v>
      </c>
      <c r="H1202" t="s">
        <v>1795</v>
      </c>
      <c r="I1202">
        <f t="shared" si="294"/>
        <v>2022</v>
      </c>
      <c r="J1202" t="s">
        <v>103</v>
      </c>
      <c r="K1202" t="s">
        <v>46</v>
      </c>
      <c r="L1202">
        <v>36.99747315622097</v>
      </c>
      <c r="M1202">
        <f t="shared" si="302"/>
        <v>18.893376291776857</v>
      </c>
      <c r="N1202">
        <f t="shared" si="303"/>
        <v>18.893376291776857</v>
      </c>
      <c r="O1202">
        <f t="shared" si="304"/>
        <v>37.786752583553714</v>
      </c>
      <c r="P1202">
        <f t="shared" si="305"/>
        <v>13.981098455914873</v>
      </c>
      <c r="Q1202">
        <f t="shared" si="306"/>
        <v>51.767851039468589</v>
      </c>
      <c r="R1202">
        <f t="shared" si="307"/>
        <v>24.330889988550236</v>
      </c>
      <c r="S1202">
        <f t="shared" si="308"/>
        <v>89.213263291350856</v>
      </c>
    </row>
    <row r="1203" spans="1:19">
      <c r="A1203" t="s">
        <v>2193</v>
      </c>
      <c r="B1203" t="s">
        <v>2194</v>
      </c>
      <c r="C1203" t="s">
        <v>51</v>
      </c>
      <c r="D1203" t="s">
        <v>42</v>
      </c>
      <c r="E1203">
        <v>4.944439486113171E-2</v>
      </c>
      <c r="F1203" t="s">
        <v>85</v>
      </c>
      <c r="G1203">
        <f t="shared" si="293"/>
        <v>2014</v>
      </c>
      <c r="H1203" t="s">
        <v>674</v>
      </c>
      <c r="I1203">
        <f t="shared" si="294"/>
        <v>2022</v>
      </c>
      <c r="J1203" t="s">
        <v>45</v>
      </c>
      <c r="K1203" t="s">
        <v>46</v>
      </c>
      <c r="L1203">
        <v>48.919713327518487</v>
      </c>
      <c r="M1203">
        <f t="shared" si="302"/>
        <v>24.981666939252793</v>
      </c>
      <c r="N1203">
        <f t="shared" si="303"/>
        <v>24.981666939252793</v>
      </c>
      <c r="O1203">
        <f t="shared" si="304"/>
        <v>49.963333878505587</v>
      </c>
      <c r="P1203">
        <f t="shared" si="305"/>
        <v>18.486433535047066</v>
      </c>
      <c r="Q1203">
        <f t="shared" si="306"/>
        <v>68.449767413552649</v>
      </c>
      <c r="R1203">
        <f t="shared" si="307"/>
        <v>32.17139068436974</v>
      </c>
      <c r="S1203">
        <f t="shared" si="308"/>
        <v>117.96176584268905</v>
      </c>
    </row>
    <row r="1204" spans="1:19">
      <c r="A1204" t="s">
        <v>49</v>
      </c>
      <c r="B1204" t="s">
        <v>2195</v>
      </c>
      <c r="C1204" t="s">
        <v>51</v>
      </c>
      <c r="D1204" t="s">
        <v>42</v>
      </c>
      <c r="E1204">
        <v>4.9312515039127827E-2</v>
      </c>
      <c r="F1204" t="s">
        <v>52</v>
      </c>
      <c r="G1204">
        <f t="shared" si="293"/>
        <v>2013</v>
      </c>
      <c r="H1204" t="s">
        <v>674</v>
      </c>
      <c r="I1204">
        <f t="shared" si="294"/>
        <v>2022</v>
      </c>
      <c r="J1204" t="s">
        <v>45</v>
      </c>
      <c r="K1204" t="s">
        <v>46</v>
      </c>
      <c r="L1204">
        <v>133.4187920092786</v>
      </c>
      <c r="M1204">
        <f t="shared" si="302"/>
        <v>68.132529786071657</v>
      </c>
      <c r="N1204">
        <f t="shared" si="303"/>
        <v>68.132529786071657</v>
      </c>
      <c r="O1204">
        <f t="shared" si="304"/>
        <v>136.26505957214331</v>
      </c>
      <c r="P1204">
        <f t="shared" si="305"/>
        <v>50.418072041693023</v>
      </c>
      <c r="Q1204">
        <f t="shared" si="306"/>
        <v>186.68313161383634</v>
      </c>
      <c r="R1204">
        <f t="shared" si="307"/>
        <v>87.741071858503076</v>
      </c>
      <c r="S1204">
        <f t="shared" si="308"/>
        <v>321.71726348117795</v>
      </c>
    </row>
    <row r="1205" spans="1:19">
      <c r="A1205" t="s">
        <v>2196</v>
      </c>
      <c r="B1205" t="s">
        <v>2197</v>
      </c>
      <c r="C1205" t="s">
        <v>51</v>
      </c>
      <c r="D1205" t="s">
        <v>42</v>
      </c>
      <c r="E1205">
        <v>4.8574860452179389E-2</v>
      </c>
      <c r="F1205" t="s">
        <v>62</v>
      </c>
      <c r="G1205">
        <f t="shared" si="293"/>
        <v>2013</v>
      </c>
      <c r="H1205" t="s">
        <v>674</v>
      </c>
      <c r="I1205">
        <f t="shared" si="294"/>
        <v>2022</v>
      </c>
      <c r="J1205" t="s">
        <v>45</v>
      </c>
      <c r="K1205" t="s">
        <v>46</v>
      </c>
      <c r="L1205">
        <v>51.588356335356899</v>
      </c>
      <c r="M1205">
        <f t="shared" si="302"/>
        <v>26.344453968588944</v>
      </c>
      <c r="N1205">
        <f t="shared" si="303"/>
        <v>26.344453968588944</v>
      </c>
      <c r="O1205">
        <f t="shared" si="304"/>
        <v>52.688907937177888</v>
      </c>
      <c r="P1205">
        <f t="shared" si="305"/>
        <v>19.494895936755817</v>
      </c>
      <c r="Q1205">
        <f t="shared" si="306"/>
        <v>72.183803873933698</v>
      </c>
      <c r="R1205">
        <f t="shared" si="307"/>
        <v>33.926387820748836</v>
      </c>
      <c r="S1205">
        <f t="shared" si="308"/>
        <v>124.39675534274572</v>
      </c>
    </row>
    <row r="1206" spans="1:19">
      <c r="A1206" t="s">
        <v>2198</v>
      </c>
      <c r="B1206" t="s">
        <v>2199</v>
      </c>
      <c r="C1206" t="s">
        <v>51</v>
      </c>
      <c r="D1206" t="s">
        <v>42</v>
      </c>
      <c r="E1206">
        <v>4.9165614147341961E-2</v>
      </c>
      <c r="F1206" t="s">
        <v>62</v>
      </c>
      <c r="G1206">
        <f t="shared" si="293"/>
        <v>2013</v>
      </c>
      <c r="H1206" t="s">
        <v>677</v>
      </c>
      <c r="I1206">
        <f t="shared" si="294"/>
        <v>2022</v>
      </c>
      <c r="J1206" t="s">
        <v>45</v>
      </c>
      <c r="K1206" t="s">
        <v>46</v>
      </c>
      <c r="L1206">
        <v>90.746197854409658</v>
      </c>
      <c r="M1206">
        <f t="shared" si="302"/>
        <v>46.34105837098523</v>
      </c>
      <c r="N1206">
        <f t="shared" si="303"/>
        <v>46.34105837098523</v>
      </c>
      <c r="O1206">
        <f t="shared" si="304"/>
        <v>92.682116741970461</v>
      </c>
      <c r="P1206">
        <f t="shared" si="305"/>
        <v>34.292383194529073</v>
      </c>
      <c r="Q1206">
        <f t="shared" si="306"/>
        <v>126.97449993649954</v>
      </c>
      <c r="R1206">
        <f t="shared" si="307"/>
        <v>59.678014970154784</v>
      </c>
      <c r="S1206">
        <f t="shared" si="308"/>
        <v>218.81938822390086</v>
      </c>
    </row>
    <row r="1207" spans="1:19">
      <c r="A1207" t="s">
        <v>2200</v>
      </c>
      <c r="B1207" t="s">
        <v>2201</v>
      </c>
      <c r="C1207" t="s">
        <v>51</v>
      </c>
      <c r="D1207" t="s">
        <v>42</v>
      </c>
      <c r="E1207">
        <v>4.9165614147341961E-2</v>
      </c>
      <c r="F1207" t="s">
        <v>52</v>
      </c>
      <c r="G1207">
        <f t="shared" si="293"/>
        <v>2013</v>
      </c>
      <c r="H1207" t="s">
        <v>674</v>
      </c>
      <c r="I1207">
        <f t="shared" si="294"/>
        <v>2022</v>
      </c>
      <c r="J1207" t="s">
        <v>45</v>
      </c>
      <c r="K1207" t="s">
        <v>46</v>
      </c>
      <c r="L1207">
        <v>76.0960749547679</v>
      </c>
      <c r="M1207">
        <f t="shared" si="302"/>
        <v>38.859728943568172</v>
      </c>
      <c r="N1207">
        <f t="shared" si="303"/>
        <v>38.859728943568172</v>
      </c>
      <c r="O1207">
        <f t="shared" si="304"/>
        <v>77.719457887136343</v>
      </c>
      <c r="P1207">
        <f t="shared" si="305"/>
        <v>28.756199418240445</v>
      </c>
      <c r="Q1207">
        <f t="shared" si="306"/>
        <v>106.47565730537679</v>
      </c>
      <c r="R1207">
        <f t="shared" si="307"/>
        <v>50.043558933527088</v>
      </c>
      <c r="S1207">
        <f t="shared" si="308"/>
        <v>183.49304942293264</v>
      </c>
    </row>
    <row r="1208" spans="1:19">
      <c r="A1208" t="s">
        <v>2202</v>
      </c>
      <c r="B1208" t="s">
        <v>2203</v>
      </c>
      <c r="C1208" t="s">
        <v>51</v>
      </c>
      <c r="D1208" t="s">
        <v>42</v>
      </c>
      <c r="E1208">
        <v>4.9165614147341961E-2</v>
      </c>
      <c r="F1208" t="s">
        <v>52</v>
      </c>
      <c r="G1208">
        <f t="shared" si="293"/>
        <v>2013</v>
      </c>
      <c r="H1208" t="s">
        <v>2204</v>
      </c>
      <c r="I1208">
        <f t="shared" si="294"/>
        <v>2022</v>
      </c>
      <c r="J1208" t="s">
        <v>45</v>
      </c>
      <c r="K1208" t="s">
        <v>46</v>
      </c>
      <c r="L1208">
        <v>46.048341093965682</v>
      </c>
      <c r="M1208">
        <f t="shared" si="302"/>
        <v>23.51535285198516</v>
      </c>
      <c r="N1208">
        <f t="shared" si="303"/>
        <v>23.51535285198516</v>
      </c>
      <c r="O1208">
        <f t="shared" si="304"/>
        <v>47.03070570397032</v>
      </c>
      <c r="P1208">
        <f t="shared" si="305"/>
        <v>17.401361110469018</v>
      </c>
      <c r="Q1208">
        <f t="shared" si="306"/>
        <v>64.432066814439338</v>
      </c>
      <c r="R1208">
        <f t="shared" si="307"/>
        <v>30.283071402786486</v>
      </c>
      <c r="S1208">
        <f t="shared" si="308"/>
        <v>111.03792847688378</v>
      </c>
    </row>
    <row r="1209" spans="1:19">
      <c r="A1209" t="s">
        <v>2202</v>
      </c>
      <c r="B1209" t="s">
        <v>2205</v>
      </c>
      <c r="C1209" t="s">
        <v>51</v>
      </c>
      <c r="D1209" t="s">
        <v>42</v>
      </c>
      <c r="E1209">
        <v>4.976503018852859E-2</v>
      </c>
      <c r="F1209" t="s">
        <v>52</v>
      </c>
      <c r="G1209">
        <f t="shared" si="293"/>
        <v>2013</v>
      </c>
      <c r="H1209" t="s">
        <v>2204</v>
      </c>
      <c r="I1209">
        <f t="shared" si="294"/>
        <v>2022</v>
      </c>
      <c r="J1209" t="s">
        <v>45</v>
      </c>
      <c r="K1209" t="s">
        <v>46</v>
      </c>
      <c r="L1209">
        <v>74.178665813140356</v>
      </c>
      <c r="M1209">
        <f t="shared" si="302"/>
        <v>37.880572008577033</v>
      </c>
      <c r="N1209">
        <f t="shared" si="303"/>
        <v>37.880572008577033</v>
      </c>
      <c r="O1209">
        <f t="shared" si="304"/>
        <v>75.761144017154066</v>
      </c>
      <c r="P1209">
        <f t="shared" si="305"/>
        <v>28.031623286347003</v>
      </c>
      <c r="Q1209">
        <f t="shared" si="306"/>
        <v>103.79276730350107</v>
      </c>
      <c r="R1209">
        <f t="shared" si="307"/>
        <v>48.782600632645497</v>
      </c>
      <c r="S1209">
        <f t="shared" si="308"/>
        <v>178.86953565303349</v>
      </c>
    </row>
    <row r="1210" spans="1:19">
      <c r="A1210" t="s">
        <v>90</v>
      </c>
      <c r="B1210" t="s">
        <v>2206</v>
      </c>
      <c r="C1210" t="s">
        <v>51</v>
      </c>
      <c r="D1210" t="s">
        <v>42</v>
      </c>
      <c r="E1210">
        <v>4.1511932636110888E-2</v>
      </c>
      <c r="F1210" t="s">
        <v>85</v>
      </c>
      <c r="G1210">
        <f t="shared" si="293"/>
        <v>2014</v>
      </c>
      <c r="H1210" t="s">
        <v>674</v>
      </c>
      <c r="I1210">
        <f t="shared" si="294"/>
        <v>2022</v>
      </c>
      <c r="J1210" t="s">
        <v>45</v>
      </c>
      <c r="K1210" t="s">
        <v>46</v>
      </c>
      <c r="L1210">
        <v>9.2795680825100995</v>
      </c>
      <c r="M1210">
        <f t="shared" si="302"/>
        <v>4.7387661008018274</v>
      </c>
      <c r="N1210">
        <f t="shared" si="303"/>
        <v>4.7387661008018274</v>
      </c>
      <c r="O1210">
        <f t="shared" si="304"/>
        <v>9.4775322016036547</v>
      </c>
      <c r="P1210">
        <f t="shared" si="305"/>
        <v>3.5066869145933524</v>
      </c>
      <c r="Q1210">
        <f t="shared" si="306"/>
        <v>12.984219116197007</v>
      </c>
      <c r="R1210">
        <f t="shared" si="307"/>
        <v>6.1025829846125932</v>
      </c>
      <c r="S1210">
        <f t="shared" si="308"/>
        <v>22.376137610246175</v>
      </c>
    </row>
    <row r="1211" spans="1:19">
      <c r="A1211" t="s">
        <v>83</v>
      </c>
      <c r="B1211" t="s">
        <v>2207</v>
      </c>
      <c r="C1211" t="s">
        <v>51</v>
      </c>
      <c r="D1211" t="s">
        <v>42</v>
      </c>
      <c r="E1211">
        <v>4.9699389691280682E-2</v>
      </c>
      <c r="F1211" t="s">
        <v>85</v>
      </c>
      <c r="G1211">
        <f t="shared" si="293"/>
        <v>2014</v>
      </c>
      <c r="H1211" t="s">
        <v>674</v>
      </c>
      <c r="I1211">
        <f t="shared" si="294"/>
        <v>2022</v>
      </c>
      <c r="J1211" t="s">
        <v>45</v>
      </c>
      <c r="K1211" t="s">
        <v>46</v>
      </c>
      <c r="L1211">
        <v>136.83298401992789</v>
      </c>
      <c r="M1211">
        <f t="shared" si="302"/>
        <v>69.87604383950989</v>
      </c>
      <c r="N1211">
        <f t="shared" si="303"/>
        <v>69.87604383950989</v>
      </c>
      <c r="O1211">
        <f t="shared" si="304"/>
        <v>139.75208767901978</v>
      </c>
      <c r="P1211">
        <f t="shared" si="305"/>
        <v>51.70827244123732</v>
      </c>
      <c r="Q1211">
        <f t="shared" si="306"/>
        <v>191.46036012025709</v>
      </c>
      <c r="R1211">
        <f t="shared" si="307"/>
        <v>89.986369256520831</v>
      </c>
      <c r="S1211">
        <f t="shared" si="308"/>
        <v>329.95002060724306</v>
      </c>
    </row>
    <row r="1212" spans="1:19">
      <c r="A1212" t="s">
        <v>83</v>
      </c>
      <c r="B1212" t="s">
        <v>2208</v>
      </c>
      <c r="C1212" t="s">
        <v>51</v>
      </c>
      <c r="D1212" t="s">
        <v>42</v>
      </c>
      <c r="E1212">
        <v>4.4549856637333213E-2</v>
      </c>
      <c r="F1212" t="s">
        <v>85</v>
      </c>
      <c r="G1212">
        <f t="shared" si="293"/>
        <v>2014</v>
      </c>
      <c r="H1212" t="s">
        <v>674</v>
      </c>
      <c r="I1212">
        <f t="shared" si="294"/>
        <v>2022</v>
      </c>
      <c r="J1212" t="s">
        <v>45</v>
      </c>
      <c r="K1212" t="s">
        <v>46</v>
      </c>
      <c r="L1212">
        <v>170.87070819086011</v>
      </c>
      <c r="M1212">
        <f t="shared" si="302"/>
        <v>87.257974982799297</v>
      </c>
      <c r="N1212">
        <f t="shared" si="303"/>
        <v>87.257974982799297</v>
      </c>
      <c r="O1212">
        <f t="shared" si="304"/>
        <v>174.51594996559859</v>
      </c>
      <c r="P1212">
        <f t="shared" si="305"/>
        <v>64.570901487271485</v>
      </c>
      <c r="Q1212">
        <f t="shared" si="306"/>
        <v>239.08685145287006</v>
      </c>
      <c r="R1212">
        <f t="shared" si="307"/>
        <v>112.37082018284893</v>
      </c>
      <c r="S1212">
        <f t="shared" si="308"/>
        <v>412.02634067044607</v>
      </c>
    </row>
    <row r="1213" spans="1:19">
      <c r="A1213" t="s">
        <v>90</v>
      </c>
      <c r="B1213" t="s">
        <v>2209</v>
      </c>
      <c r="C1213" t="s">
        <v>51</v>
      </c>
      <c r="D1213" t="s">
        <v>42</v>
      </c>
      <c r="E1213">
        <v>4.6218966688325119E-2</v>
      </c>
      <c r="F1213" t="s">
        <v>85</v>
      </c>
      <c r="G1213">
        <f t="shared" si="293"/>
        <v>2014</v>
      </c>
      <c r="H1213" t="s">
        <v>674</v>
      </c>
      <c r="I1213">
        <f t="shared" si="294"/>
        <v>2022</v>
      </c>
      <c r="J1213" t="s">
        <v>45</v>
      </c>
      <c r="K1213" t="s">
        <v>46</v>
      </c>
      <c r="L1213">
        <v>251.95648522949219</v>
      </c>
      <c r="M1213">
        <f t="shared" si="302"/>
        <v>128.66577845719411</v>
      </c>
      <c r="N1213">
        <f t="shared" si="303"/>
        <v>128.66577845719411</v>
      </c>
      <c r="O1213">
        <f t="shared" si="304"/>
        <v>257.33155691438822</v>
      </c>
      <c r="P1213">
        <f t="shared" si="305"/>
        <v>95.212676058323638</v>
      </c>
      <c r="Q1213">
        <f t="shared" si="306"/>
        <v>352.54423297271182</v>
      </c>
      <c r="R1213">
        <f t="shared" si="307"/>
        <v>165.69578949717456</v>
      </c>
      <c r="S1213">
        <f t="shared" si="308"/>
        <v>607.55122815630671</v>
      </c>
    </row>
    <row r="1214" spans="1:19">
      <c r="A1214" t="s">
        <v>2210</v>
      </c>
      <c r="B1214" t="s">
        <v>2211</v>
      </c>
      <c r="C1214" t="s">
        <v>51</v>
      </c>
      <c r="D1214" t="s">
        <v>42</v>
      </c>
      <c r="E1214">
        <v>4.9582766596283641E-2</v>
      </c>
      <c r="F1214" t="s">
        <v>85</v>
      </c>
      <c r="G1214">
        <f t="shared" si="293"/>
        <v>2014</v>
      </c>
      <c r="H1214" t="s">
        <v>674</v>
      </c>
      <c r="I1214">
        <f t="shared" si="294"/>
        <v>2022</v>
      </c>
      <c r="J1214" t="s">
        <v>45</v>
      </c>
      <c r="K1214" t="s">
        <v>46</v>
      </c>
      <c r="L1214">
        <v>126.5535735359197</v>
      </c>
      <c r="M1214">
        <f t="shared" si="302"/>
        <v>64.626691552343033</v>
      </c>
      <c r="N1214">
        <f t="shared" si="303"/>
        <v>64.626691552343033</v>
      </c>
      <c r="O1214">
        <f t="shared" si="304"/>
        <v>129.25338310468607</v>
      </c>
      <c r="P1214">
        <f t="shared" si="305"/>
        <v>47.823751748733841</v>
      </c>
      <c r="Q1214">
        <f t="shared" si="306"/>
        <v>177.07713485341992</v>
      </c>
      <c r="R1214">
        <f t="shared" si="307"/>
        <v>83.226253381107355</v>
      </c>
      <c r="S1214">
        <f t="shared" si="308"/>
        <v>305.16292906406028</v>
      </c>
    </row>
    <row r="1215" spans="1:19">
      <c r="A1215" t="s">
        <v>78</v>
      </c>
      <c r="B1215" t="s">
        <v>2212</v>
      </c>
      <c r="C1215" t="s">
        <v>51</v>
      </c>
      <c r="D1215" t="s">
        <v>80</v>
      </c>
      <c r="E1215">
        <v>4.7205040571101219E-2</v>
      </c>
      <c r="F1215" t="s">
        <v>81</v>
      </c>
      <c r="G1215">
        <f t="shared" si="293"/>
        <v>2014</v>
      </c>
      <c r="H1215" t="s">
        <v>674</v>
      </c>
      <c r="I1215">
        <f t="shared" si="294"/>
        <v>2022</v>
      </c>
      <c r="J1215" t="s">
        <v>45</v>
      </c>
      <c r="K1215" t="s">
        <v>46</v>
      </c>
      <c r="L1215">
        <v>240.0498276268055</v>
      </c>
      <c r="M1215">
        <f t="shared" si="302"/>
        <v>122.4254120896708</v>
      </c>
      <c r="N1215">
        <f>L1215*$L$3</f>
        <v>122.4254120896708</v>
      </c>
      <c r="O1215">
        <f>N1215*$L$4</f>
        <v>244.8508241793416</v>
      </c>
      <c r="P1215">
        <f>O1215*$L$6</f>
        <v>63.66121428662882</v>
      </c>
      <c r="Q1215">
        <f>SUM(O1215:P1215)</f>
        <v>308.51203846597042</v>
      </c>
      <c r="R1215">
        <f>Q1215*$L$7</f>
        <v>145.00065807900609</v>
      </c>
      <c r="S1215">
        <f>R1215*$L$8</f>
        <v>531.6690796230223</v>
      </c>
    </row>
    <row r="1216" spans="1:19">
      <c r="A1216" t="s">
        <v>93</v>
      </c>
      <c r="B1216" t="s">
        <v>2213</v>
      </c>
      <c r="C1216" t="s">
        <v>51</v>
      </c>
      <c r="D1216" t="s">
        <v>42</v>
      </c>
      <c r="E1216">
        <v>4.6668300841090103E-2</v>
      </c>
      <c r="F1216" t="s">
        <v>85</v>
      </c>
      <c r="G1216">
        <f t="shared" si="293"/>
        <v>2014</v>
      </c>
      <c r="H1216" t="s">
        <v>677</v>
      </c>
      <c r="I1216">
        <f t="shared" si="294"/>
        <v>2022</v>
      </c>
      <c r="J1216" t="s">
        <v>45</v>
      </c>
      <c r="K1216" t="s">
        <v>46</v>
      </c>
      <c r="L1216">
        <v>50.025327493739631</v>
      </c>
      <c r="M1216">
        <f t="shared" si="302"/>
        <v>25.546267240136391</v>
      </c>
      <c r="N1216">
        <f t="shared" ref="N1216:N1238" si="309">L1216*$L$2</f>
        <v>25.546267240136391</v>
      </c>
      <c r="O1216">
        <f t="shared" ref="O1216:O1238" si="310">N1216*$L$4</f>
        <v>51.092534480272782</v>
      </c>
      <c r="P1216">
        <f t="shared" ref="P1216:P1238" si="311">O1216*$L$5</f>
        <v>18.90423775770093</v>
      </c>
      <c r="Q1216">
        <f t="shared" ref="Q1216:Q1238" si="312">SUM(O1216:P1216)</f>
        <v>69.996772237973715</v>
      </c>
      <c r="R1216">
        <f t="shared" ref="R1216:R1238" si="313">Q1216*$L$7</f>
        <v>32.898482951847647</v>
      </c>
      <c r="S1216">
        <f t="shared" ref="S1216:S1238" si="314">R1216*$L$8</f>
        <v>120.62777082344137</v>
      </c>
    </row>
    <row r="1217" spans="1:19">
      <c r="A1217" t="s">
        <v>87</v>
      </c>
      <c r="B1217" t="s">
        <v>2214</v>
      </c>
      <c r="C1217" t="s">
        <v>51</v>
      </c>
      <c r="D1217" t="s">
        <v>42</v>
      </c>
      <c r="E1217">
        <v>4.972514103535932E-2</v>
      </c>
      <c r="F1217" t="s">
        <v>85</v>
      </c>
      <c r="G1217">
        <f t="shared" si="293"/>
        <v>2014</v>
      </c>
      <c r="H1217" t="s">
        <v>677</v>
      </c>
      <c r="I1217">
        <f t="shared" si="294"/>
        <v>2022</v>
      </c>
      <c r="J1217" t="s">
        <v>45</v>
      </c>
      <c r="K1217" t="s">
        <v>46</v>
      </c>
      <c r="L1217">
        <v>48.754526474223589</v>
      </c>
      <c r="M1217">
        <f t="shared" si="302"/>
        <v>24.897311519503532</v>
      </c>
      <c r="N1217">
        <f t="shared" si="309"/>
        <v>24.897311519503532</v>
      </c>
      <c r="O1217">
        <f t="shared" si="310"/>
        <v>49.794623039007064</v>
      </c>
      <c r="P1217">
        <f t="shared" si="311"/>
        <v>18.424010524432614</v>
      </c>
      <c r="Q1217">
        <f t="shared" si="312"/>
        <v>68.218633563439681</v>
      </c>
      <c r="R1217">
        <f t="shared" si="313"/>
        <v>32.062757774816646</v>
      </c>
      <c r="S1217">
        <f t="shared" si="314"/>
        <v>117.5634451743277</v>
      </c>
    </row>
    <row r="1218" spans="1:19">
      <c r="A1218" t="s">
        <v>87</v>
      </c>
      <c r="B1218" t="s">
        <v>2215</v>
      </c>
      <c r="C1218" t="s">
        <v>51</v>
      </c>
      <c r="D1218" t="s">
        <v>42</v>
      </c>
      <c r="E1218">
        <v>4.8471243826553892E-2</v>
      </c>
      <c r="F1218" t="s">
        <v>85</v>
      </c>
      <c r="G1218">
        <f t="shared" si="293"/>
        <v>2014</v>
      </c>
      <c r="H1218" t="s">
        <v>677</v>
      </c>
      <c r="I1218">
        <f t="shared" si="294"/>
        <v>2022</v>
      </c>
      <c r="J1218" t="s">
        <v>45</v>
      </c>
      <c r="K1218" t="s">
        <v>46</v>
      </c>
      <c r="L1218">
        <v>74.626013637574957</v>
      </c>
      <c r="M1218">
        <f t="shared" si="302"/>
        <v>38.109017630921642</v>
      </c>
      <c r="N1218">
        <f t="shared" si="309"/>
        <v>38.109017630921642</v>
      </c>
      <c r="O1218">
        <f t="shared" si="310"/>
        <v>76.218035261843283</v>
      </c>
      <c r="P1218">
        <f t="shared" si="311"/>
        <v>28.200673046882013</v>
      </c>
      <c r="Q1218">
        <f t="shared" si="312"/>
        <v>104.4187083087253</v>
      </c>
      <c r="R1218">
        <f t="shared" si="313"/>
        <v>49.076792905100888</v>
      </c>
      <c r="S1218">
        <f t="shared" si="314"/>
        <v>179.94824065203659</v>
      </c>
    </row>
    <row r="1219" spans="1:19">
      <c r="A1219" t="s">
        <v>785</v>
      </c>
      <c r="B1219" t="s">
        <v>2216</v>
      </c>
      <c r="C1219" t="s">
        <v>51</v>
      </c>
      <c r="D1219" t="s">
        <v>42</v>
      </c>
      <c r="E1219">
        <v>4.9672275813328191E-2</v>
      </c>
      <c r="F1219" t="s">
        <v>85</v>
      </c>
      <c r="G1219">
        <f t="shared" si="293"/>
        <v>2014</v>
      </c>
      <c r="H1219" t="s">
        <v>677</v>
      </c>
      <c r="I1219">
        <f t="shared" si="294"/>
        <v>2022</v>
      </c>
      <c r="J1219" t="s">
        <v>45</v>
      </c>
      <c r="K1219" t="s">
        <v>46</v>
      </c>
      <c r="L1219">
        <v>119.01958821078991</v>
      </c>
      <c r="M1219">
        <f t="shared" si="302"/>
        <v>60.779336379643425</v>
      </c>
      <c r="N1219">
        <f t="shared" si="309"/>
        <v>60.779336379643425</v>
      </c>
      <c r="O1219">
        <f t="shared" si="310"/>
        <v>121.55867275928685</v>
      </c>
      <c r="P1219">
        <f t="shared" si="311"/>
        <v>44.976708920936133</v>
      </c>
      <c r="Q1219">
        <f t="shared" si="312"/>
        <v>166.535381680223</v>
      </c>
      <c r="R1219">
        <f t="shared" si="313"/>
        <v>78.271629389704799</v>
      </c>
      <c r="S1219">
        <f t="shared" si="314"/>
        <v>286.99597442891758</v>
      </c>
    </row>
    <row r="1220" spans="1:19">
      <c r="A1220" t="s">
        <v>772</v>
      </c>
      <c r="B1220" t="s">
        <v>2217</v>
      </c>
      <c r="C1220" t="s">
        <v>51</v>
      </c>
      <c r="D1220" t="s">
        <v>42</v>
      </c>
      <c r="E1220">
        <v>4.8067719681359207E-2</v>
      </c>
      <c r="F1220" t="s">
        <v>85</v>
      </c>
      <c r="G1220">
        <f t="shared" si="293"/>
        <v>2014</v>
      </c>
      <c r="H1220" t="s">
        <v>677</v>
      </c>
      <c r="I1220">
        <f t="shared" si="294"/>
        <v>2022</v>
      </c>
      <c r="J1220" t="s">
        <v>45</v>
      </c>
      <c r="K1220" t="s">
        <v>46</v>
      </c>
      <c r="L1220">
        <v>79.156339926672757</v>
      </c>
      <c r="M1220">
        <f t="shared" si="302"/>
        <v>40.422504255887581</v>
      </c>
      <c r="N1220">
        <f t="shared" si="309"/>
        <v>40.422504255887581</v>
      </c>
      <c r="O1220">
        <f t="shared" si="310"/>
        <v>80.845008511775163</v>
      </c>
      <c r="P1220">
        <f t="shared" si="311"/>
        <v>29.91265314935681</v>
      </c>
      <c r="Q1220">
        <f t="shared" si="312"/>
        <v>110.75766166113198</v>
      </c>
      <c r="R1220">
        <f t="shared" si="313"/>
        <v>52.056100980732026</v>
      </c>
      <c r="S1220">
        <f t="shared" si="314"/>
        <v>190.87237026268409</v>
      </c>
    </row>
    <row r="1221" spans="1:19">
      <c r="A1221" t="s">
        <v>781</v>
      </c>
      <c r="B1221" t="s">
        <v>2218</v>
      </c>
      <c r="C1221" t="s">
        <v>51</v>
      </c>
      <c r="D1221" t="s">
        <v>42</v>
      </c>
      <c r="E1221">
        <v>4.946896468136152E-2</v>
      </c>
      <c r="F1221" t="s">
        <v>85</v>
      </c>
      <c r="G1221">
        <f t="shared" si="293"/>
        <v>2014</v>
      </c>
      <c r="H1221" t="s">
        <v>2204</v>
      </c>
      <c r="I1221">
        <f t="shared" si="294"/>
        <v>2022</v>
      </c>
      <c r="J1221" t="s">
        <v>45</v>
      </c>
      <c r="K1221" t="s">
        <v>46</v>
      </c>
      <c r="L1221">
        <v>121.84179869749561</v>
      </c>
      <c r="M1221">
        <f t="shared" si="302"/>
        <v>62.220545201521134</v>
      </c>
      <c r="N1221">
        <f t="shared" si="309"/>
        <v>62.220545201521134</v>
      </c>
      <c r="O1221">
        <f t="shared" si="310"/>
        <v>124.44109040304227</v>
      </c>
      <c r="P1221">
        <f t="shared" si="311"/>
        <v>46.043203449125642</v>
      </c>
      <c r="Q1221">
        <f t="shared" si="312"/>
        <v>170.48429385216792</v>
      </c>
      <c r="R1221">
        <f t="shared" si="313"/>
        <v>80.127618110518924</v>
      </c>
      <c r="S1221">
        <f t="shared" si="314"/>
        <v>293.80126640523605</v>
      </c>
    </row>
    <row r="1222" spans="1:19">
      <c r="A1222" t="s">
        <v>90</v>
      </c>
      <c r="B1222" t="s">
        <v>2219</v>
      </c>
      <c r="C1222" t="s">
        <v>51</v>
      </c>
      <c r="D1222" t="s">
        <v>42</v>
      </c>
      <c r="E1222">
        <v>4.944439486113171E-2</v>
      </c>
      <c r="F1222" t="s">
        <v>85</v>
      </c>
      <c r="G1222">
        <f t="shared" si="293"/>
        <v>2014</v>
      </c>
      <c r="H1222" t="s">
        <v>674</v>
      </c>
      <c r="I1222">
        <f t="shared" si="294"/>
        <v>2022</v>
      </c>
      <c r="J1222" t="s">
        <v>45</v>
      </c>
      <c r="K1222" t="s">
        <v>46</v>
      </c>
      <c r="L1222">
        <v>142.358880398069</v>
      </c>
      <c r="M1222">
        <f t="shared" si="302"/>
        <v>72.697934923280627</v>
      </c>
      <c r="N1222">
        <f t="shared" si="309"/>
        <v>72.697934923280627</v>
      </c>
      <c r="O1222">
        <f t="shared" si="310"/>
        <v>145.39586984656125</v>
      </c>
      <c r="P1222">
        <f t="shared" si="311"/>
        <v>53.796471843227664</v>
      </c>
      <c r="Q1222">
        <f t="shared" si="312"/>
        <v>199.19234168978892</v>
      </c>
      <c r="R1222">
        <f t="shared" si="313"/>
        <v>93.620400594200788</v>
      </c>
      <c r="S1222">
        <f t="shared" si="314"/>
        <v>343.27480217873619</v>
      </c>
    </row>
    <row r="1223" spans="1:19">
      <c r="A1223" t="s">
        <v>98</v>
      </c>
      <c r="B1223" t="s">
        <v>2220</v>
      </c>
      <c r="C1223" t="s">
        <v>51</v>
      </c>
      <c r="D1223" t="s">
        <v>42</v>
      </c>
      <c r="E1223">
        <v>4.772104953030816E-2</v>
      </c>
      <c r="F1223" t="s">
        <v>85</v>
      </c>
      <c r="G1223">
        <f t="shared" si="293"/>
        <v>2014</v>
      </c>
      <c r="H1223" t="s">
        <v>674</v>
      </c>
      <c r="I1223">
        <f t="shared" si="294"/>
        <v>2022</v>
      </c>
      <c r="J1223" t="s">
        <v>45</v>
      </c>
      <c r="K1223" t="s">
        <v>46</v>
      </c>
      <c r="L1223">
        <v>69.830861096197566</v>
      </c>
      <c r="M1223">
        <f t="shared" si="302"/>
        <v>35.660293066458252</v>
      </c>
      <c r="N1223">
        <f t="shared" si="309"/>
        <v>35.660293066458252</v>
      </c>
      <c r="O1223">
        <f t="shared" si="310"/>
        <v>71.320586132916503</v>
      </c>
      <c r="P1223">
        <f t="shared" si="311"/>
        <v>26.388616869179106</v>
      </c>
      <c r="Q1223">
        <f t="shared" si="312"/>
        <v>97.709203002095606</v>
      </c>
      <c r="R1223">
        <f t="shared" si="313"/>
        <v>45.92332541098493</v>
      </c>
      <c r="S1223">
        <f t="shared" si="314"/>
        <v>168.38552650694473</v>
      </c>
    </row>
    <row r="1224" spans="1:19">
      <c r="A1224" t="s">
        <v>2196</v>
      </c>
      <c r="B1224" t="s">
        <v>2221</v>
      </c>
      <c r="C1224" t="s">
        <v>51</v>
      </c>
      <c r="D1224" t="s">
        <v>42</v>
      </c>
      <c r="E1224">
        <v>4.9053869765452937E-2</v>
      </c>
      <c r="F1224" t="s">
        <v>62</v>
      </c>
      <c r="G1224">
        <f t="shared" si="293"/>
        <v>2013</v>
      </c>
      <c r="H1224" t="s">
        <v>677</v>
      </c>
      <c r="I1224">
        <f t="shared" si="294"/>
        <v>2022</v>
      </c>
      <c r="J1224" t="s">
        <v>45</v>
      </c>
      <c r="K1224" t="s">
        <v>46</v>
      </c>
      <c r="L1224">
        <v>141.54488660170219</v>
      </c>
      <c r="M1224">
        <f t="shared" si="302"/>
        <v>72.282255424602639</v>
      </c>
      <c r="N1224">
        <f t="shared" si="309"/>
        <v>72.282255424602639</v>
      </c>
      <c r="O1224">
        <f t="shared" si="310"/>
        <v>144.56451084920528</v>
      </c>
      <c r="P1224">
        <f t="shared" si="311"/>
        <v>53.488869014205953</v>
      </c>
      <c r="Q1224">
        <f t="shared" si="312"/>
        <v>198.05337986341124</v>
      </c>
      <c r="R1224">
        <f t="shared" si="313"/>
        <v>93.08508853580328</v>
      </c>
      <c r="S1224">
        <f t="shared" si="314"/>
        <v>341.31199129794533</v>
      </c>
    </row>
    <row r="1225" spans="1:19">
      <c r="A1225" t="s">
        <v>2222</v>
      </c>
      <c r="B1225" t="s">
        <v>2223</v>
      </c>
      <c r="C1225" t="s">
        <v>51</v>
      </c>
      <c r="D1225" t="s">
        <v>42</v>
      </c>
      <c r="E1225">
        <v>4.7176439168192683E-2</v>
      </c>
      <c r="F1225" t="s">
        <v>52</v>
      </c>
      <c r="G1225">
        <f t="shared" si="293"/>
        <v>2013</v>
      </c>
      <c r="H1225" t="s">
        <v>674</v>
      </c>
      <c r="I1225">
        <f t="shared" si="294"/>
        <v>2022</v>
      </c>
      <c r="J1225" t="s">
        <v>45</v>
      </c>
      <c r="K1225" t="s">
        <v>46</v>
      </c>
      <c r="L1225">
        <v>99.977969471983982</v>
      </c>
      <c r="M1225">
        <f t="shared" si="302"/>
        <v>51.055416410359861</v>
      </c>
      <c r="N1225">
        <f t="shared" si="309"/>
        <v>51.055416410359861</v>
      </c>
      <c r="O1225">
        <f t="shared" si="310"/>
        <v>102.11083282071972</v>
      </c>
      <c r="P1225">
        <f t="shared" si="311"/>
        <v>37.781008143666298</v>
      </c>
      <c r="Q1225">
        <f t="shared" si="312"/>
        <v>139.89184096438601</v>
      </c>
      <c r="R1225">
        <f t="shared" si="313"/>
        <v>65.749165253261424</v>
      </c>
      <c r="S1225">
        <f t="shared" si="314"/>
        <v>241.08027259529189</v>
      </c>
    </row>
    <row r="1226" spans="1:19">
      <c r="A1226" t="s">
        <v>49</v>
      </c>
      <c r="B1226" t="s">
        <v>2224</v>
      </c>
      <c r="C1226" t="s">
        <v>51</v>
      </c>
      <c r="D1226" t="s">
        <v>42</v>
      </c>
      <c r="E1226">
        <v>4.8655090724122149E-2</v>
      </c>
      <c r="F1226" t="s">
        <v>52</v>
      </c>
      <c r="G1226">
        <f t="shared" si="293"/>
        <v>2013</v>
      </c>
      <c r="H1226" t="s">
        <v>674</v>
      </c>
      <c r="I1226">
        <f t="shared" si="294"/>
        <v>2022</v>
      </c>
      <c r="J1226" t="s">
        <v>45</v>
      </c>
      <c r="K1226" t="s">
        <v>46</v>
      </c>
      <c r="L1226">
        <v>61.812328903845732</v>
      </c>
      <c r="M1226">
        <f t="shared" si="302"/>
        <v>31.565495960230578</v>
      </c>
      <c r="N1226">
        <f t="shared" si="309"/>
        <v>31.565495960230578</v>
      </c>
      <c r="O1226">
        <f t="shared" si="310"/>
        <v>63.130991920461156</v>
      </c>
      <c r="P1226">
        <f t="shared" si="311"/>
        <v>23.358467010570628</v>
      </c>
      <c r="Q1226">
        <f t="shared" si="312"/>
        <v>86.489458931031777</v>
      </c>
      <c r="R1226">
        <f t="shared" si="313"/>
        <v>40.650045697584936</v>
      </c>
      <c r="S1226">
        <f t="shared" si="314"/>
        <v>149.05016755781142</v>
      </c>
    </row>
    <row r="1227" spans="1:19">
      <c r="A1227" t="s">
        <v>49</v>
      </c>
      <c r="B1227" t="s">
        <v>2225</v>
      </c>
      <c r="C1227" t="s">
        <v>51</v>
      </c>
      <c r="D1227" t="s">
        <v>42</v>
      </c>
      <c r="E1227">
        <v>4.9165614147341961E-2</v>
      </c>
      <c r="F1227" t="s">
        <v>52</v>
      </c>
      <c r="G1227">
        <f t="shared" si="293"/>
        <v>2013</v>
      </c>
      <c r="H1227" t="s">
        <v>2204</v>
      </c>
      <c r="I1227">
        <f t="shared" si="294"/>
        <v>2022</v>
      </c>
      <c r="J1227" t="s">
        <v>45</v>
      </c>
      <c r="K1227" t="s">
        <v>46</v>
      </c>
      <c r="L1227">
        <v>50.440766484519138</v>
      </c>
      <c r="M1227">
        <f t="shared" si="302"/>
        <v>25.758418084761125</v>
      </c>
      <c r="N1227">
        <f t="shared" si="309"/>
        <v>25.758418084761125</v>
      </c>
      <c r="O1227">
        <f t="shared" si="310"/>
        <v>51.51683616952225</v>
      </c>
      <c r="P1227">
        <f t="shared" si="311"/>
        <v>19.061229382723234</v>
      </c>
      <c r="Q1227">
        <f t="shared" si="312"/>
        <v>70.578065552245477</v>
      </c>
      <c r="R1227">
        <f t="shared" si="313"/>
        <v>33.171690809555372</v>
      </c>
      <c r="S1227">
        <f t="shared" si="314"/>
        <v>121.62953296836969</v>
      </c>
    </row>
    <row r="1228" spans="1:19">
      <c r="A1228" t="s">
        <v>49</v>
      </c>
      <c r="B1228" t="s">
        <v>2226</v>
      </c>
      <c r="C1228" t="s">
        <v>51</v>
      </c>
      <c r="D1228" t="s">
        <v>42</v>
      </c>
      <c r="E1228">
        <v>4.8770988603262858E-2</v>
      </c>
      <c r="F1228" t="s">
        <v>52</v>
      </c>
      <c r="G1228">
        <f t="shared" si="293"/>
        <v>2013</v>
      </c>
      <c r="H1228" t="s">
        <v>2204</v>
      </c>
      <c r="I1228">
        <f t="shared" si="294"/>
        <v>2022</v>
      </c>
      <c r="J1228" t="s">
        <v>45</v>
      </c>
      <c r="K1228" t="s">
        <v>46</v>
      </c>
      <c r="L1228">
        <v>59.727937839732512</v>
      </c>
      <c r="M1228">
        <f t="shared" si="302"/>
        <v>30.501066923490093</v>
      </c>
      <c r="N1228">
        <f t="shared" si="309"/>
        <v>30.501066923490093</v>
      </c>
      <c r="O1228">
        <f t="shared" si="310"/>
        <v>61.002133846980186</v>
      </c>
      <c r="P1228">
        <f t="shared" si="311"/>
        <v>22.570789523382668</v>
      </c>
      <c r="Q1228">
        <f t="shared" si="312"/>
        <v>83.572923370362858</v>
      </c>
      <c r="R1228">
        <f t="shared" si="313"/>
        <v>39.279273984070542</v>
      </c>
      <c r="S1228">
        <f t="shared" si="314"/>
        <v>144.02400460825865</v>
      </c>
    </row>
    <row r="1229" spans="1:19">
      <c r="A1229" t="s">
        <v>2200</v>
      </c>
      <c r="B1229" t="s">
        <v>2227</v>
      </c>
      <c r="C1229" t="s">
        <v>51</v>
      </c>
      <c r="D1229" t="s">
        <v>42</v>
      </c>
      <c r="E1229">
        <v>4.9634005769085159E-2</v>
      </c>
      <c r="F1229" t="s">
        <v>52</v>
      </c>
      <c r="G1229">
        <f t="shared" si="293"/>
        <v>2013</v>
      </c>
      <c r="H1229" t="s">
        <v>674</v>
      </c>
      <c r="I1229">
        <f t="shared" si="294"/>
        <v>2022</v>
      </c>
      <c r="J1229" t="s">
        <v>45</v>
      </c>
      <c r="K1229" t="s">
        <v>46</v>
      </c>
      <c r="L1229">
        <v>124.625065267688</v>
      </c>
      <c r="M1229">
        <f t="shared" si="302"/>
        <v>63.641866663366052</v>
      </c>
      <c r="N1229">
        <f t="shared" si="309"/>
        <v>63.641866663366052</v>
      </c>
      <c r="O1229">
        <f t="shared" si="310"/>
        <v>127.2837333267321</v>
      </c>
      <c r="P1229">
        <f t="shared" si="311"/>
        <v>47.094981330890882</v>
      </c>
      <c r="Q1229">
        <f t="shared" si="312"/>
        <v>174.37871465762299</v>
      </c>
      <c r="R1229">
        <f t="shared" si="313"/>
        <v>81.957995889082795</v>
      </c>
      <c r="S1229">
        <f t="shared" si="314"/>
        <v>300.51265159330359</v>
      </c>
    </row>
    <row r="1230" spans="1:19">
      <c r="A1230" t="s">
        <v>2196</v>
      </c>
      <c r="B1230" t="s">
        <v>2228</v>
      </c>
      <c r="C1230" t="s">
        <v>51</v>
      </c>
      <c r="D1230" t="s">
        <v>42</v>
      </c>
      <c r="E1230">
        <v>4.8635255322283702E-2</v>
      </c>
      <c r="F1230" t="s">
        <v>62</v>
      </c>
      <c r="G1230">
        <f t="shared" si="293"/>
        <v>2013</v>
      </c>
      <c r="H1230" t="s">
        <v>677</v>
      </c>
      <c r="I1230">
        <f t="shared" si="294"/>
        <v>2022</v>
      </c>
      <c r="J1230" t="s">
        <v>45</v>
      </c>
      <c r="K1230" t="s">
        <v>46</v>
      </c>
      <c r="L1230">
        <v>50.450159132183423</v>
      </c>
      <c r="M1230">
        <f t="shared" si="302"/>
        <v>25.76321459683502</v>
      </c>
      <c r="N1230">
        <f t="shared" si="309"/>
        <v>25.76321459683502</v>
      </c>
      <c r="O1230">
        <f t="shared" si="310"/>
        <v>51.52642919367004</v>
      </c>
      <c r="P1230">
        <f t="shared" si="311"/>
        <v>19.064778801657916</v>
      </c>
      <c r="Q1230">
        <f t="shared" si="312"/>
        <v>70.591207995327949</v>
      </c>
      <c r="R1230">
        <f t="shared" si="313"/>
        <v>33.177867757804137</v>
      </c>
      <c r="S1230">
        <f t="shared" si="314"/>
        <v>121.65218177861516</v>
      </c>
    </row>
    <row r="1231" spans="1:19">
      <c r="A1231" t="s">
        <v>90</v>
      </c>
      <c r="B1231" t="s">
        <v>2229</v>
      </c>
      <c r="C1231" t="s">
        <v>51</v>
      </c>
      <c r="D1231" t="s">
        <v>42</v>
      </c>
      <c r="E1231">
        <v>4.976503018852859E-2</v>
      </c>
      <c r="F1231" t="s">
        <v>85</v>
      </c>
      <c r="G1231">
        <f t="shared" si="293"/>
        <v>2014</v>
      </c>
      <c r="H1231" t="s">
        <v>674</v>
      </c>
      <c r="I1231">
        <f t="shared" si="294"/>
        <v>2022</v>
      </c>
      <c r="J1231" t="s">
        <v>45</v>
      </c>
      <c r="K1231" t="s">
        <v>46</v>
      </c>
      <c r="L1231">
        <v>135.5473031508009</v>
      </c>
      <c r="M1231">
        <f t="shared" si="302"/>
        <v>69.219489475675715</v>
      </c>
      <c r="N1231">
        <f t="shared" si="309"/>
        <v>69.219489475675715</v>
      </c>
      <c r="O1231">
        <f t="shared" si="310"/>
        <v>138.43897895135143</v>
      </c>
      <c r="P1231">
        <f t="shared" si="311"/>
        <v>51.222422212000026</v>
      </c>
      <c r="Q1231">
        <f t="shared" si="312"/>
        <v>189.66140116335146</v>
      </c>
      <c r="R1231">
        <f t="shared" si="313"/>
        <v>89.140858546775178</v>
      </c>
      <c r="S1231">
        <f t="shared" si="314"/>
        <v>326.84981467150897</v>
      </c>
    </row>
    <row r="1232" spans="1:19">
      <c r="A1232" t="s">
        <v>60</v>
      </c>
      <c r="B1232" t="s">
        <v>2230</v>
      </c>
      <c r="C1232" t="s">
        <v>51</v>
      </c>
      <c r="D1232" t="s">
        <v>42</v>
      </c>
      <c r="E1232">
        <v>4.8471243826553892E-2</v>
      </c>
      <c r="F1232" t="s">
        <v>62</v>
      </c>
      <c r="G1232">
        <f t="shared" si="293"/>
        <v>2013</v>
      </c>
      <c r="H1232" t="s">
        <v>674</v>
      </c>
      <c r="I1232">
        <f t="shared" si="294"/>
        <v>2022</v>
      </c>
      <c r="J1232" t="s">
        <v>45</v>
      </c>
      <c r="K1232" t="s">
        <v>46</v>
      </c>
      <c r="L1232">
        <v>197.38766664557721</v>
      </c>
      <c r="M1232">
        <f t="shared" si="302"/>
        <v>100.79930176700817</v>
      </c>
      <c r="N1232">
        <f t="shared" si="309"/>
        <v>100.79930176700817</v>
      </c>
      <c r="O1232">
        <f t="shared" si="310"/>
        <v>201.59860353401635</v>
      </c>
      <c r="P1232">
        <f t="shared" si="311"/>
        <v>74.591483307586046</v>
      </c>
      <c r="Q1232">
        <f t="shared" si="312"/>
        <v>276.19008684160241</v>
      </c>
      <c r="R1232">
        <f t="shared" si="313"/>
        <v>129.80934081555313</v>
      </c>
      <c r="S1232">
        <f t="shared" si="314"/>
        <v>475.96758299036145</v>
      </c>
    </row>
    <row r="1233" spans="1:19">
      <c r="A1233" t="s">
        <v>2231</v>
      </c>
      <c r="B1233" t="s">
        <v>2232</v>
      </c>
      <c r="C1233" t="s">
        <v>51</v>
      </c>
      <c r="D1233" t="s">
        <v>42</v>
      </c>
      <c r="E1233">
        <v>4.8297782765799588E-2</v>
      </c>
      <c r="F1233" t="s">
        <v>62</v>
      </c>
      <c r="G1233">
        <f t="shared" ref="G1233:G1296" si="315">YEAR(F1233)</f>
        <v>2013</v>
      </c>
      <c r="H1233" t="s">
        <v>674</v>
      </c>
      <c r="I1233">
        <f t="shared" ref="I1233:I1296" si="316">YEAR(H1233)</f>
        <v>2022</v>
      </c>
      <c r="J1233" t="s">
        <v>45</v>
      </c>
      <c r="K1233" t="s">
        <v>46</v>
      </c>
      <c r="L1233">
        <v>45.884796987976323</v>
      </c>
      <c r="M1233">
        <f t="shared" si="302"/>
        <v>23.431836328526593</v>
      </c>
      <c r="N1233">
        <f t="shared" si="309"/>
        <v>23.431836328526593</v>
      </c>
      <c r="O1233">
        <f t="shared" si="310"/>
        <v>46.863672657053186</v>
      </c>
      <c r="P1233">
        <f t="shared" si="311"/>
        <v>17.339558883109678</v>
      </c>
      <c r="Q1233">
        <f t="shared" si="312"/>
        <v>64.203231540162861</v>
      </c>
      <c r="R1233">
        <f t="shared" si="313"/>
        <v>30.175518823876544</v>
      </c>
      <c r="S1233">
        <f t="shared" si="314"/>
        <v>110.64356902088066</v>
      </c>
    </row>
    <row r="1234" spans="1:19">
      <c r="A1234" t="s">
        <v>2233</v>
      </c>
      <c r="B1234" t="s">
        <v>2234</v>
      </c>
      <c r="C1234" t="s">
        <v>51</v>
      </c>
      <c r="D1234" t="s">
        <v>42</v>
      </c>
      <c r="E1234">
        <v>4.9380335201984461E-2</v>
      </c>
      <c r="F1234" t="s">
        <v>52</v>
      </c>
      <c r="G1234">
        <f t="shared" si="315"/>
        <v>2013</v>
      </c>
      <c r="H1234" t="s">
        <v>677</v>
      </c>
      <c r="I1234">
        <f t="shared" si="316"/>
        <v>2022</v>
      </c>
      <c r="J1234" t="s">
        <v>45</v>
      </c>
      <c r="K1234" t="s">
        <v>46</v>
      </c>
      <c r="L1234">
        <v>72.827183978317819</v>
      </c>
      <c r="M1234">
        <f t="shared" si="302"/>
        <v>37.19041528492766</v>
      </c>
      <c r="N1234">
        <f t="shared" si="309"/>
        <v>37.19041528492766</v>
      </c>
      <c r="O1234">
        <f t="shared" si="310"/>
        <v>74.38083056985532</v>
      </c>
      <c r="P1234">
        <f t="shared" si="311"/>
        <v>27.520907310846468</v>
      </c>
      <c r="Q1234">
        <f t="shared" si="312"/>
        <v>101.90173788070179</v>
      </c>
      <c r="R1234">
        <f t="shared" si="313"/>
        <v>47.893816803929838</v>
      </c>
      <c r="S1234">
        <f t="shared" si="314"/>
        <v>175.61066161440939</v>
      </c>
    </row>
    <row r="1235" spans="1:19">
      <c r="A1235" t="s">
        <v>2235</v>
      </c>
      <c r="B1235" t="s">
        <v>2236</v>
      </c>
      <c r="C1235" t="s">
        <v>51</v>
      </c>
      <c r="D1235" t="s">
        <v>42</v>
      </c>
      <c r="E1235">
        <v>4.8471243826553892E-2</v>
      </c>
      <c r="F1235" t="s">
        <v>52</v>
      </c>
      <c r="G1235">
        <f t="shared" si="315"/>
        <v>2013</v>
      </c>
      <c r="H1235" t="s">
        <v>677</v>
      </c>
      <c r="I1235">
        <f t="shared" si="316"/>
        <v>2022</v>
      </c>
      <c r="J1235" t="s">
        <v>45</v>
      </c>
      <c r="K1235" t="s">
        <v>46</v>
      </c>
      <c r="L1235">
        <v>85.241598316450805</v>
      </c>
      <c r="M1235">
        <f t="shared" si="302"/>
        <v>43.530042873600912</v>
      </c>
      <c r="N1235">
        <f t="shared" si="309"/>
        <v>43.530042873600912</v>
      </c>
      <c r="O1235">
        <f t="shared" si="310"/>
        <v>87.060085747201825</v>
      </c>
      <c r="P1235">
        <f t="shared" si="311"/>
        <v>32.212231726464672</v>
      </c>
      <c r="Q1235">
        <f t="shared" si="312"/>
        <v>119.2723174736665</v>
      </c>
      <c r="R1235">
        <f t="shared" si="313"/>
        <v>56.057989212623255</v>
      </c>
      <c r="S1235">
        <f t="shared" si="314"/>
        <v>205.54596044628525</v>
      </c>
    </row>
    <row r="1236" spans="1:19">
      <c r="A1236" t="s">
        <v>2237</v>
      </c>
      <c r="B1236" t="s">
        <v>2238</v>
      </c>
      <c r="C1236" t="s">
        <v>51</v>
      </c>
      <c r="D1236" t="s">
        <v>42</v>
      </c>
      <c r="E1236">
        <v>4.7289981665077328E-2</v>
      </c>
      <c r="F1236" t="s">
        <v>52</v>
      </c>
      <c r="G1236">
        <f t="shared" si="315"/>
        <v>2013</v>
      </c>
      <c r="H1236" t="s">
        <v>677</v>
      </c>
      <c r="I1236">
        <f t="shared" si="316"/>
        <v>2022</v>
      </c>
      <c r="J1236" t="s">
        <v>45</v>
      </c>
      <c r="K1236" t="s">
        <v>46</v>
      </c>
      <c r="L1236">
        <v>74.47341000760332</v>
      </c>
      <c r="M1236">
        <f t="shared" si="302"/>
        <v>38.031088043882789</v>
      </c>
      <c r="N1236">
        <f t="shared" si="309"/>
        <v>38.031088043882789</v>
      </c>
      <c r="O1236">
        <f t="shared" si="310"/>
        <v>76.062176087765579</v>
      </c>
      <c r="P1236">
        <f t="shared" si="311"/>
        <v>28.143005152473265</v>
      </c>
      <c r="Q1236">
        <f t="shared" si="312"/>
        <v>104.20518124023884</v>
      </c>
      <c r="R1236">
        <f t="shared" si="313"/>
        <v>48.976435182912255</v>
      </c>
      <c r="S1236">
        <f t="shared" si="314"/>
        <v>179.58026233734492</v>
      </c>
    </row>
    <row r="1237" spans="1:19">
      <c r="A1237" t="s">
        <v>796</v>
      </c>
      <c r="B1237" t="s">
        <v>2239</v>
      </c>
      <c r="C1237" t="s">
        <v>51</v>
      </c>
      <c r="D1237" t="s">
        <v>42</v>
      </c>
      <c r="E1237">
        <v>4.9749529139578003E-2</v>
      </c>
      <c r="F1237" t="s">
        <v>62</v>
      </c>
      <c r="G1237">
        <f t="shared" si="315"/>
        <v>2013</v>
      </c>
      <c r="H1237" t="s">
        <v>677</v>
      </c>
      <c r="I1237">
        <f t="shared" si="316"/>
        <v>2022</v>
      </c>
      <c r="J1237" t="s">
        <v>45</v>
      </c>
      <c r="K1237" t="s">
        <v>46</v>
      </c>
      <c r="L1237">
        <v>73.125751857023062</v>
      </c>
      <c r="M1237">
        <f t="shared" si="302"/>
        <v>37.342883948319802</v>
      </c>
      <c r="N1237">
        <f t="shared" si="309"/>
        <v>37.342883948319802</v>
      </c>
      <c r="O1237">
        <f t="shared" si="310"/>
        <v>74.685767896639604</v>
      </c>
      <c r="P1237">
        <f t="shared" si="311"/>
        <v>27.633734121756653</v>
      </c>
      <c r="Q1237">
        <f t="shared" si="312"/>
        <v>102.31950201839626</v>
      </c>
      <c r="R1237">
        <f t="shared" si="313"/>
        <v>48.090165948646238</v>
      </c>
      <c r="S1237">
        <f t="shared" si="314"/>
        <v>176.33060847836953</v>
      </c>
    </row>
    <row r="1238" spans="1:19">
      <c r="A1238" t="s">
        <v>675</v>
      </c>
      <c r="B1238" t="s">
        <v>2240</v>
      </c>
      <c r="C1238" t="s">
        <v>51</v>
      </c>
      <c r="D1238" t="s">
        <v>42</v>
      </c>
      <c r="E1238">
        <v>4.972514103535932E-2</v>
      </c>
      <c r="F1238" t="s">
        <v>52</v>
      </c>
      <c r="G1238">
        <f t="shared" si="315"/>
        <v>2013</v>
      </c>
      <c r="H1238" t="s">
        <v>677</v>
      </c>
      <c r="I1238">
        <f t="shared" si="316"/>
        <v>2022</v>
      </c>
      <c r="J1238" t="s">
        <v>45</v>
      </c>
      <c r="K1238" t="s">
        <v>46</v>
      </c>
      <c r="L1238">
        <v>118.6631364059288</v>
      </c>
      <c r="M1238">
        <f t="shared" si="302"/>
        <v>60.597308324627683</v>
      </c>
      <c r="N1238">
        <f t="shared" si="309"/>
        <v>60.597308324627683</v>
      </c>
      <c r="O1238">
        <f t="shared" si="310"/>
        <v>121.19461664925537</v>
      </c>
      <c r="P1238">
        <f t="shared" si="311"/>
        <v>44.842008160224488</v>
      </c>
      <c r="Q1238">
        <f t="shared" si="312"/>
        <v>166.03662480947986</v>
      </c>
      <c r="R1238">
        <f t="shared" si="313"/>
        <v>78.037213660455535</v>
      </c>
      <c r="S1238">
        <f t="shared" si="314"/>
        <v>286.13645008833697</v>
      </c>
    </row>
    <row r="1239" spans="1:19">
      <c r="A1239" t="s">
        <v>2241</v>
      </c>
      <c r="B1239" t="s">
        <v>2242</v>
      </c>
      <c r="C1239" t="s">
        <v>51</v>
      </c>
      <c r="D1239" t="s">
        <v>80</v>
      </c>
      <c r="E1239">
        <v>4.903730818054839E-2</v>
      </c>
      <c r="F1239" t="s">
        <v>2243</v>
      </c>
      <c r="G1239">
        <f t="shared" si="315"/>
        <v>2014</v>
      </c>
      <c r="H1239" t="s">
        <v>677</v>
      </c>
      <c r="I1239">
        <f t="shared" si="316"/>
        <v>2022</v>
      </c>
      <c r="J1239" t="s">
        <v>45</v>
      </c>
      <c r="K1239" t="s">
        <v>46</v>
      </c>
      <c r="L1239">
        <v>136.79543297586449</v>
      </c>
      <c r="M1239">
        <f t="shared" si="302"/>
        <v>69.765670817690889</v>
      </c>
      <c r="N1239">
        <f>L1239*$L$3</f>
        <v>69.765670817690889</v>
      </c>
      <c r="O1239">
        <f t="shared" ref="O1239:O1244" si="317">N1239*$L$4</f>
        <v>139.53134163538178</v>
      </c>
      <c r="P1239">
        <f>O1239*$L$6</f>
        <v>36.278148825199267</v>
      </c>
      <c r="Q1239">
        <f t="shared" ref="Q1239:Q1244" si="318">SUM(O1239:P1239)</f>
        <v>175.80949046058106</v>
      </c>
      <c r="R1239">
        <f t="shared" ref="R1239:R1244" si="319">Q1239*$L$7</f>
        <v>82.630460516473093</v>
      </c>
      <c r="S1239">
        <f t="shared" ref="S1239:S1244" si="320">R1239*$L$8</f>
        <v>302.97835522706799</v>
      </c>
    </row>
    <row r="1240" spans="1:19">
      <c r="A1240" t="s">
        <v>2244</v>
      </c>
      <c r="B1240" t="s">
        <v>2245</v>
      </c>
      <c r="C1240" t="s">
        <v>51</v>
      </c>
      <c r="D1240" t="s">
        <v>80</v>
      </c>
      <c r="E1240">
        <v>4.6730223040837668E-2</v>
      </c>
      <c r="F1240" t="s">
        <v>2246</v>
      </c>
      <c r="G1240">
        <f t="shared" si="315"/>
        <v>2014</v>
      </c>
      <c r="H1240" t="s">
        <v>674</v>
      </c>
      <c r="I1240">
        <f t="shared" si="316"/>
        <v>2022</v>
      </c>
      <c r="J1240" t="s">
        <v>45</v>
      </c>
      <c r="K1240" t="s">
        <v>46</v>
      </c>
      <c r="L1240">
        <v>98.272131326264514</v>
      </c>
      <c r="M1240">
        <f t="shared" si="302"/>
        <v>50.118786976394901</v>
      </c>
      <c r="N1240">
        <f>L1240*$L$3</f>
        <v>50.118786976394901</v>
      </c>
      <c r="O1240">
        <f t="shared" si="317"/>
        <v>100.2375739527898</v>
      </c>
      <c r="P1240">
        <f>O1240*$L$6</f>
        <v>26.06176922772535</v>
      </c>
      <c r="Q1240">
        <f t="shared" si="318"/>
        <v>126.29934318051515</v>
      </c>
      <c r="R1240">
        <f t="shared" si="319"/>
        <v>59.36069129484212</v>
      </c>
      <c r="S1240">
        <f t="shared" si="320"/>
        <v>217.65586808108776</v>
      </c>
    </row>
    <row r="1241" spans="1:19">
      <c r="A1241" t="s">
        <v>2247</v>
      </c>
      <c r="B1241" t="s">
        <v>2248</v>
      </c>
      <c r="C1241" t="s">
        <v>51</v>
      </c>
      <c r="D1241" t="s">
        <v>80</v>
      </c>
      <c r="E1241">
        <v>4.7797741733248862E-2</v>
      </c>
      <c r="F1241" t="s">
        <v>2246</v>
      </c>
      <c r="G1241">
        <f t="shared" si="315"/>
        <v>2014</v>
      </c>
      <c r="H1241" t="s">
        <v>677</v>
      </c>
      <c r="I1241">
        <f t="shared" si="316"/>
        <v>2022</v>
      </c>
      <c r="J1241" t="s">
        <v>45</v>
      </c>
      <c r="K1241" t="s">
        <v>46</v>
      </c>
      <c r="L1241">
        <v>144.44140854172659</v>
      </c>
      <c r="M1241">
        <f t="shared" si="302"/>
        <v>73.665118356280558</v>
      </c>
      <c r="N1241">
        <f>L1241*$L$3</f>
        <v>73.665118356280558</v>
      </c>
      <c r="O1241">
        <f t="shared" si="317"/>
        <v>147.33023671256112</v>
      </c>
      <c r="P1241">
        <f>O1241*$L$6</f>
        <v>38.305861545265891</v>
      </c>
      <c r="Q1241">
        <f t="shared" si="318"/>
        <v>185.636098257827</v>
      </c>
      <c r="R1241">
        <f t="shared" si="319"/>
        <v>87.248966181178687</v>
      </c>
      <c r="S1241">
        <f t="shared" si="320"/>
        <v>319.91287599765519</v>
      </c>
    </row>
    <row r="1242" spans="1:19">
      <c r="A1242" t="s">
        <v>2237</v>
      </c>
      <c r="B1242" t="s">
        <v>2249</v>
      </c>
      <c r="C1242" t="s">
        <v>51</v>
      </c>
      <c r="D1242" t="s">
        <v>42</v>
      </c>
      <c r="E1242">
        <v>4.8252944928570497E-2</v>
      </c>
      <c r="F1242" t="s">
        <v>52</v>
      </c>
      <c r="G1242">
        <f t="shared" si="315"/>
        <v>2013</v>
      </c>
      <c r="H1242" t="s">
        <v>677</v>
      </c>
      <c r="I1242">
        <f t="shared" si="316"/>
        <v>2022</v>
      </c>
      <c r="J1242" t="s">
        <v>45</v>
      </c>
      <c r="K1242" t="s">
        <v>46</v>
      </c>
      <c r="L1242">
        <v>64.80477635458584</v>
      </c>
      <c r="M1242">
        <f t="shared" si="302"/>
        <v>33.093639125075192</v>
      </c>
      <c r="N1242">
        <f>L1242*$L$2</f>
        <v>33.093639125075192</v>
      </c>
      <c r="O1242">
        <f t="shared" si="317"/>
        <v>66.187278250150385</v>
      </c>
      <c r="P1242">
        <f>O1242*$L$5</f>
        <v>24.48929295255564</v>
      </c>
      <c r="Q1242">
        <f t="shared" si="318"/>
        <v>90.676571202706029</v>
      </c>
      <c r="R1242">
        <f t="shared" si="319"/>
        <v>42.617988465271829</v>
      </c>
      <c r="S1242">
        <f t="shared" si="320"/>
        <v>156.2659577059967</v>
      </c>
    </row>
    <row r="1243" spans="1:19">
      <c r="A1243" t="s">
        <v>2250</v>
      </c>
      <c r="B1243" t="s">
        <v>2251</v>
      </c>
      <c r="C1243" t="s">
        <v>51</v>
      </c>
      <c r="D1243" t="s">
        <v>42</v>
      </c>
      <c r="E1243">
        <v>4.7289981665077328E-2</v>
      </c>
      <c r="F1243" t="s">
        <v>85</v>
      </c>
      <c r="G1243">
        <f t="shared" si="315"/>
        <v>2014</v>
      </c>
      <c r="H1243" t="s">
        <v>674</v>
      </c>
      <c r="I1243">
        <f t="shared" si="316"/>
        <v>2022</v>
      </c>
      <c r="J1243" t="s">
        <v>45</v>
      </c>
      <c r="K1243" t="s">
        <v>46</v>
      </c>
      <c r="L1243">
        <v>35.70382109323215</v>
      </c>
      <c r="M1243">
        <f t="shared" si="302"/>
        <v>18.2327513049439</v>
      </c>
      <c r="N1243">
        <f>L1243*$L$2</f>
        <v>18.2327513049439</v>
      </c>
      <c r="O1243">
        <f t="shared" si="317"/>
        <v>36.4655026098878</v>
      </c>
      <c r="P1243">
        <f>O1243*$L$5</f>
        <v>13.492235965658486</v>
      </c>
      <c r="Q1243">
        <f t="shared" si="318"/>
        <v>49.957738575546287</v>
      </c>
      <c r="R1243">
        <f t="shared" si="319"/>
        <v>23.480137130506755</v>
      </c>
      <c r="S1243">
        <f t="shared" si="320"/>
        <v>86.093836145191432</v>
      </c>
    </row>
    <row r="1244" spans="1:19">
      <c r="A1244" t="s">
        <v>2244</v>
      </c>
      <c r="B1244" t="s">
        <v>2252</v>
      </c>
      <c r="C1244" t="s">
        <v>51</v>
      </c>
      <c r="D1244" t="s">
        <v>80</v>
      </c>
      <c r="E1244">
        <v>4.6730223040837668E-2</v>
      </c>
      <c r="F1244" t="s">
        <v>2246</v>
      </c>
      <c r="G1244">
        <f t="shared" si="315"/>
        <v>2014</v>
      </c>
      <c r="H1244" t="s">
        <v>674</v>
      </c>
      <c r="I1244">
        <f t="shared" si="316"/>
        <v>2022</v>
      </c>
      <c r="J1244" t="s">
        <v>45</v>
      </c>
      <c r="K1244" t="s">
        <v>46</v>
      </c>
      <c r="L1244">
        <v>95.674963325126072</v>
      </c>
      <c r="M1244">
        <f t="shared" si="302"/>
        <v>48.794231295814299</v>
      </c>
      <c r="N1244">
        <f>L1244*$L$3</f>
        <v>48.794231295814299</v>
      </c>
      <c r="O1244">
        <f t="shared" si="317"/>
        <v>97.588462591628598</v>
      </c>
      <c r="P1244">
        <f>O1244*$L$6</f>
        <v>25.373000273823436</v>
      </c>
      <c r="Q1244">
        <f t="shared" si="318"/>
        <v>122.96146286545203</v>
      </c>
      <c r="R1244">
        <f t="shared" si="319"/>
        <v>57.791887546762453</v>
      </c>
      <c r="S1244">
        <f t="shared" si="320"/>
        <v>211.90358767146233</v>
      </c>
    </row>
    <row r="1245" spans="1:19">
      <c r="A1245" t="s">
        <v>2250</v>
      </c>
      <c r="B1245" t="s">
        <v>2253</v>
      </c>
      <c r="C1245" t="s">
        <v>51</v>
      </c>
      <c r="D1245" t="s">
        <v>42</v>
      </c>
      <c r="E1245">
        <v>4.8138279280518857E-2</v>
      </c>
      <c r="F1245" t="s">
        <v>85</v>
      </c>
      <c r="G1245">
        <f t="shared" si="315"/>
        <v>2014</v>
      </c>
      <c r="H1245" t="s">
        <v>674</v>
      </c>
      <c r="I1245">
        <f t="shared" si="316"/>
        <v>2022</v>
      </c>
      <c r="J1245" t="s">
        <v>45</v>
      </c>
      <c r="K1245" t="s">
        <v>46</v>
      </c>
      <c r="L1245">
        <v>142.8931509615536</v>
      </c>
      <c r="M1245">
        <f t="shared" si="302"/>
        <v>72.970769091033432</v>
      </c>
      <c r="N1245">
        <f t="shared" ref="N1245:N1308" si="321">L1245*$L$2</f>
        <v>72.970769091033432</v>
      </c>
      <c r="O1245">
        <f t="shared" ref="O1245:O1308" si="322">N1245*$L$4</f>
        <v>145.94153818206686</v>
      </c>
      <c r="P1245">
        <f t="shared" ref="P1245:P1308" si="323">O1245*$L$5</f>
        <v>53.998369127364739</v>
      </c>
      <c r="Q1245">
        <f t="shared" ref="Q1245:Q1308" si="324">SUM(O1245:P1245)</f>
        <v>199.93990730943159</v>
      </c>
      <c r="R1245">
        <f t="shared" ref="R1245:R1308" si="325">Q1245*$L$7</f>
        <v>93.971756435432837</v>
      </c>
      <c r="S1245">
        <f t="shared" ref="S1245:S1308" si="326">R1245*$L$8</f>
        <v>344.56310692992037</v>
      </c>
    </row>
    <row r="1246" spans="1:19">
      <c r="A1246" t="s">
        <v>54</v>
      </c>
      <c r="B1246" t="s">
        <v>2254</v>
      </c>
      <c r="C1246" t="s">
        <v>51</v>
      </c>
      <c r="D1246" t="s">
        <v>42</v>
      </c>
      <c r="E1246">
        <v>4.8554432811696371E-2</v>
      </c>
      <c r="F1246" t="s">
        <v>56</v>
      </c>
      <c r="G1246">
        <f t="shared" si="315"/>
        <v>2013</v>
      </c>
      <c r="H1246" t="s">
        <v>677</v>
      </c>
      <c r="I1246">
        <f t="shared" si="316"/>
        <v>2022</v>
      </c>
      <c r="J1246" t="s">
        <v>45</v>
      </c>
      <c r="K1246" t="s">
        <v>46</v>
      </c>
      <c r="L1246">
        <v>52.530020068726259</v>
      </c>
      <c r="M1246">
        <f t="shared" si="302"/>
        <v>26.825330248429562</v>
      </c>
      <c r="N1246">
        <f t="shared" si="321"/>
        <v>26.825330248429562</v>
      </c>
      <c r="O1246">
        <f t="shared" si="322"/>
        <v>53.650660496859125</v>
      </c>
      <c r="P1246">
        <f t="shared" si="323"/>
        <v>19.850744383837878</v>
      </c>
      <c r="Q1246">
        <f t="shared" si="324"/>
        <v>73.50140488069701</v>
      </c>
      <c r="R1246">
        <f t="shared" si="325"/>
        <v>34.54566029392759</v>
      </c>
      <c r="S1246">
        <f t="shared" si="326"/>
        <v>126.66742107773449</v>
      </c>
    </row>
    <row r="1247" spans="1:19">
      <c r="A1247" t="s">
        <v>54</v>
      </c>
      <c r="B1247" t="s">
        <v>2255</v>
      </c>
      <c r="C1247" t="s">
        <v>51</v>
      </c>
      <c r="D1247" t="s">
        <v>42</v>
      </c>
      <c r="E1247">
        <v>4.9326379668207757E-2</v>
      </c>
      <c r="F1247" t="s">
        <v>56</v>
      </c>
      <c r="G1247">
        <f t="shared" si="315"/>
        <v>2013</v>
      </c>
      <c r="H1247" t="s">
        <v>677</v>
      </c>
      <c r="I1247">
        <f t="shared" si="316"/>
        <v>2022</v>
      </c>
      <c r="J1247" t="s">
        <v>45</v>
      </c>
      <c r="K1247" t="s">
        <v>46</v>
      </c>
      <c r="L1247">
        <v>78.914912392225432</v>
      </c>
      <c r="M1247">
        <f t="shared" si="302"/>
        <v>40.299215261629818</v>
      </c>
      <c r="N1247">
        <f t="shared" si="321"/>
        <v>40.299215261629818</v>
      </c>
      <c r="O1247">
        <f t="shared" si="322"/>
        <v>80.598430523259637</v>
      </c>
      <c r="P1247">
        <f t="shared" si="323"/>
        <v>29.821419293606066</v>
      </c>
      <c r="Q1247">
        <f t="shared" si="324"/>
        <v>110.41984981686571</v>
      </c>
      <c r="R1247">
        <f t="shared" si="325"/>
        <v>51.897329413926876</v>
      </c>
      <c r="S1247">
        <f t="shared" si="326"/>
        <v>190.29020785106519</v>
      </c>
    </row>
    <row r="1248" spans="1:19">
      <c r="A1248" t="s">
        <v>2256</v>
      </c>
      <c r="B1248" t="s">
        <v>2257</v>
      </c>
      <c r="C1248" t="s">
        <v>51</v>
      </c>
      <c r="D1248" t="s">
        <v>42</v>
      </c>
      <c r="E1248">
        <v>4.9624060199538501E-2</v>
      </c>
      <c r="F1248" t="s">
        <v>62</v>
      </c>
      <c r="G1248">
        <f t="shared" si="315"/>
        <v>2013</v>
      </c>
      <c r="H1248" t="s">
        <v>677</v>
      </c>
      <c r="I1248">
        <f t="shared" si="316"/>
        <v>2022</v>
      </c>
      <c r="J1248" t="s">
        <v>45</v>
      </c>
      <c r="K1248" t="s">
        <v>46</v>
      </c>
      <c r="L1248">
        <v>27.15734720580021</v>
      </c>
      <c r="M1248">
        <f t="shared" si="302"/>
        <v>13.868351973095317</v>
      </c>
      <c r="N1248">
        <f t="shared" si="321"/>
        <v>13.868351973095317</v>
      </c>
      <c r="O1248">
        <f t="shared" si="322"/>
        <v>27.736703946190634</v>
      </c>
      <c r="P1248">
        <f t="shared" si="323"/>
        <v>10.262580460090534</v>
      </c>
      <c r="Q1248">
        <f t="shared" si="324"/>
        <v>37.99928440628117</v>
      </c>
      <c r="R1248">
        <f t="shared" si="325"/>
        <v>17.859663670952148</v>
      </c>
      <c r="S1248">
        <f t="shared" si="326"/>
        <v>65.485433460157878</v>
      </c>
    </row>
    <row r="1249" spans="1:19">
      <c r="A1249" t="s">
        <v>2258</v>
      </c>
      <c r="B1249" t="s">
        <v>2259</v>
      </c>
      <c r="C1249" t="s">
        <v>51</v>
      </c>
      <c r="D1249" t="s">
        <v>42</v>
      </c>
      <c r="E1249">
        <v>4.8114905956598272E-2</v>
      </c>
      <c r="F1249" t="s">
        <v>52</v>
      </c>
      <c r="G1249">
        <f t="shared" si="315"/>
        <v>2013</v>
      </c>
      <c r="H1249" t="s">
        <v>677</v>
      </c>
      <c r="I1249">
        <f t="shared" si="316"/>
        <v>2022</v>
      </c>
      <c r="J1249" t="s">
        <v>45</v>
      </c>
      <c r="K1249" t="s">
        <v>46</v>
      </c>
      <c r="L1249">
        <v>55.568966185056127</v>
      </c>
      <c r="M1249">
        <f t="shared" si="302"/>
        <v>28.377218731835349</v>
      </c>
      <c r="N1249">
        <f t="shared" si="321"/>
        <v>28.377218731835349</v>
      </c>
      <c r="O1249">
        <f t="shared" si="322"/>
        <v>56.754437463670698</v>
      </c>
      <c r="P1249">
        <f t="shared" si="323"/>
        <v>20.999141861558158</v>
      </c>
      <c r="Q1249">
        <f t="shared" si="324"/>
        <v>77.753579325228856</v>
      </c>
      <c r="R1249">
        <f t="shared" si="325"/>
        <v>36.544182282857562</v>
      </c>
      <c r="S1249">
        <f t="shared" si="326"/>
        <v>133.9953350371444</v>
      </c>
    </row>
    <row r="1250" spans="1:19">
      <c r="A1250" t="s">
        <v>2260</v>
      </c>
      <c r="B1250" t="s">
        <v>2261</v>
      </c>
      <c r="C1250" t="s">
        <v>51</v>
      </c>
      <c r="D1250" t="s">
        <v>42</v>
      </c>
      <c r="E1250">
        <v>4.8207519144435142E-2</v>
      </c>
      <c r="F1250" t="s">
        <v>85</v>
      </c>
      <c r="G1250">
        <f t="shared" si="315"/>
        <v>2014</v>
      </c>
      <c r="H1250" t="s">
        <v>677</v>
      </c>
      <c r="I1250">
        <f t="shared" si="316"/>
        <v>2022</v>
      </c>
      <c r="J1250" t="s">
        <v>45</v>
      </c>
      <c r="K1250" t="s">
        <v>46</v>
      </c>
      <c r="L1250">
        <v>70.227299162861911</v>
      </c>
      <c r="M1250">
        <f t="shared" si="302"/>
        <v>35.86274077250151</v>
      </c>
      <c r="N1250">
        <f t="shared" si="321"/>
        <v>35.86274077250151</v>
      </c>
      <c r="O1250">
        <f t="shared" si="322"/>
        <v>71.725481545003021</v>
      </c>
      <c r="P1250">
        <f t="shared" si="323"/>
        <v>26.538428171651116</v>
      </c>
      <c r="Q1250">
        <f t="shared" si="324"/>
        <v>98.26390971665414</v>
      </c>
      <c r="R1250">
        <f t="shared" si="325"/>
        <v>46.184037566827442</v>
      </c>
      <c r="S1250">
        <f t="shared" si="326"/>
        <v>169.34147107836728</v>
      </c>
    </row>
    <row r="1251" spans="1:19">
      <c r="A1251" t="s">
        <v>54</v>
      </c>
      <c r="B1251" t="s">
        <v>2262</v>
      </c>
      <c r="C1251" t="s">
        <v>51</v>
      </c>
      <c r="D1251" t="s">
        <v>42</v>
      </c>
      <c r="E1251">
        <v>4.8770988603262858E-2</v>
      </c>
      <c r="F1251" t="s">
        <v>56</v>
      </c>
      <c r="G1251">
        <f t="shared" si="315"/>
        <v>2013</v>
      </c>
      <c r="H1251" t="s">
        <v>674</v>
      </c>
      <c r="I1251">
        <f t="shared" si="316"/>
        <v>2022</v>
      </c>
      <c r="J1251" t="s">
        <v>45</v>
      </c>
      <c r="K1251" t="s">
        <v>46</v>
      </c>
      <c r="L1251">
        <v>101.64241254236239</v>
      </c>
      <c r="M1251">
        <f t="shared" si="302"/>
        <v>51.905392004966437</v>
      </c>
      <c r="N1251">
        <f t="shared" si="321"/>
        <v>51.905392004966437</v>
      </c>
      <c r="O1251">
        <f t="shared" si="322"/>
        <v>103.81078400993287</v>
      </c>
      <c r="P1251">
        <f t="shared" si="323"/>
        <v>38.409990083675162</v>
      </c>
      <c r="Q1251">
        <f t="shared" si="324"/>
        <v>142.22077409360804</v>
      </c>
      <c r="R1251">
        <f t="shared" si="325"/>
        <v>66.843763823995772</v>
      </c>
      <c r="S1251">
        <f t="shared" si="326"/>
        <v>245.0938006879845</v>
      </c>
    </row>
    <row r="1252" spans="1:19">
      <c r="A1252" t="s">
        <v>54</v>
      </c>
      <c r="B1252" t="s">
        <v>2263</v>
      </c>
      <c r="C1252" t="s">
        <v>51</v>
      </c>
      <c r="D1252" t="s">
        <v>42</v>
      </c>
      <c r="E1252">
        <v>4.8732949615585081E-2</v>
      </c>
      <c r="F1252" t="s">
        <v>56</v>
      </c>
      <c r="G1252">
        <f t="shared" si="315"/>
        <v>2013</v>
      </c>
      <c r="H1252" t="s">
        <v>674</v>
      </c>
      <c r="I1252">
        <f t="shared" si="316"/>
        <v>2022</v>
      </c>
      <c r="J1252" t="s">
        <v>45</v>
      </c>
      <c r="K1252" t="s">
        <v>46</v>
      </c>
      <c r="L1252">
        <v>143.54808121705489</v>
      </c>
      <c r="M1252">
        <f t="shared" si="302"/>
        <v>73.305220141509423</v>
      </c>
      <c r="N1252">
        <f t="shared" si="321"/>
        <v>73.305220141509423</v>
      </c>
      <c r="O1252">
        <f t="shared" si="322"/>
        <v>146.61044028301885</v>
      </c>
      <c r="P1252">
        <f t="shared" si="323"/>
        <v>54.245862904716972</v>
      </c>
      <c r="Q1252">
        <f t="shared" si="324"/>
        <v>200.85630318773582</v>
      </c>
      <c r="R1252">
        <f t="shared" si="325"/>
        <v>94.402462498235835</v>
      </c>
      <c r="S1252">
        <f t="shared" si="326"/>
        <v>346.14236249353138</v>
      </c>
    </row>
    <row r="1253" spans="1:19">
      <c r="A1253" t="s">
        <v>2264</v>
      </c>
      <c r="B1253" t="s">
        <v>2265</v>
      </c>
      <c r="C1253" t="s">
        <v>51</v>
      </c>
      <c r="D1253" t="s">
        <v>42</v>
      </c>
      <c r="E1253">
        <v>4.7261811906011211E-2</v>
      </c>
      <c r="F1253" t="s">
        <v>56</v>
      </c>
      <c r="G1253">
        <f t="shared" si="315"/>
        <v>2013</v>
      </c>
      <c r="H1253" t="s">
        <v>674</v>
      </c>
      <c r="I1253">
        <f t="shared" si="316"/>
        <v>2022</v>
      </c>
      <c r="J1253" t="s">
        <v>45</v>
      </c>
      <c r="K1253" t="s">
        <v>46</v>
      </c>
      <c r="L1253">
        <v>120.12880256127031</v>
      </c>
      <c r="M1253">
        <f t="shared" si="302"/>
        <v>61.345775174622084</v>
      </c>
      <c r="N1253">
        <f t="shared" si="321"/>
        <v>61.345775174622084</v>
      </c>
      <c r="O1253">
        <f t="shared" si="322"/>
        <v>122.69155034924417</v>
      </c>
      <c r="P1253">
        <f t="shared" si="323"/>
        <v>45.39587362922034</v>
      </c>
      <c r="Q1253">
        <f t="shared" si="324"/>
        <v>168.0874239784645</v>
      </c>
      <c r="R1253">
        <f t="shared" si="325"/>
        <v>79.001089269878307</v>
      </c>
      <c r="S1253">
        <f t="shared" si="326"/>
        <v>289.67066065622043</v>
      </c>
    </row>
    <row r="1254" spans="1:19">
      <c r="A1254" t="s">
        <v>208</v>
      </c>
      <c r="B1254" t="s">
        <v>2266</v>
      </c>
      <c r="C1254" t="s">
        <v>51</v>
      </c>
      <c r="D1254" t="s">
        <v>42</v>
      </c>
      <c r="E1254" s="114">
        <v>4.4025623687097407E-2</v>
      </c>
      <c r="F1254" t="s">
        <v>152</v>
      </c>
      <c r="G1254">
        <f t="shared" si="315"/>
        <v>2016</v>
      </c>
      <c r="H1254" t="s">
        <v>2267</v>
      </c>
      <c r="I1254">
        <f t="shared" si="316"/>
        <v>2023</v>
      </c>
      <c r="J1254" t="s">
        <v>108</v>
      </c>
      <c r="L1254" s="118">
        <v>43.687018865981898</v>
      </c>
      <c r="M1254">
        <f t="shared" ref="M1254:M1317" si="327">IF(D1254="euc",$L$2,$L$3)*L1254</f>
        <v>22.309504300894773</v>
      </c>
      <c r="N1254">
        <f t="shared" si="321"/>
        <v>22.309504300894773</v>
      </c>
      <c r="O1254">
        <f t="shared" si="322"/>
        <v>44.619008601789545</v>
      </c>
      <c r="P1254">
        <f t="shared" si="323"/>
        <v>16.509033182662133</v>
      </c>
      <c r="Q1254">
        <f t="shared" si="324"/>
        <v>61.128041784451682</v>
      </c>
      <c r="R1254">
        <f t="shared" si="325"/>
        <v>28.730179638692288</v>
      </c>
      <c r="S1254">
        <f t="shared" si="326"/>
        <v>105.34399200853838</v>
      </c>
    </row>
    <row r="1255" spans="1:19">
      <c r="A1255" t="s">
        <v>1459</v>
      </c>
      <c r="B1255" t="s">
        <v>2268</v>
      </c>
      <c r="C1255" t="s">
        <v>51</v>
      </c>
      <c r="D1255" t="s">
        <v>42</v>
      </c>
      <c r="E1255" s="114">
        <v>4.5529264171520117E-2</v>
      </c>
      <c r="F1255" t="s">
        <v>204</v>
      </c>
      <c r="G1255">
        <f t="shared" si="315"/>
        <v>2016</v>
      </c>
      <c r="H1255" t="s">
        <v>2269</v>
      </c>
      <c r="I1255">
        <f t="shared" si="316"/>
        <v>2023</v>
      </c>
      <c r="J1255" t="s">
        <v>108</v>
      </c>
      <c r="L1255" s="118">
        <v>150.23797729284539</v>
      </c>
      <c r="M1255">
        <f t="shared" si="327"/>
        <v>76.721527070879773</v>
      </c>
      <c r="N1255">
        <f t="shared" si="321"/>
        <v>76.721527070879773</v>
      </c>
      <c r="O1255">
        <f t="shared" si="322"/>
        <v>153.44305414175955</v>
      </c>
      <c r="P1255">
        <f t="shared" si="323"/>
        <v>56.773930032451034</v>
      </c>
      <c r="Q1255">
        <f t="shared" si="324"/>
        <v>210.21698417421058</v>
      </c>
      <c r="R1255">
        <f t="shared" si="325"/>
        <v>98.801982561878972</v>
      </c>
      <c r="S1255">
        <f t="shared" si="326"/>
        <v>362.27393606022287</v>
      </c>
    </row>
    <row r="1256" spans="1:19">
      <c r="A1256" t="s">
        <v>1459</v>
      </c>
      <c r="B1256" t="s">
        <v>2270</v>
      </c>
      <c r="C1256" t="s">
        <v>51</v>
      </c>
      <c r="D1256" t="s">
        <v>42</v>
      </c>
      <c r="E1256" s="114">
        <v>4.2456495306107282E-2</v>
      </c>
      <c r="F1256" t="s">
        <v>204</v>
      </c>
      <c r="G1256">
        <f t="shared" si="315"/>
        <v>2016</v>
      </c>
      <c r="H1256" t="s">
        <v>2269</v>
      </c>
      <c r="I1256">
        <f t="shared" si="316"/>
        <v>2023</v>
      </c>
      <c r="J1256" t="s">
        <v>108</v>
      </c>
      <c r="L1256" s="118">
        <v>107.63098093587961</v>
      </c>
      <c r="M1256">
        <f t="shared" si="327"/>
        <v>54.963554264589227</v>
      </c>
      <c r="N1256">
        <f t="shared" si="321"/>
        <v>54.963554264589227</v>
      </c>
      <c r="O1256">
        <f t="shared" si="322"/>
        <v>109.92710852917845</v>
      </c>
      <c r="P1256">
        <f t="shared" si="323"/>
        <v>40.673030155796027</v>
      </c>
      <c r="Q1256">
        <f t="shared" si="324"/>
        <v>150.60013868497447</v>
      </c>
      <c r="R1256">
        <f t="shared" si="325"/>
        <v>70.782065181937995</v>
      </c>
      <c r="S1256">
        <f t="shared" si="326"/>
        <v>259.5342390004393</v>
      </c>
    </row>
    <row r="1257" spans="1:19">
      <c r="A1257" t="s">
        <v>1454</v>
      </c>
      <c r="B1257" t="s">
        <v>2271</v>
      </c>
      <c r="C1257" t="s">
        <v>51</v>
      </c>
      <c r="D1257" t="s">
        <v>42</v>
      </c>
      <c r="E1257" s="114">
        <v>4.2271684981188863E-2</v>
      </c>
      <c r="F1257" t="s">
        <v>204</v>
      </c>
      <c r="G1257">
        <f t="shared" si="315"/>
        <v>2016</v>
      </c>
      <c r="H1257" t="s">
        <v>2272</v>
      </c>
      <c r="I1257">
        <f t="shared" si="316"/>
        <v>2023</v>
      </c>
      <c r="J1257" t="s">
        <v>108</v>
      </c>
      <c r="L1257" s="118">
        <v>131.2778973697007</v>
      </c>
      <c r="M1257">
        <f t="shared" si="327"/>
        <v>67.039246256793874</v>
      </c>
      <c r="N1257">
        <f t="shared" si="321"/>
        <v>67.039246256793874</v>
      </c>
      <c r="O1257">
        <f t="shared" si="322"/>
        <v>134.07849251358775</v>
      </c>
      <c r="P1257">
        <f t="shared" si="323"/>
        <v>49.609042230027462</v>
      </c>
      <c r="Q1257">
        <f t="shared" si="324"/>
        <v>183.6875347436152</v>
      </c>
      <c r="R1257">
        <f t="shared" si="325"/>
        <v>86.333141329499142</v>
      </c>
      <c r="S1257">
        <f t="shared" si="326"/>
        <v>316.55485154149682</v>
      </c>
    </row>
    <row r="1258" spans="1:19">
      <c r="A1258" t="s">
        <v>1454</v>
      </c>
      <c r="B1258" t="s">
        <v>2273</v>
      </c>
      <c r="C1258" t="s">
        <v>51</v>
      </c>
      <c r="D1258" t="s">
        <v>42</v>
      </c>
      <c r="E1258" s="114">
        <v>4.2954027295728947E-2</v>
      </c>
      <c r="F1258" t="s">
        <v>204</v>
      </c>
      <c r="G1258">
        <f t="shared" si="315"/>
        <v>2016</v>
      </c>
      <c r="H1258" t="s">
        <v>2272</v>
      </c>
      <c r="I1258">
        <f t="shared" si="316"/>
        <v>2023</v>
      </c>
      <c r="J1258" t="s">
        <v>108</v>
      </c>
      <c r="L1258" s="118">
        <v>106.2130177417514</v>
      </c>
      <c r="M1258">
        <f t="shared" si="327"/>
        <v>54.239447726787759</v>
      </c>
      <c r="N1258">
        <f t="shared" si="321"/>
        <v>54.239447726787759</v>
      </c>
      <c r="O1258">
        <f t="shared" si="322"/>
        <v>108.47889545357552</v>
      </c>
      <c r="P1258">
        <f t="shared" si="323"/>
        <v>40.137191317822939</v>
      </c>
      <c r="Q1258">
        <f t="shared" si="324"/>
        <v>148.61608677139844</v>
      </c>
      <c r="R1258">
        <f t="shared" si="325"/>
        <v>69.849560782557262</v>
      </c>
      <c r="S1258">
        <f t="shared" si="326"/>
        <v>256.11505620270992</v>
      </c>
    </row>
    <row r="1259" spans="1:19">
      <c r="A1259" t="s">
        <v>208</v>
      </c>
      <c r="B1259" t="s">
        <v>2274</v>
      </c>
      <c r="C1259" t="s">
        <v>51</v>
      </c>
      <c r="D1259" t="s">
        <v>42</v>
      </c>
      <c r="E1259" s="114">
        <v>4.0567733705861982E-2</v>
      </c>
      <c r="F1259" t="s">
        <v>152</v>
      </c>
      <c r="G1259">
        <f t="shared" si="315"/>
        <v>2016</v>
      </c>
      <c r="H1259" t="s">
        <v>2275</v>
      </c>
      <c r="I1259">
        <f t="shared" si="316"/>
        <v>2023</v>
      </c>
      <c r="J1259" t="s">
        <v>108</v>
      </c>
      <c r="L1259" s="118">
        <v>127.13473435276519</v>
      </c>
      <c r="M1259">
        <f t="shared" si="327"/>
        <v>64.923471009478803</v>
      </c>
      <c r="N1259">
        <f t="shared" si="321"/>
        <v>64.923471009478803</v>
      </c>
      <c r="O1259">
        <f t="shared" si="322"/>
        <v>129.84694201895761</v>
      </c>
      <c r="P1259">
        <f t="shared" si="323"/>
        <v>48.04336854701431</v>
      </c>
      <c r="Q1259">
        <f t="shared" si="324"/>
        <v>177.8903105659719</v>
      </c>
      <c r="R1259">
        <f t="shared" si="325"/>
        <v>83.608445966006784</v>
      </c>
      <c r="S1259">
        <f t="shared" si="326"/>
        <v>306.56430187535818</v>
      </c>
    </row>
    <row r="1260" spans="1:19">
      <c r="A1260" t="s">
        <v>208</v>
      </c>
      <c r="B1260" t="s">
        <v>2276</v>
      </c>
      <c r="C1260" t="s">
        <v>51</v>
      </c>
      <c r="D1260" t="s">
        <v>42</v>
      </c>
      <c r="E1260" s="114">
        <v>4.0920842372604439E-2</v>
      </c>
      <c r="F1260" t="s">
        <v>152</v>
      </c>
      <c r="G1260">
        <f t="shared" si="315"/>
        <v>2016</v>
      </c>
      <c r="H1260" t="s">
        <v>2275</v>
      </c>
      <c r="I1260">
        <f t="shared" si="316"/>
        <v>2023</v>
      </c>
      <c r="J1260" t="s">
        <v>108</v>
      </c>
      <c r="L1260" s="118">
        <v>104.6346969418673</v>
      </c>
      <c r="M1260">
        <f t="shared" si="327"/>
        <v>53.433451904980274</v>
      </c>
      <c r="N1260">
        <f t="shared" si="321"/>
        <v>53.433451904980274</v>
      </c>
      <c r="O1260">
        <f t="shared" si="322"/>
        <v>106.86690380996055</v>
      </c>
      <c r="P1260">
        <f t="shared" si="323"/>
        <v>39.540754409685405</v>
      </c>
      <c r="Q1260">
        <f t="shared" si="324"/>
        <v>146.40765821964595</v>
      </c>
      <c r="R1260">
        <f t="shared" si="325"/>
        <v>68.811599363233597</v>
      </c>
      <c r="S1260">
        <f t="shared" si="326"/>
        <v>252.30919766518986</v>
      </c>
    </row>
    <row r="1261" spans="1:19">
      <c r="A1261" t="s">
        <v>208</v>
      </c>
      <c r="B1261" t="s">
        <v>2277</v>
      </c>
      <c r="C1261" t="s">
        <v>51</v>
      </c>
      <c r="D1261" t="s">
        <v>42</v>
      </c>
      <c r="E1261" s="114">
        <v>4.1119879786410719E-2</v>
      </c>
      <c r="F1261" t="s">
        <v>152</v>
      </c>
      <c r="G1261">
        <f t="shared" si="315"/>
        <v>2016</v>
      </c>
      <c r="H1261" t="s">
        <v>2275</v>
      </c>
      <c r="I1261">
        <f t="shared" si="316"/>
        <v>2023</v>
      </c>
      <c r="J1261" t="s">
        <v>108</v>
      </c>
      <c r="L1261" s="118">
        <v>151.0719475756253</v>
      </c>
      <c r="M1261">
        <f t="shared" si="327"/>
        <v>77.147407895286051</v>
      </c>
      <c r="N1261">
        <f t="shared" si="321"/>
        <v>77.147407895286051</v>
      </c>
      <c r="O1261">
        <f t="shared" si="322"/>
        <v>154.2948157905721</v>
      </c>
      <c r="P1261">
        <f t="shared" si="323"/>
        <v>57.089081842511675</v>
      </c>
      <c r="Q1261">
        <f t="shared" si="324"/>
        <v>211.38389763308379</v>
      </c>
      <c r="R1261">
        <f t="shared" si="325"/>
        <v>99.350431887549377</v>
      </c>
      <c r="S1261">
        <f t="shared" si="326"/>
        <v>364.28491692101437</v>
      </c>
    </row>
    <row r="1262" spans="1:19">
      <c r="A1262" t="s">
        <v>208</v>
      </c>
      <c r="B1262" t="s">
        <v>2278</v>
      </c>
      <c r="C1262" t="s">
        <v>51</v>
      </c>
      <c r="D1262" t="s">
        <v>42</v>
      </c>
      <c r="E1262" s="114">
        <v>4.1020610991107383E-2</v>
      </c>
      <c r="F1262" t="s">
        <v>152</v>
      </c>
      <c r="G1262">
        <f t="shared" si="315"/>
        <v>2016</v>
      </c>
      <c r="H1262" t="s">
        <v>2275</v>
      </c>
      <c r="I1262">
        <f t="shared" si="316"/>
        <v>2023</v>
      </c>
      <c r="J1262" t="s">
        <v>108</v>
      </c>
      <c r="L1262" s="118">
        <v>101.893174357731</v>
      </c>
      <c r="M1262">
        <f t="shared" si="327"/>
        <v>52.033447705348003</v>
      </c>
      <c r="N1262">
        <f t="shared" si="321"/>
        <v>52.033447705348003</v>
      </c>
      <c r="O1262">
        <f t="shared" si="322"/>
        <v>104.06689541069601</v>
      </c>
      <c r="P1262">
        <f t="shared" si="323"/>
        <v>38.504751301957519</v>
      </c>
      <c r="Q1262">
        <f t="shared" si="324"/>
        <v>142.57164671265352</v>
      </c>
      <c r="R1262">
        <f t="shared" si="325"/>
        <v>67.008673954947156</v>
      </c>
      <c r="S1262">
        <f t="shared" si="326"/>
        <v>245.69847116813955</v>
      </c>
    </row>
    <row r="1263" spans="1:19">
      <c r="A1263" t="s">
        <v>208</v>
      </c>
      <c r="B1263" t="s">
        <v>2279</v>
      </c>
      <c r="C1263" t="s">
        <v>51</v>
      </c>
      <c r="D1263" t="s">
        <v>42</v>
      </c>
      <c r="E1263" s="114">
        <v>4.3901418292622237E-2</v>
      </c>
      <c r="F1263" t="s">
        <v>152</v>
      </c>
      <c r="G1263">
        <f t="shared" si="315"/>
        <v>2016</v>
      </c>
      <c r="H1263" t="s">
        <v>2275</v>
      </c>
      <c r="I1263">
        <f t="shared" si="316"/>
        <v>2023</v>
      </c>
      <c r="J1263" t="s">
        <v>108</v>
      </c>
      <c r="L1263" s="118">
        <v>110.77075032648069</v>
      </c>
      <c r="M1263">
        <f t="shared" si="327"/>
        <v>56.566929833389516</v>
      </c>
      <c r="N1263">
        <f t="shared" si="321"/>
        <v>56.566929833389516</v>
      </c>
      <c r="O1263">
        <f t="shared" si="322"/>
        <v>113.13385966677903</v>
      </c>
      <c r="P1263">
        <f t="shared" si="323"/>
        <v>41.859528076708244</v>
      </c>
      <c r="Q1263">
        <f t="shared" si="324"/>
        <v>154.99338774348729</v>
      </c>
      <c r="R1263">
        <f t="shared" si="325"/>
        <v>72.846892239439029</v>
      </c>
      <c r="S1263">
        <f t="shared" si="326"/>
        <v>267.10527154460976</v>
      </c>
    </row>
    <row r="1264" spans="1:19">
      <c r="A1264" t="s">
        <v>221</v>
      </c>
      <c r="B1264" t="s">
        <v>2280</v>
      </c>
      <c r="C1264" t="s">
        <v>51</v>
      </c>
      <c r="D1264" t="s">
        <v>42</v>
      </c>
      <c r="E1264" s="114">
        <v>4.2593745580370067E-2</v>
      </c>
      <c r="F1264" t="s">
        <v>156</v>
      </c>
      <c r="G1264">
        <f t="shared" si="315"/>
        <v>2016</v>
      </c>
      <c r="H1264" t="s">
        <v>2281</v>
      </c>
      <c r="I1264">
        <f t="shared" si="316"/>
        <v>2023</v>
      </c>
      <c r="J1264" t="s">
        <v>108</v>
      </c>
      <c r="L1264" s="118">
        <v>187.24011495942241</v>
      </c>
      <c r="M1264">
        <f t="shared" si="327"/>
        <v>95.617285372611789</v>
      </c>
      <c r="N1264">
        <f t="shared" si="321"/>
        <v>95.617285372611789</v>
      </c>
      <c r="O1264">
        <f t="shared" si="322"/>
        <v>191.23457074522358</v>
      </c>
      <c r="P1264">
        <f t="shared" si="323"/>
        <v>70.756791175732729</v>
      </c>
      <c r="Q1264">
        <f t="shared" si="324"/>
        <v>261.99136192095631</v>
      </c>
      <c r="R1264">
        <f t="shared" si="325"/>
        <v>123.13594010284946</v>
      </c>
      <c r="S1264">
        <f t="shared" si="326"/>
        <v>451.49844704378131</v>
      </c>
    </row>
    <row r="1265" spans="1:19">
      <c r="A1265" t="s">
        <v>208</v>
      </c>
      <c r="B1265" t="s">
        <v>2282</v>
      </c>
      <c r="C1265" t="s">
        <v>51</v>
      </c>
      <c r="D1265" t="s">
        <v>42</v>
      </c>
      <c r="E1265" s="114">
        <v>4.6479125463382613E-2</v>
      </c>
      <c r="F1265" t="s">
        <v>152</v>
      </c>
      <c r="G1265">
        <f t="shared" si="315"/>
        <v>2016</v>
      </c>
      <c r="H1265" t="s">
        <v>2275</v>
      </c>
      <c r="I1265">
        <f t="shared" si="316"/>
        <v>2023</v>
      </c>
      <c r="J1265" t="s">
        <v>108</v>
      </c>
      <c r="L1265" s="118">
        <v>138.7972482963597</v>
      </c>
      <c r="M1265">
        <f t="shared" si="327"/>
        <v>70.879128130007743</v>
      </c>
      <c r="N1265">
        <f t="shared" si="321"/>
        <v>70.879128130007743</v>
      </c>
      <c r="O1265">
        <f t="shared" si="322"/>
        <v>141.75825626001549</v>
      </c>
      <c r="P1265">
        <f t="shared" si="323"/>
        <v>52.450554816205731</v>
      </c>
      <c r="Q1265">
        <f t="shared" si="324"/>
        <v>194.20881107622122</v>
      </c>
      <c r="R1265">
        <f t="shared" si="325"/>
        <v>91.278141205823971</v>
      </c>
      <c r="S1265">
        <f t="shared" si="326"/>
        <v>334.68651775468788</v>
      </c>
    </row>
    <row r="1266" spans="1:19">
      <c r="A1266" t="s">
        <v>208</v>
      </c>
      <c r="B1266" t="s">
        <v>2283</v>
      </c>
      <c r="C1266" t="s">
        <v>51</v>
      </c>
      <c r="D1266" t="s">
        <v>42</v>
      </c>
      <c r="E1266" s="114">
        <v>4.2954027295728947E-2</v>
      </c>
      <c r="F1266" t="s">
        <v>152</v>
      </c>
      <c r="G1266">
        <f t="shared" si="315"/>
        <v>2016</v>
      </c>
      <c r="H1266" t="s">
        <v>2275</v>
      </c>
      <c r="I1266">
        <f t="shared" si="316"/>
        <v>2023</v>
      </c>
      <c r="J1266" t="s">
        <v>108</v>
      </c>
      <c r="L1266" s="118">
        <v>165.6755733413394</v>
      </c>
      <c r="M1266">
        <f t="shared" si="327"/>
        <v>84.604992786310717</v>
      </c>
      <c r="N1266">
        <f t="shared" si="321"/>
        <v>84.604992786310717</v>
      </c>
      <c r="O1266">
        <f t="shared" si="322"/>
        <v>169.20998557262143</v>
      </c>
      <c r="P1266">
        <f t="shared" si="323"/>
        <v>62.607694661869928</v>
      </c>
      <c r="Q1266">
        <f t="shared" si="324"/>
        <v>231.81768023449138</v>
      </c>
      <c r="R1266">
        <f t="shared" si="325"/>
        <v>108.95430971021094</v>
      </c>
      <c r="S1266">
        <f t="shared" si="326"/>
        <v>399.49913560410675</v>
      </c>
    </row>
    <row r="1267" spans="1:19">
      <c r="A1267" t="s">
        <v>208</v>
      </c>
      <c r="B1267" t="s">
        <v>2284</v>
      </c>
      <c r="C1267" t="s">
        <v>51</v>
      </c>
      <c r="D1267" t="s">
        <v>42</v>
      </c>
      <c r="E1267" s="114">
        <v>4.2131724694001171E-2</v>
      </c>
      <c r="F1267" t="s">
        <v>152</v>
      </c>
      <c r="G1267">
        <f t="shared" si="315"/>
        <v>2016</v>
      </c>
      <c r="H1267" t="s">
        <v>2275</v>
      </c>
      <c r="I1267">
        <f t="shared" si="316"/>
        <v>2023</v>
      </c>
      <c r="J1267" t="s">
        <v>108</v>
      </c>
      <c r="L1267" s="118">
        <v>119.99372806390529</v>
      </c>
      <c r="M1267">
        <f t="shared" si="327"/>
        <v>61.276797131301016</v>
      </c>
      <c r="N1267">
        <f t="shared" si="321"/>
        <v>61.276797131301016</v>
      </c>
      <c r="O1267">
        <f t="shared" si="322"/>
        <v>122.55359426260203</v>
      </c>
      <c r="P1267">
        <f t="shared" si="323"/>
        <v>45.344829877162752</v>
      </c>
      <c r="Q1267">
        <f t="shared" si="324"/>
        <v>167.89842413976478</v>
      </c>
      <c r="R1267">
        <f t="shared" si="325"/>
        <v>78.912259345689449</v>
      </c>
      <c r="S1267">
        <f t="shared" si="326"/>
        <v>289.34495093419463</v>
      </c>
    </row>
    <row r="1268" spans="1:19">
      <c r="A1268" t="s">
        <v>208</v>
      </c>
      <c r="B1268" t="s">
        <v>2285</v>
      </c>
      <c r="C1268" t="s">
        <v>51</v>
      </c>
      <c r="D1268" t="s">
        <v>42</v>
      </c>
      <c r="E1268" s="114">
        <v>4.066924209249366E-2</v>
      </c>
      <c r="F1268" t="s">
        <v>152</v>
      </c>
      <c r="G1268">
        <f t="shared" si="315"/>
        <v>2016</v>
      </c>
      <c r="H1268" t="s">
        <v>2275</v>
      </c>
      <c r="I1268">
        <f t="shared" si="316"/>
        <v>2023</v>
      </c>
      <c r="J1268" t="s">
        <v>108</v>
      </c>
      <c r="L1268" s="118">
        <v>79.008250421914681</v>
      </c>
      <c r="M1268">
        <f t="shared" si="327"/>
        <v>40.346879882124462</v>
      </c>
      <c r="N1268">
        <f t="shared" si="321"/>
        <v>40.346879882124462</v>
      </c>
      <c r="O1268">
        <f t="shared" si="322"/>
        <v>80.693759764248924</v>
      </c>
      <c r="P1268">
        <f t="shared" si="323"/>
        <v>29.856691112772101</v>
      </c>
      <c r="Q1268">
        <f t="shared" si="324"/>
        <v>110.55045087702102</v>
      </c>
      <c r="R1268">
        <f t="shared" si="325"/>
        <v>51.958711912199874</v>
      </c>
      <c r="S1268">
        <f t="shared" si="326"/>
        <v>190.51527701139952</v>
      </c>
    </row>
    <row r="1269" spans="1:19">
      <c r="A1269" t="s">
        <v>1434</v>
      </c>
      <c r="B1269" t="s">
        <v>2286</v>
      </c>
      <c r="C1269" t="s">
        <v>51</v>
      </c>
      <c r="D1269" t="s">
        <v>42</v>
      </c>
      <c r="E1269" s="114">
        <v>4.7205040571101219E-2</v>
      </c>
      <c r="F1269" t="s">
        <v>201</v>
      </c>
      <c r="G1269">
        <f t="shared" si="315"/>
        <v>2016</v>
      </c>
      <c r="H1269" t="s">
        <v>2287</v>
      </c>
      <c r="I1269">
        <f t="shared" si="316"/>
        <v>2023</v>
      </c>
      <c r="J1269" t="s">
        <v>108</v>
      </c>
      <c r="L1269" s="118">
        <v>58.679138191297767</v>
      </c>
      <c r="M1269">
        <f t="shared" si="327"/>
        <v>29.96547990302275</v>
      </c>
      <c r="N1269">
        <f t="shared" si="321"/>
        <v>29.96547990302275</v>
      </c>
      <c r="O1269">
        <f t="shared" si="322"/>
        <v>59.9309598060455</v>
      </c>
      <c r="P1269">
        <f t="shared" si="323"/>
        <v>22.174455128236836</v>
      </c>
      <c r="Q1269">
        <f t="shared" si="324"/>
        <v>82.105414934282337</v>
      </c>
      <c r="R1269">
        <f t="shared" si="325"/>
        <v>38.589545019112698</v>
      </c>
      <c r="S1269">
        <f t="shared" si="326"/>
        <v>141.49499840341323</v>
      </c>
    </row>
    <row r="1270" spans="1:19">
      <c r="A1270" t="s">
        <v>1434</v>
      </c>
      <c r="B1270" t="s">
        <v>2288</v>
      </c>
      <c r="C1270" t="s">
        <v>51</v>
      </c>
      <c r="D1270" t="s">
        <v>42</v>
      </c>
      <c r="E1270" s="114">
        <v>4.2774928832891947E-2</v>
      </c>
      <c r="F1270" t="s">
        <v>201</v>
      </c>
      <c r="G1270">
        <f t="shared" si="315"/>
        <v>2016</v>
      </c>
      <c r="H1270" t="s">
        <v>2287</v>
      </c>
      <c r="I1270">
        <f t="shared" si="316"/>
        <v>2023</v>
      </c>
      <c r="J1270" t="s">
        <v>108</v>
      </c>
      <c r="L1270" s="118">
        <v>99.647936118929778</v>
      </c>
      <c r="M1270">
        <f t="shared" si="327"/>
        <v>50.886879378066844</v>
      </c>
      <c r="N1270">
        <f t="shared" si="321"/>
        <v>50.886879378066844</v>
      </c>
      <c r="O1270">
        <f t="shared" si="322"/>
        <v>101.77375875613369</v>
      </c>
      <c r="P1270">
        <f t="shared" si="323"/>
        <v>37.656290739769467</v>
      </c>
      <c r="Q1270">
        <f t="shared" si="324"/>
        <v>139.43004949590315</v>
      </c>
      <c r="R1270">
        <f t="shared" si="325"/>
        <v>65.532123263074482</v>
      </c>
      <c r="S1270">
        <f t="shared" si="326"/>
        <v>240.28445196460643</v>
      </c>
    </row>
    <row r="1271" spans="1:19">
      <c r="A1271" t="s">
        <v>1434</v>
      </c>
      <c r="B1271" t="s">
        <v>2289</v>
      </c>
      <c r="C1271" t="s">
        <v>51</v>
      </c>
      <c r="D1271" t="s">
        <v>42</v>
      </c>
      <c r="E1271" s="114">
        <v>4.7289981665077328E-2</v>
      </c>
      <c r="F1271" t="s">
        <v>201</v>
      </c>
      <c r="G1271">
        <f t="shared" si="315"/>
        <v>2016</v>
      </c>
      <c r="H1271" t="s">
        <v>2290</v>
      </c>
      <c r="I1271">
        <f t="shared" si="316"/>
        <v>2023</v>
      </c>
      <c r="J1271" t="s">
        <v>108</v>
      </c>
      <c r="L1271" s="118">
        <v>155.9392229694395</v>
      </c>
      <c r="M1271">
        <f t="shared" si="327"/>
        <v>79.632963196393831</v>
      </c>
      <c r="N1271">
        <f t="shared" si="321"/>
        <v>79.632963196393831</v>
      </c>
      <c r="O1271">
        <f t="shared" si="322"/>
        <v>159.26592639278766</v>
      </c>
      <c r="P1271">
        <f t="shared" si="323"/>
        <v>58.928392765331438</v>
      </c>
      <c r="Q1271">
        <f t="shared" si="324"/>
        <v>218.1943191581191</v>
      </c>
      <c r="R1271">
        <f t="shared" si="325"/>
        <v>102.55133000431597</v>
      </c>
      <c r="S1271">
        <f t="shared" si="326"/>
        <v>376.02154334915855</v>
      </c>
    </row>
    <row r="1272" spans="1:19">
      <c r="A1272" t="s">
        <v>221</v>
      </c>
      <c r="B1272" t="s">
        <v>2291</v>
      </c>
      <c r="C1272" t="s">
        <v>51</v>
      </c>
      <c r="D1272" t="s">
        <v>42</v>
      </c>
      <c r="E1272" s="114">
        <v>4.6791575847564652E-2</v>
      </c>
      <c r="F1272" t="s">
        <v>156</v>
      </c>
      <c r="G1272">
        <f t="shared" si="315"/>
        <v>2016</v>
      </c>
      <c r="H1272" t="s">
        <v>2281</v>
      </c>
      <c r="I1272">
        <f t="shared" si="316"/>
        <v>2023</v>
      </c>
      <c r="J1272" t="s">
        <v>108</v>
      </c>
      <c r="L1272" s="118">
        <v>148.95084141876089</v>
      </c>
      <c r="M1272">
        <f t="shared" si="327"/>
        <v>76.064229684513947</v>
      </c>
      <c r="N1272">
        <f t="shared" si="321"/>
        <v>76.064229684513947</v>
      </c>
      <c r="O1272">
        <f t="shared" si="322"/>
        <v>152.12845936902789</v>
      </c>
      <c r="P1272">
        <f t="shared" si="323"/>
        <v>56.287529966540319</v>
      </c>
      <c r="Q1272">
        <f t="shared" si="324"/>
        <v>208.41598933556821</v>
      </c>
      <c r="R1272">
        <f t="shared" si="325"/>
        <v>97.955514987717052</v>
      </c>
      <c r="S1272">
        <f t="shared" si="326"/>
        <v>359.1702216216292</v>
      </c>
    </row>
    <row r="1273" spans="1:19">
      <c r="A1273" t="s">
        <v>221</v>
      </c>
      <c r="B1273" t="s">
        <v>2292</v>
      </c>
      <c r="C1273" t="s">
        <v>51</v>
      </c>
      <c r="D1273" t="s">
        <v>42</v>
      </c>
      <c r="E1273" s="114">
        <v>4.369173637708474E-2</v>
      </c>
      <c r="F1273" t="s">
        <v>156</v>
      </c>
      <c r="G1273">
        <f t="shared" si="315"/>
        <v>2016</v>
      </c>
      <c r="H1273" t="s">
        <v>2293</v>
      </c>
      <c r="I1273">
        <f t="shared" si="316"/>
        <v>2023</v>
      </c>
      <c r="J1273" t="s">
        <v>108</v>
      </c>
      <c r="L1273" s="118">
        <v>183.81106297682521</v>
      </c>
      <c r="M1273">
        <f t="shared" si="327"/>
        <v>93.866182826832144</v>
      </c>
      <c r="N1273">
        <f t="shared" si="321"/>
        <v>93.866182826832144</v>
      </c>
      <c r="O1273">
        <f t="shared" si="322"/>
        <v>187.73236565366429</v>
      </c>
      <c r="P1273">
        <f t="shared" si="323"/>
        <v>69.460975291855789</v>
      </c>
      <c r="Q1273">
        <f t="shared" si="324"/>
        <v>257.19334094552005</v>
      </c>
      <c r="R1273">
        <f t="shared" si="325"/>
        <v>120.88087024439442</v>
      </c>
      <c r="S1273">
        <f t="shared" si="326"/>
        <v>443.2298575627795</v>
      </c>
    </row>
    <row r="1274" spans="1:19">
      <c r="A1274" t="s">
        <v>221</v>
      </c>
      <c r="B1274" t="s">
        <v>2294</v>
      </c>
      <c r="C1274" t="s">
        <v>51</v>
      </c>
      <c r="D1274" t="s">
        <v>42</v>
      </c>
      <c r="E1274" s="114">
        <v>4.4937520859910728E-2</v>
      </c>
      <c r="F1274" t="s">
        <v>156</v>
      </c>
      <c r="G1274">
        <f t="shared" si="315"/>
        <v>2016</v>
      </c>
      <c r="H1274" t="s">
        <v>2293</v>
      </c>
      <c r="I1274">
        <f t="shared" si="316"/>
        <v>2023</v>
      </c>
      <c r="J1274" t="s">
        <v>108</v>
      </c>
      <c r="L1274" s="118">
        <v>200.0003055017913</v>
      </c>
      <c r="M1274">
        <f t="shared" si="327"/>
        <v>102.13348934291483</v>
      </c>
      <c r="N1274">
        <f t="shared" si="321"/>
        <v>102.13348934291483</v>
      </c>
      <c r="O1274">
        <f t="shared" si="322"/>
        <v>204.26697868582966</v>
      </c>
      <c r="P1274">
        <f t="shared" si="323"/>
        <v>75.578782113756972</v>
      </c>
      <c r="Q1274">
        <f t="shared" si="324"/>
        <v>279.84576079958663</v>
      </c>
      <c r="R1274">
        <f t="shared" si="325"/>
        <v>131.52750757580571</v>
      </c>
      <c r="S1274">
        <f t="shared" si="326"/>
        <v>482.26752777795429</v>
      </c>
    </row>
    <row r="1275" spans="1:19">
      <c r="A1275" t="s">
        <v>221</v>
      </c>
      <c r="B1275" t="s">
        <v>2295</v>
      </c>
      <c r="C1275" t="s">
        <v>51</v>
      </c>
      <c r="D1275" t="s">
        <v>42</v>
      </c>
      <c r="E1275" s="114">
        <v>4.6185812232824988E-2</v>
      </c>
      <c r="F1275" t="s">
        <v>156</v>
      </c>
      <c r="G1275">
        <f t="shared" si="315"/>
        <v>2016</v>
      </c>
      <c r="H1275" t="s">
        <v>2293</v>
      </c>
      <c r="I1275">
        <f t="shared" si="316"/>
        <v>2023</v>
      </c>
      <c r="J1275" t="s">
        <v>108</v>
      </c>
      <c r="L1275" s="118">
        <v>53.07333531932413</v>
      </c>
      <c r="M1275">
        <f t="shared" si="327"/>
        <v>27.102783236401542</v>
      </c>
      <c r="N1275">
        <f t="shared" si="321"/>
        <v>27.102783236401542</v>
      </c>
      <c r="O1275">
        <f t="shared" si="322"/>
        <v>54.205566472803085</v>
      </c>
      <c r="P1275">
        <f t="shared" si="323"/>
        <v>20.056059594937143</v>
      </c>
      <c r="Q1275">
        <f t="shared" si="324"/>
        <v>74.261626067740224</v>
      </c>
      <c r="R1275">
        <f t="shared" si="325"/>
        <v>34.902964251837901</v>
      </c>
      <c r="S1275">
        <f t="shared" si="326"/>
        <v>127.97753559007229</v>
      </c>
    </row>
    <row r="1276" spans="1:19">
      <c r="A1276" t="s">
        <v>221</v>
      </c>
      <c r="B1276" t="s">
        <v>2296</v>
      </c>
      <c r="C1276" t="s">
        <v>51</v>
      </c>
      <c r="D1276" t="s">
        <v>42</v>
      </c>
      <c r="E1276" s="114">
        <v>4.3086977744750753E-2</v>
      </c>
      <c r="F1276" t="s">
        <v>156</v>
      </c>
      <c r="G1276">
        <f t="shared" si="315"/>
        <v>2016</v>
      </c>
      <c r="H1276" t="s">
        <v>2281</v>
      </c>
      <c r="I1276">
        <f t="shared" si="316"/>
        <v>2023</v>
      </c>
      <c r="J1276" t="s">
        <v>108</v>
      </c>
      <c r="L1276" s="118">
        <v>47.439143101294022</v>
      </c>
      <c r="M1276">
        <f t="shared" si="327"/>
        <v>24.225589077060832</v>
      </c>
      <c r="N1276">
        <f t="shared" si="321"/>
        <v>24.225589077060832</v>
      </c>
      <c r="O1276">
        <f t="shared" si="322"/>
        <v>48.451178154121664</v>
      </c>
      <c r="P1276">
        <f t="shared" si="323"/>
        <v>17.926935917025016</v>
      </c>
      <c r="Q1276">
        <f t="shared" si="324"/>
        <v>66.378114071146683</v>
      </c>
      <c r="R1276">
        <f t="shared" si="325"/>
        <v>31.197713613438939</v>
      </c>
      <c r="S1276">
        <f t="shared" si="326"/>
        <v>114.39161658260944</v>
      </c>
    </row>
    <row r="1277" spans="1:19">
      <c r="A1277" t="s">
        <v>1390</v>
      </c>
      <c r="B1277" t="s">
        <v>2297</v>
      </c>
      <c r="C1277" t="s">
        <v>51</v>
      </c>
      <c r="D1277" t="s">
        <v>42</v>
      </c>
      <c r="E1277" s="114">
        <v>4.9539056398935723E-2</v>
      </c>
      <c r="F1277" t="s">
        <v>1205</v>
      </c>
      <c r="G1277">
        <f t="shared" si="315"/>
        <v>2016</v>
      </c>
      <c r="H1277" t="s">
        <v>2298</v>
      </c>
      <c r="I1277">
        <f t="shared" si="316"/>
        <v>2023</v>
      </c>
      <c r="J1277" t="s">
        <v>108</v>
      </c>
      <c r="L1277" s="118">
        <v>61.393978250998011</v>
      </c>
      <c r="M1277">
        <f t="shared" si="327"/>
        <v>31.351858226843007</v>
      </c>
      <c r="N1277">
        <f t="shared" si="321"/>
        <v>31.351858226843007</v>
      </c>
      <c r="O1277">
        <f t="shared" si="322"/>
        <v>62.703716453686013</v>
      </c>
      <c r="P1277">
        <f t="shared" si="323"/>
        <v>23.200375087863826</v>
      </c>
      <c r="Q1277">
        <f t="shared" si="324"/>
        <v>85.904091541549832</v>
      </c>
      <c r="R1277">
        <f t="shared" si="325"/>
        <v>40.374923024528421</v>
      </c>
      <c r="S1277">
        <f t="shared" si="326"/>
        <v>148.04138442327087</v>
      </c>
    </row>
    <row r="1278" spans="1:19">
      <c r="A1278" t="s">
        <v>1390</v>
      </c>
      <c r="B1278" t="s">
        <v>2299</v>
      </c>
      <c r="C1278" t="s">
        <v>51</v>
      </c>
      <c r="D1278" t="s">
        <v>42</v>
      </c>
      <c r="E1278" s="114">
        <v>4.8770988603262858E-2</v>
      </c>
      <c r="F1278" t="s">
        <v>1205</v>
      </c>
      <c r="G1278">
        <f t="shared" si="315"/>
        <v>2016</v>
      </c>
      <c r="H1278" t="s">
        <v>2298</v>
      </c>
      <c r="I1278">
        <f t="shared" si="316"/>
        <v>2023</v>
      </c>
      <c r="J1278" t="s">
        <v>108</v>
      </c>
      <c r="L1278" s="118">
        <v>93.224944292970576</v>
      </c>
      <c r="M1278">
        <f t="shared" si="327"/>
        <v>47.606871552277006</v>
      </c>
      <c r="N1278">
        <f t="shared" si="321"/>
        <v>47.606871552277006</v>
      </c>
      <c r="O1278">
        <f t="shared" si="322"/>
        <v>95.213743104554013</v>
      </c>
      <c r="P1278">
        <f t="shared" si="323"/>
        <v>35.229084948684985</v>
      </c>
      <c r="Q1278">
        <f t="shared" si="324"/>
        <v>130.442828053239</v>
      </c>
      <c r="R1278">
        <f t="shared" si="325"/>
        <v>61.308129185022324</v>
      </c>
      <c r="S1278">
        <f t="shared" si="326"/>
        <v>224.79647367841517</v>
      </c>
    </row>
    <row r="1279" spans="1:19">
      <c r="A1279" t="s">
        <v>1390</v>
      </c>
      <c r="B1279" t="s">
        <v>2300</v>
      </c>
      <c r="C1279" t="s">
        <v>51</v>
      </c>
      <c r="D1279" t="s">
        <v>42</v>
      </c>
      <c r="E1279" s="114">
        <v>4.7947192874796582E-2</v>
      </c>
      <c r="F1279" t="s">
        <v>1205</v>
      </c>
      <c r="G1279">
        <f t="shared" si="315"/>
        <v>2016</v>
      </c>
      <c r="H1279" t="s">
        <v>2298</v>
      </c>
      <c r="I1279">
        <f t="shared" si="316"/>
        <v>2023</v>
      </c>
      <c r="J1279" t="s">
        <v>108</v>
      </c>
      <c r="L1279" s="118">
        <v>57.841366478362389</v>
      </c>
      <c r="M1279">
        <f t="shared" si="327"/>
        <v>29.537657814950414</v>
      </c>
      <c r="N1279">
        <f t="shared" si="321"/>
        <v>29.537657814950414</v>
      </c>
      <c r="O1279">
        <f t="shared" si="322"/>
        <v>59.075315629900828</v>
      </c>
      <c r="P1279">
        <f t="shared" si="323"/>
        <v>21.857866783063304</v>
      </c>
      <c r="Q1279">
        <f t="shared" si="324"/>
        <v>80.933182412964129</v>
      </c>
      <c r="R1279">
        <f t="shared" si="325"/>
        <v>38.038595734093136</v>
      </c>
      <c r="S1279">
        <f t="shared" si="326"/>
        <v>139.47485102500815</v>
      </c>
    </row>
    <row r="1280" spans="1:19">
      <c r="A1280" t="s">
        <v>1390</v>
      </c>
      <c r="B1280" t="s">
        <v>2301</v>
      </c>
      <c r="C1280" t="s">
        <v>51</v>
      </c>
      <c r="D1280" t="s">
        <v>42</v>
      </c>
      <c r="E1280" s="114">
        <v>4.7089773064463339E-2</v>
      </c>
      <c r="F1280" t="s">
        <v>1205</v>
      </c>
      <c r="G1280">
        <f t="shared" si="315"/>
        <v>2016</v>
      </c>
      <c r="H1280" t="s">
        <v>2298</v>
      </c>
      <c r="I1280">
        <f t="shared" si="316"/>
        <v>2023</v>
      </c>
      <c r="J1280" t="s">
        <v>108</v>
      </c>
      <c r="L1280" s="118">
        <v>34.27429921758749</v>
      </c>
      <c r="M1280">
        <f t="shared" si="327"/>
        <v>17.502742133781357</v>
      </c>
      <c r="N1280">
        <f t="shared" si="321"/>
        <v>17.502742133781357</v>
      </c>
      <c r="O1280">
        <f t="shared" si="322"/>
        <v>35.005484267562714</v>
      </c>
      <c r="P1280">
        <f t="shared" si="323"/>
        <v>12.952029178998204</v>
      </c>
      <c r="Q1280">
        <f t="shared" si="324"/>
        <v>47.957513446560917</v>
      </c>
      <c r="R1280">
        <f t="shared" si="325"/>
        <v>22.540031319883628</v>
      </c>
      <c r="S1280">
        <f t="shared" si="326"/>
        <v>82.646781506239961</v>
      </c>
    </row>
    <row r="1281" spans="1:19">
      <c r="A1281" t="s">
        <v>206</v>
      </c>
      <c r="B1281" t="s">
        <v>2302</v>
      </c>
      <c r="C1281" t="s">
        <v>51</v>
      </c>
      <c r="D1281" t="s">
        <v>42</v>
      </c>
      <c r="E1281" s="114">
        <v>4.3478727166662699E-2</v>
      </c>
      <c r="F1281" t="s">
        <v>204</v>
      </c>
      <c r="G1281">
        <f t="shared" si="315"/>
        <v>2016</v>
      </c>
      <c r="H1281" t="s">
        <v>2303</v>
      </c>
      <c r="I1281">
        <f t="shared" si="316"/>
        <v>2023</v>
      </c>
      <c r="J1281" t="s">
        <v>108</v>
      </c>
      <c r="L1281" s="118">
        <v>47.238126688027741</v>
      </c>
      <c r="M1281">
        <f t="shared" si="327"/>
        <v>24.122936695352852</v>
      </c>
      <c r="N1281">
        <f t="shared" si="321"/>
        <v>24.122936695352852</v>
      </c>
      <c r="O1281">
        <f t="shared" si="322"/>
        <v>48.245873390705704</v>
      </c>
      <c r="P1281">
        <f t="shared" si="323"/>
        <v>17.85097315456111</v>
      </c>
      <c r="Q1281">
        <f t="shared" si="324"/>
        <v>66.096846545266814</v>
      </c>
      <c r="R1281">
        <f t="shared" si="325"/>
        <v>31.065517876275401</v>
      </c>
      <c r="S1281">
        <f t="shared" si="326"/>
        <v>113.90689887967646</v>
      </c>
    </row>
    <row r="1282" spans="1:19">
      <c r="A1282" t="s">
        <v>206</v>
      </c>
      <c r="B1282" t="s">
        <v>2304</v>
      </c>
      <c r="C1282" t="s">
        <v>51</v>
      </c>
      <c r="D1282" t="s">
        <v>42</v>
      </c>
      <c r="E1282" s="114">
        <v>4.5565073979842628E-2</v>
      </c>
      <c r="F1282" t="s">
        <v>204</v>
      </c>
      <c r="G1282">
        <f t="shared" si="315"/>
        <v>2016</v>
      </c>
      <c r="H1282" t="s">
        <v>2303</v>
      </c>
      <c r="I1282">
        <f t="shared" si="316"/>
        <v>2023</v>
      </c>
      <c r="J1282" t="s">
        <v>108</v>
      </c>
      <c r="L1282" s="118">
        <v>80.587260879997473</v>
      </c>
      <c r="M1282">
        <f t="shared" si="327"/>
        <v>41.153227889385406</v>
      </c>
      <c r="N1282">
        <f t="shared" si="321"/>
        <v>41.153227889385406</v>
      </c>
      <c r="O1282">
        <f t="shared" si="322"/>
        <v>82.306455778770811</v>
      </c>
      <c r="P1282">
        <f t="shared" si="323"/>
        <v>30.453388638145199</v>
      </c>
      <c r="Q1282">
        <f t="shared" si="324"/>
        <v>112.75984441691601</v>
      </c>
      <c r="R1282">
        <f t="shared" si="325"/>
        <v>52.997126875950521</v>
      </c>
      <c r="S1282">
        <f t="shared" si="326"/>
        <v>194.3227985451519</v>
      </c>
    </row>
    <row r="1283" spans="1:19">
      <c r="A1283" t="s">
        <v>208</v>
      </c>
      <c r="B1283" t="s">
        <v>2305</v>
      </c>
      <c r="C1283" t="s">
        <v>51</v>
      </c>
      <c r="D1283" t="s">
        <v>42</v>
      </c>
      <c r="E1283" s="114">
        <v>4.2225160129915409E-2</v>
      </c>
      <c r="F1283" t="s">
        <v>152</v>
      </c>
      <c r="G1283">
        <f t="shared" si="315"/>
        <v>2016</v>
      </c>
      <c r="H1283" t="s">
        <v>2275</v>
      </c>
      <c r="I1283">
        <f t="shared" si="316"/>
        <v>2023</v>
      </c>
      <c r="J1283" t="s">
        <v>108</v>
      </c>
      <c r="L1283" s="118">
        <v>114.92776796075709</v>
      </c>
      <c r="M1283">
        <f t="shared" si="327"/>
        <v>58.689780171960003</v>
      </c>
      <c r="N1283">
        <f t="shared" si="321"/>
        <v>58.689780171960003</v>
      </c>
      <c r="O1283">
        <f t="shared" si="322"/>
        <v>117.37956034392001</v>
      </c>
      <c r="P1283">
        <f t="shared" si="323"/>
        <v>43.430437327250402</v>
      </c>
      <c r="Q1283">
        <f t="shared" si="324"/>
        <v>160.80999767117041</v>
      </c>
      <c r="R1283">
        <f t="shared" si="325"/>
        <v>75.580698905450092</v>
      </c>
      <c r="S1283">
        <f t="shared" si="326"/>
        <v>277.12922931998366</v>
      </c>
    </row>
    <row r="1284" spans="1:19">
      <c r="A1284" t="s">
        <v>208</v>
      </c>
      <c r="B1284" t="s">
        <v>2306</v>
      </c>
      <c r="C1284" t="s">
        <v>51</v>
      </c>
      <c r="D1284" t="s">
        <v>42</v>
      </c>
      <c r="E1284" s="114">
        <v>4.0719810534671608E-2</v>
      </c>
      <c r="F1284" t="s">
        <v>152</v>
      </c>
      <c r="G1284">
        <f t="shared" si="315"/>
        <v>2016</v>
      </c>
      <c r="H1284" t="s">
        <v>2275</v>
      </c>
      <c r="I1284">
        <f t="shared" si="316"/>
        <v>2023</v>
      </c>
      <c r="J1284" t="s">
        <v>108</v>
      </c>
      <c r="L1284" s="118">
        <v>75.07162833740513</v>
      </c>
      <c r="M1284">
        <f t="shared" si="327"/>
        <v>38.336578204301581</v>
      </c>
      <c r="N1284">
        <f t="shared" si="321"/>
        <v>38.336578204301581</v>
      </c>
      <c r="O1284">
        <f t="shared" si="322"/>
        <v>76.673156408603163</v>
      </c>
      <c r="P1284">
        <f t="shared" si="323"/>
        <v>28.369067871183169</v>
      </c>
      <c r="Q1284">
        <f t="shared" si="324"/>
        <v>105.04222427978632</v>
      </c>
      <c r="R1284">
        <f t="shared" si="325"/>
        <v>49.369845411499568</v>
      </c>
      <c r="S1284">
        <f t="shared" si="326"/>
        <v>181.02276650883175</v>
      </c>
    </row>
    <row r="1285" spans="1:19">
      <c r="A1285" t="s">
        <v>208</v>
      </c>
      <c r="B1285" t="s">
        <v>2307</v>
      </c>
      <c r="C1285" t="s">
        <v>51</v>
      </c>
      <c r="D1285" t="s">
        <v>42</v>
      </c>
      <c r="E1285" s="114">
        <v>4.3392595465051163E-2</v>
      </c>
      <c r="F1285" t="s">
        <v>152</v>
      </c>
      <c r="G1285">
        <f t="shared" si="315"/>
        <v>2016</v>
      </c>
      <c r="H1285" t="s">
        <v>2275</v>
      </c>
      <c r="I1285">
        <f t="shared" si="316"/>
        <v>2023</v>
      </c>
      <c r="J1285" t="s">
        <v>108</v>
      </c>
      <c r="L1285" s="118">
        <v>89.053442736779047</v>
      </c>
      <c r="M1285">
        <f t="shared" si="327"/>
        <v>45.476624757581867</v>
      </c>
      <c r="N1285">
        <f t="shared" si="321"/>
        <v>45.476624757581867</v>
      </c>
      <c r="O1285">
        <f t="shared" si="322"/>
        <v>90.953249515163733</v>
      </c>
      <c r="P1285">
        <f t="shared" si="323"/>
        <v>33.65270232061058</v>
      </c>
      <c r="Q1285">
        <f t="shared" si="324"/>
        <v>124.60595183577431</v>
      </c>
      <c r="R1285">
        <f t="shared" si="325"/>
        <v>58.56479736281392</v>
      </c>
      <c r="S1285">
        <f t="shared" si="326"/>
        <v>214.73759033031769</v>
      </c>
    </row>
    <row r="1286" spans="1:19">
      <c r="A1286" t="s">
        <v>208</v>
      </c>
      <c r="B1286" t="s">
        <v>2308</v>
      </c>
      <c r="C1286" t="s">
        <v>51</v>
      </c>
      <c r="D1286" t="s">
        <v>42</v>
      </c>
      <c r="E1286" s="114">
        <v>4.317495535039434E-2</v>
      </c>
      <c r="F1286" t="s">
        <v>152</v>
      </c>
      <c r="G1286">
        <f t="shared" si="315"/>
        <v>2016</v>
      </c>
      <c r="H1286" t="s">
        <v>2275</v>
      </c>
      <c r="I1286">
        <f t="shared" si="316"/>
        <v>2023</v>
      </c>
      <c r="J1286" t="s">
        <v>108</v>
      </c>
      <c r="L1286" s="118">
        <v>77.345424158912238</v>
      </c>
      <c r="M1286">
        <f t="shared" si="327"/>
        <v>39.497729937151213</v>
      </c>
      <c r="N1286">
        <f t="shared" si="321"/>
        <v>39.497729937151213</v>
      </c>
      <c r="O1286">
        <f t="shared" si="322"/>
        <v>78.995459874302426</v>
      </c>
      <c r="P1286">
        <f t="shared" si="323"/>
        <v>29.228320153491897</v>
      </c>
      <c r="Q1286">
        <f t="shared" si="324"/>
        <v>108.22378002779432</v>
      </c>
      <c r="R1286">
        <f t="shared" si="325"/>
        <v>50.865176613063326</v>
      </c>
      <c r="S1286">
        <f t="shared" si="326"/>
        <v>186.50564758123218</v>
      </c>
    </row>
    <row r="1287" spans="1:19">
      <c r="A1287" t="s">
        <v>1434</v>
      </c>
      <c r="B1287" t="s">
        <v>2309</v>
      </c>
      <c r="C1287" t="s">
        <v>51</v>
      </c>
      <c r="D1287" t="s">
        <v>42</v>
      </c>
      <c r="E1287" s="114">
        <v>4.5384639135048442E-2</v>
      </c>
      <c r="F1287" t="s">
        <v>201</v>
      </c>
      <c r="G1287">
        <f t="shared" si="315"/>
        <v>2016</v>
      </c>
      <c r="H1287" t="s">
        <v>2287</v>
      </c>
      <c r="I1287">
        <f t="shared" si="316"/>
        <v>2023</v>
      </c>
      <c r="J1287" t="s">
        <v>108</v>
      </c>
      <c r="L1287" s="118">
        <v>54.566449860507767</v>
      </c>
      <c r="M1287">
        <f t="shared" si="327"/>
        <v>27.865267062099321</v>
      </c>
      <c r="N1287">
        <f t="shared" si="321"/>
        <v>27.865267062099321</v>
      </c>
      <c r="O1287">
        <f t="shared" si="322"/>
        <v>55.730534124198641</v>
      </c>
      <c r="P1287">
        <f t="shared" si="323"/>
        <v>20.620297625953498</v>
      </c>
      <c r="Q1287">
        <f t="shared" si="324"/>
        <v>76.350831750152139</v>
      </c>
      <c r="R1287">
        <f t="shared" si="325"/>
        <v>35.8848909225715</v>
      </c>
      <c r="S1287">
        <f t="shared" si="326"/>
        <v>131.57793338276215</v>
      </c>
    </row>
    <row r="1288" spans="1:19">
      <c r="A1288" t="s">
        <v>1434</v>
      </c>
      <c r="B1288" t="s">
        <v>2310</v>
      </c>
      <c r="C1288" t="s">
        <v>51</v>
      </c>
      <c r="D1288" t="s">
        <v>42</v>
      </c>
      <c r="E1288" s="114">
        <v>4.5565073979842628E-2</v>
      </c>
      <c r="F1288" t="s">
        <v>201</v>
      </c>
      <c r="G1288">
        <f t="shared" si="315"/>
        <v>2016</v>
      </c>
      <c r="H1288" t="s">
        <v>2287</v>
      </c>
      <c r="I1288">
        <f t="shared" si="316"/>
        <v>2023</v>
      </c>
      <c r="J1288" t="s">
        <v>108</v>
      </c>
      <c r="L1288" s="118">
        <v>172.27349209085969</v>
      </c>
      <c r="M1288">
        <f t="shared" si="327"/>
        <v>87.974329961065749</v>
      </c>
      <c r="N1288">
        <f t="shared" si="321"/>
        <v>87.974329961065749</v>
      </c>
      <c r="O1288">
        <f t="shared" si="322"/>
        <v>175.9486599221315</v>
      </c>
      <c r="P1288">
        <f t="shared" si="323"/>
        <v>65.101004171188649</v>
      </c>
      <c r="Q1288">
        <f t="shared" si="324"/>
        <v>241.04966409332013</v>
      </c>
      <c r="R1288">
        <f t="shared" si="325"/>
        <v>113.29334212386046</v>
      </c>
      <c r="S1288">
        <f t="shared" si="326"/>
        <v>415.40892112082167</v>
      </c>
    </row>
    <row r="1289" spans="1:19">
      <c r="A1289" t="s">
        <v>221</v>
      </c>
      <c r="B1289" t="s">
        <v>2311</v>
      </c>
      <c r="C1289" t="s">
        <v>51</v>
      </c>
      <c r="D1289" t="s">
        <v>42</v>
      </c>
      <c r="E1289" s="114">
        <v>4.6051788527255139E-2</v>
      </c>
      <c r="F1289" t="s">
        <v>156</v>
      </c>
      <c r="G1289">
        <f t="shared" si="315"/>
        <v>2016</v>
      </c>
      <c r="H1289" t="s">
        <v>2293</v>
      </c>
      <c r="I1289">
        <f t="shared" si="316"/>
        <v>2023</v>
      </c>
      <c r="J1289" t="s">
        <v>108</v>
      </c>
      <c r="L1289" s="118">
        <v>140.74452831073049</v>
      </c>
      <c r="M1289">
        <f t="shared" si="327"/>
        <v>71.873539124013092</v>
      </c>
      <c r="N1289">
        <f t="shared" si="321"/>
        <v>71.873539124013092</v>
      </c>
      <c r="O1289">
        <f t="shared" si="322"/>
        <v>143.74707824802618</v>
      </c>
      <c r="P1289">
        <f t="shared" si="323"/>
        <v>53.186418951769689</v>
      </c>
      <c r="Q1289">
        <f t="shared" si="324"/>
        <v>196.93349719979588</v>
      </c>
      <c r="R1289">
        <f t="shared" si="325"/>
        <v>92.558743683904055</v>
      </c>
      <c r="S1289">
        <f t="shared" si="326"/>
        <v>339.38206017431486</v>
      </c>
    </row>
    <row r="1290" spans="1:19">
      <c r="A1290" t="s">
        <v>221</v>
      </c>
      <c r="B1290" t="s">
        <v>2312</v>
      </c>
      <c r="C1290" t="s">
        <v>51</v>
      </c>
      <c r="D1290" t="s">
        <v>42</v>
      </c>
      <c r="E1290" s="114">
        <v>4.2954027295728947E-2</v>
      </c>
      <c r="F1290" t="s">
        <v>156</v>
      </c>
      <c r="G1290">
        <f t="shared" si="315"/>
        <v>2016</v>
      </c>
      <c r="H1290" t="s">
        <v>2293</v>
      </c>
      <c r="I1290">
        <f t="shared" si="316"/>
        <v>2023</v>
      </c>
      <c r="J1290" t="s">
        <v>108</v>
      </c>
      <c r="L1290" s="118">
        <v>36.899161896075121</v>
      </c>
      <c r="M1290">
        <f t="shared" si="327"/>
        <v>18.843172008262375</v>
      </c>
      <c r="N1290">
        <f t="shared" si="321"/>
        <v>18.843172008262375</v>
      </c>
      <c r="O1290">
        <f t="shared" si="322"/>
        <v>37.68634401652475</v>
      </c>
      <c r="P1290">
        <f t="shared" si="323"/>
        <v>13.943947286114158</v>
      </c>
      <c r="Q1290">
        <f t="shared" si="324"/>
        <v>51.630291302638909</v>
      </c>
      <c r="R1290">
        <f t="shared" si="325"/>
        <v>24.266236912240284</v>
      </c>
      <c r="S1290">
        <f t="shared" si="326"/>
        <v>88.976202011547699</v>
      </c>
    </row>
    <row r="1291" spans="1:19">
      <c r="A1291" t="s">
        <v>1390</v>
      </c>
      <c r="B1291" t="s">
        <v>2313</v>
      </c>
      <c r="C1291" t="s">
        <v>51</v>
      </c>
      <c r="D1291" t="s">
        <v>42</v>
      </c>
      <c r="E1291" s="114">
        <v>4.7922649051146238E-2</v>
      </c>
      <c r="F1291" t="s">
        <v>1205</v>
      </c>
      <c r="G1291">
        <f t="shared" si="315"/>
        <v>2016</v>
      </c>
      <c r="H1291" t="s">
        <v>2298</v>
      </c>
      <c r="I1291">
        <f t="shared" si="316"/>
        <v>2023</v>
      </c>
      <c r="J1291" t="s">
        <v>108</v>
      </c>
      <c r="L1291" s="118">
        <v>81.46079284198791</v>
      </c>
      <c r="M1291">
        <f t="shared" si="327"/>
        <v>41.599311544641857</v>
      </c>
      <c r="N1291">
        <f t="shared" si="321"/>
        <v>41.599311544641857</v>
      </c>
      <c r="O1291">
        <f t="shared" si="322"/>
        <v>83.198623089283714</v>
      </c>
      <c r="P1291">
        <f t="shared" si="323"/>
        <v>30.783490543034972</v>
      </c>
      <c r="Q1291">
        <f t="shared" si="324"/>
        <v>113.98211363231869</v>
      </c>
      <c r="R1291">
        <f t="shared" si="325"/>
        <v>53.571593407189781</v>
      </c>
      <c r="S1291">
        <f t="shared" si="326"/>
        <v>196.42917582636252</v>
      </c>
    </row>
    <row r="1292" spans="1:19">
      <c r="A1292" t="s">
        <v>1390</v>
      </c>
      <c r="B1292" t="s">
        <v>2314</v>
      </c>
      <c r="C1292" t="s">
        <v>51</v>
      </c>
      <c r="D1292" t="s">
        <v>42</v>
      </c>
      <c r="E1292" s="114">
        <v>4.6051788527255139E-2</v>
      </c>
      <c r="F1292" t="s">
        <v>1205</v>
      </c>
      <c r="G1292">
        <f t="shared" si="315"/>
        <v>2016</v>
      </c>
      <c r="H1292" t="s">
        <v>2298</v>
      </c>
      <c r="I1292">
        <f t="shared" si="316"/>
        <v>2023</v>
      </c>
      <c r="J1292" t="s">
        <v>108</v>
      </c>
      <c r="L1292" s="118">
        <v>44.867027450421944</v>
      </c>
      <c r="M1292">
        <f t="shared" si="327"/>
        <v>22.912095351348825</v>
      </c>
      <c r="N1292">
        <f t="shared" si="321"/>
        <v>22.912095351348825</v>
      </c>
      <c r="O1292">
        <f t="shared" si="322"/>
        <v>45.824190702697649</v>
      </c>
      <c r="P1292">
        <f t="shared" si="323"/>
        <v>16.954950559998132</v>
      </c>
      <c r="Q1292">
        <f t="shared" si="324"/>
        <v>62.779141262695781</v>
      </c>
      <c r="R1292">
        <f t="shared" si="325"/>
        <v>29.506196393467015</v>
      </c>
      <c r="S1292">
        <f t="shared" si="326"/>
        <v>108.18938677604572</v>
      </c>
    </row>
    <row r="1293" spans="1:19">
      <c r="A1293" t="s">
        <v>1390</v>
      </c>
      <c r="B1293" t="s">
        <v>2315</v>
      </c>
      <c r="C1293" t="s">
        <v>51</v>
      </c>
      <c r="D1293" t="s">
        <v>42</v>
      </c>
      <c r="E1293" s="114">
        <v>4.9102657761078063E-2</v>
      </c>
      <c r="F1293" t="s">
        <v>1205</v>
      </c>
      <c r="G1293">
        <f t="shared" si="315"/>
        <v>2016</v>
      </c>
      <c r="H1293" t="s">
        <v>2316</v>
      </c>
      <c r="I1293">
        <f t="shared" si="316"/>
        <v>2023</v>
      </c>
      <c r="J1293" t="s">
        <v>108</v>
      </c>
      <c r="L1293" s="118">
        <v>122.1519818177558</v>
      </c>
      <c r="M1293">
        <f t="shared" si="327"/>
        <v>62.378945381600673</v>
      </c>
      <c r="N1293">
        <f t="shared" si="321"/>
        <v>62.378945381600673</v>
      </c>
      <c r="O1293">
        <f t="shared" si="322"/>
        <v>124.75789076320135</v>
      </c>
      <c r="P1293">
        <f t="shared" si="323"/>
        <v>46.160419582384499</v>
      </c>
      <c r="Q1293">
        <f t="shared" si="324"/>
        <v>170.91831034558584</v>
      </c>
      <c r="R1293">
        <f t="shared" si="325"/>
        <v>80.331605862425334</v>
      </c>
      <c r="S1293">
        <f t="shared" si="326"/>
        <v>294.54922149555955</v>
      </c>
    </row>
    <row r="1294" spans="1:19">
      <c r="A1294" t="s">
        <v>206</v>
      </c>
      <c r="B1294" t="s">
        <v>2317</v>
      </c>
      <c r="C1294" t="s">
        <v>51</v>
      </c>
      <c r="D1294" t="s">
        <v>42</v>
      </c>
      <c r="E1294" s="114">
        <v>4.3606931065562071E-2</v>
      </c>
      <c r="F1294" t="s">
        <v>204</v>
      </c>
      <c r="G1294">
        <f t="shared" si="315"/>
        <v>2016</v>
      </c>
      <c r="H1294" t="s">
        <v>2303</v>
      </c>
      <c r="I1294">
        <f t="shared" si="316"/>
        <v>2023</v>
      </c>
      <c r="J1294" t="s">
        <v>108</v>
      </c>
      <c r="L1294" s="118">
        <v>73.480720481979418</v>
      </c>
      <c r="M1294">
        <f t="shared" si="327"/>
        <v>37.524154592797515</v>
      </c>
      <c r="N1294">
        <f t="shared" si="321"/>
        <v>37.524154592797515</v>
      </c>
      <c r="O1294">
        <f t="shared" si="322"/>
        <v>75.048309185595031</v>
      </c>
      <c r="P1294">
        <f t="shared" si="323"/>
        <v>27.767874398670163</v>
      </c>
      <c r="Q1294">
        <f t="shared" si="324"/>
        <v>102.81618358426519</v>
      </c>
      <c r="R1294">
        <f t="shared" si="325"/>
        <v>48.323606284604637</v>
      </c>
      <c r="S1294">
        <f t="shared" si="326"/>
        <v>177.18655637688366</v>
      </c>
    </row>
    <row r="1295" spans="1:19">
      <c r="A1295" t="s">
        <v>206</v>
      </c>
      <c r="B1295" t="s">
        <v>2318</v>
      </c>
      <c r="C1295" t="s">
        <v>51</v>
      </c>
      <c r="D1295" t="s">
        <v>42</v>
      </c>
      <c r="E1295" s="114">
        <v>4.6822038494660212E-2</v>
      </c>
      <c r="F1295" t="s">
        <v>204</v>
      </c>
      <c r="G1295">
        <f t="shared" si="315"/>
        <v>2016</v>
      </c>
      <c r="H1295" t="s">
        <v>2303</v>
      </c>
      <c r="I1295">
        <f t="shared" si="316"/>
        <v>2023</v>
      </c>
      <c r="J1295" t="s">
        <v>108</v>
      </c>
      <c r="L1295" s="118">
        <v>73.871268001746174</v>
      </c>
      <c r="M1295">
        <f t="shared" si="327"/>
        <v>37.723594192891738</v>
      </c>
      <c r="N1295">
        <f t="shared" si="321"/>
        <v>37.723594192891738</v>
      </c>
      <c r="O1295">
        <f t="shared" si="322"/>
        <v>75.447188385783477</v>
      </c>
      <c r="P1295">
        <f t="shared" si="323"/>
        <v>27.915459702739888</v>
      </c>
      <c r="Q1295">
        <f t="shared" si="324"/>
        <v>103.36264808852337</v>
      </c>
      <c r="R1295">
        <f t="shared" si="325"/>
        <v>48.580444601605983</v>
      </c>
      <c r="S1295">
        <f t="shared" si="326"/>
        <v>178.12829687255527</v>
      </c>
    </row>
    <row r="1296" spans="1:19">
      <c r="A1296" t="s">
        <v>206</v>
      </c>
      <c r="B1296" t="s">
        <v>2319</v>
      </c>
      <c r="C1296" t="s">
        <v>51</v>
      </c>
      <c r="D1296" t="s">
        <v>42</v>
      </c>
      <c r="E1296" s="114">
        <v>4.4667586240670652E-2</v>
      </c>
      <c r="F1296" t="s">
        <v>204</v>
      </c>
      <c r="G1296">
        <f t="shared" si="315"/>
        <v>2016</v>
      </c>
      <c r="H1296" t="s">
        <v>2320</v>
      </c>
      <c r="I1296">
        <f t="shared" si="316"/>
        <v>2023</v>
      </c>
      <c r="J1296" t="s">
        <v>108</v>
      </c>
      <c r="L1296" s="118">
        <v>107.13989026946111</v>
      </c>
      <c r="M1296">
        <f t="shared" si="327"/>
        <v>54.712770630938181</v>
      </c>
      <c r="N1296">
        <f t="shared" si="321"/>
        <v>54.712770630938181</v>
      </c>
      <c r="O1296">
        <f t="shared" si="322"/>
        <v>109.42554126187636</v>
      </c>
      <c r="P1296">
        <f t="shared" si="323"/>
        <v>40.48745026689425</v>
      </c>
      <c r="Q1296">
        <f t="shared" si="324"/>
        <v>149.91299152877062</v>
      </c>
      <c r="R1296">
        <f t="shared" si="325"/>
        <v>70.459106018522192</v>
      </c>
      <c r="S1296">
        <f t="shared" si="326"/>
        <v>258.35005540124803</v>
      </c>
    </row>
    <row r="1297" spans="1:19">
      <c r="A1297" t="s">
        <v>206</v>
      </c>
      <c r="B1297" t="s">
        <v>2321</v>
      </c>
      <c r="C1297" t="s">
        <v>51</v>
      </c>
      <c r="D1297" t="s">
        <v>42</v>
      </c>
      <c r="E1297" s="114">
        <v>4.527471835412606E-2</v>
      </c>
      <c r="F1297" t="s">
        <v>204</v>
      </c>
      <c r="G1297">
        <f t="shared" ref="G1297:G1360" si="328">YEAR(F1297)</f>
        <v>2016</v>
      </c>
      <c r="H1297" t="s">
        <v>2320</v>
      </c>
      <c r="I1297">
        <f t="shared" ref="I1297:I1360" si="329">YEAR(H1297)</f>
        <v>2023</v>
      </c>
      <c r="J1297" t="s">
        <v>108</v>
      </c>
      <c r="L1297" s="118">
        <v>170.0975630597151</v>
      </c>
      <c r="M1297">
        <f t="shared" si="327"/>
        <v>86.863155535827914</v>
      </c>
      <c r="N1297">
        <f t="shared" si="321"/>
        <v>86.863155535827914</v>
      </c>
      <c r="O1297">
        <f t="shared" si="322"/>
        <v>173.72631107165583</v>
      </c>
      <c r="P1297">
        <f t="shared" si="323"/>
        <v>64.278735096512662</v>
      </c>
      <c r="Q1297">
        <f t="shared" si="324"/>
        <v>238.00504616816849</v>
      </c>
      <c r="R1297">
        <f t="shared" si="325"/>
        <v>111.86237169903919</v>
      </c>
      <c r="S1297">
        <f t="shared" si="326"/>
        <v>410.16202956314368</v>
      </c>
    </row>
    <row r="1298" spans="1:19">
      <c r="A1298" t="s">
        <v>208</v>
      </c>
      <c r="B1298" t="s">
        <v>2322</v>
      </c>
      <c r="C1298" t="s">
        <v>51</v>
      </c>
      <c r="D1298" t="s">
        <v>42</v>
      </c>
      <c r="E1298" s="114">
        <v>3.9632064901962812E-2</v>
      </c>
      <c r="F1298" t="s">
        <v>152</v>
      </c>
      <c r="G1298">
        <f t="shared" si="328"/>
        <v>2016</v>
      </c>
      <c r="H1298" t="s">
        <v>2303</v>
      </c>
      <c r="I1298">
        <f t="shared" si="329"/>
        <v>2023</v>
      </c>
      <c r="J1298" t="s">
        <v>108</v>
      </c>
      <c r="L1298" s="118">
        <v>122.1075805900356</v>
      </c>
      <c r="M1298">
        <f t="shared" si="327"/>
        <v>62.356271154644894</v>
      </c>
      <c r="N1298">
        <f t="shared" si="321"/>
        <v>62.356271154644894</v>
      </c>
      <c r="O1298">
        <f t="shared" si="322"/>
        <v>124.71254230928979</v>
      </c>
      <c r="P1298">
        <f t="shared" si="323"/>
        <v>46.14364065443722</v>
      </c>
      <c r="Q1298">
        <f t="shared" si="324"/>
        <v>170.85618296372701</v>
      </c>
      <c r="R1298">
        <f t="shared" si="325"/>
        <v>80.302405992951691</v>
      </c>
      <c r="S1298">
        <f t="shared" si="326"/>
        <v>294.44215530748954</v>
      </c>
    </row>
    <row r="1299" spans="1:19">
      <c r="A1299" t="s">
        <v>208</v>
      </c>
      <c r="B1299" t="s">
        <v>2323</v>
      </c>
      <c r="C1299" t="s">
        <v>51</v>
      </c>
      <c r="D1299" t="s">
        <v>42</v>
      </c>
      <c r="E1299" s="114">
        <v>4.2131724694001171E-2</v>
      </c>
      <c r="F1299" t="s">
        <v>152</v>
      </c>
      <c r="G1299">
        <f t="shared" si="328"/>
        <v>2016</v>
      </c>
      <c r="H1299" t="s">
        <v>2303</v>
      </c>
      <c r="I1299">
        <f t="shared" si="329"/>
        <v>2023</v>
      </c>
      <c r="J1299" t="s">
        <v>108</v>
      </c>
      <c r="L1299" s="118">
        <v>107.556040660817</v>
      </c>
      <c r="M1299">
        <f t="shared" si="327"/>
        <v>54.925284764123923</v>
      </c>
      <c r="N1299">
        <f t="shared" si="321"/>
        <v>54.925284764123923</v>
      </c>
      <c r="O1299">
        <f t="shared" si="322"/>
        <v>109.85056952824785</v>
      </c>
      <c r="P1299">
        <f t="shared" si="323"/>
        <v>40.644710725451702</v>
      </c>
      <c r="Q1299">
        <f t="shared" si="324"/>
        <v>150.49528025369955</v>
      </c>
      <c r="R1299">
        <f t="shared" si="325"/>
        <v>70.732781719238787</v>
      </c>
      <c r="S1299">
        <f t="shared" si="326"/>
        <v>259.35353297054223</v>
      </c>
    </row>
    <row r="1300" spans="1:19">
      <c r="A1300" t="s">
        <v>208</v>
      </c>
      <c r="B1300" t="s">
        <v>2324</v>
      </c>
      <c r="C1300" t="s">
        <v>51</v>
      </c>
      <c r="D1300" t="s">
        <v>42</v>
      </c>
      <c r="E1300" s="114">
        <v>4.1848342800828837E-2</v>
      </c>
      <c r="F1300" t="s">
        <v>152</v>
      </c>
      <c r="G1300">
        <f t="shared" si="328"/>
        <v>2016</v>
      </c>
      <c r="H1300" t="s">
        <v>2275</v>
      </c>
      <c r="I1300">
        <f t="shared" si="329"/>
        <v>2023</v>
      </c>
      <c r="J1300" t="s">
        <v>108</v>
      </c>
      <c r="L1300" s="118">
        <v>95.282415683453493</v>
      </c>
      <c r="M1300">
        <f t="shared" si="327"/>
        <v>48.657553609016951</v>
      </c>
      <c r="N1300">
        <f t="shared" si="321"/>
        <v>48.657553609016951</v>
      </c>
      <c r="O1300">
        <f t="shared" si="322"/>
        <v>97.315107218033901</v>
      </c>
      <c r="P1300">
        <f t="shared" si="323"/>
        <v>36.00658967067254</v>
      </c>
      <c r="Q1300">
        <f t="shared" si="324"/>
        <v>133.32169688870644</v>
      </c>
      <c r="R1300">
        <f t="shared" si="325"/>
        <v>62.661197537692026</v>
      </c>
      <c r="S1300">
        <f t="shared" si="326"/>
        <v>229.75772430487075</v>
      </c>
    </row>
    <row r="1301" spans="1:19">
      <c r="A1301" t="s">
        <v>1434</v>
      </c>
      <c r="B1301" t="s">
        <v>2325</v>
      </c>
      <c r="C1301" t="s">
        <v>51</v>
      </c>
      <c r="D1301" t="s">
        <v>42</v>
      </c>
      <c r="E1301" s="114">
        <v>4.1800665472055742E-2</v>
      </c>
      <c r="F1301" t="s">
        <v>201</v>
      </c>
      <c r="G1301">
        <f t="shared" si="328"/>
        <v>2016</v>
      </c>
      <c r="H1301" t="s">
        <v>2287</v>
      </c>
      <c r="I1301">
        <f t="shared" si="329"/>
        <v>2023</v>
      </c>
      <c r="J1301" t="s">
        <v>108</v>
      </c>
      <c r="L1301" s="118">
        <v>89.142877909726366</v>
      </c>
      <c r="M1301">
        <f t="shared" si="327"/>
        <v>45.522296319233632</v>
      </c>
      <c r="N1301">
        <f t="shared" si="321"/>
        <v>45.522296319233632</v>
      </c>
      <c r="O1301">
        <f t="shared" si="322"/>
        <v>91.044592638467265</v>
      </c>
      <c r="P1301">
        <f t="shared" si="323"/>
        <v>33.686499276232887</v>
      </c>
      <c r="Q1301">
        <f t="shared" si="324"/>
        <v>124.73109191470016</v>
      </c>
      <c r="R1301">
        <f t="shared" si="325"/>
        <v>58.623613199909073</v>
      </c>
      <c r="S1301">
        <f t="shared" si="326"/>
        <v>214.95324839966659</v>
      </c>
    </row>
    <row r="1302" spans="1:19">
      <c r="A1302" t="s">
        <v>1434</v>
      </c>
      <c r="B1302" t="s">
        <v>2326</v>
      </c>
      <c r="C1302" t="s">
        <v>51</v>
      </c>
      <c r="D1302" t="s">
        <v>42</v>
      </c>
      <c r="E1302" s="114">
        <v>4.8770988603262858E-2</v>
      </c>
      <c r="F1302" t="s">
        <v>201</v>
      </c>
      <c r="G1302">
        <f t="shared" si="328"/>
        <v>2016</v>
      </c>
      <c r="H1302" t="s">
        <v>2287</v>
      </c>
      <c r="I1302">
        <f t="shared" si="329"/>
        <v>2023</v>
      </c>
      <c r="J1302" t="s">
        <v>108</v>
      </c>
      <c r="L1302" s="118">
        <v>154.20898160340519</v>
      </c>
      <c r="M1302">
        <f t="shared" si="327"/>
        <v>78.74938660547231</v>
      </c>
      <c r="N1302">
        <f t="shared" si="321"/>
        <v>78.74938660547231</v>
      </c>
      <c r="O1302">
        <f t="shared" si="322"/>
        <v>157.49877321094462</v>
      </c>
      <c r="P1302">
        <f t="shared" si="323"/>
        <v>58.274546088049512</v>
      </c>
      <c r="Q1302">
        <f t="shared" si="324"/>
        <v>215.77331929899412</v>
      </c>
      <c r="R1302">
        <f t="shared" si="325"/>
        <v>101.41346007052724</v>
      </c>
      <c r="S1302">
        <f t="shared" si="326"/>
        <v>371.84935359193321</v>
      </c>
    </row>
    <row r="1303" spans="1:19">
      <c r="A1303" t="s">
        <v>1434</v>
      </c>
      <c r="B1303" t="s">
        <v>2327</v>
      </c>
      <c r="C1303" t="s">
        <v>51</v>
      </c>
      <c r="D1303" t="s">
        <v>42</v>
      </c>
      <c r="E1303" s="114">
        <v>4.5949797434133861E-2</v>
      </c>
      <c r="F1303" t="s">
        <v>201</v>
      </c>
      <c r="G1303">
        <f t="shared" si="328"/>
        <v>2016</v>
      </c>
      <c r="H1303" t="s">
        <v>2287</v>
      </c>
      <c r="I1303">
        <f t="shared" si="329"/>
        <v>2023</v>
      </c>
      <c r="J1303" t="s">
        <v>108</v>
      </c>
      <c r="L1303" s="118">
        <v>92.940054784902003</v>
      </c>
      <c r="M1303">
        <f t="shared" si="327"/>
        <v>47.461387976823325</v>
      </c>
      <c r="N1303">
        <f t="shared" si="321"/>
        <v>47.461387976823325</v>
      </c>
      <c r="O1303">
        <f t="shared" si="322"/>
        <v>94.922775953646649</v>
      </c>
      <c r="P1303">
        <f t="shared" si="323"/>
        <v>35.12142710284926</v>
      </c>
      <c r="Q1303">
        <f t="shared" si="324"/>
        <v>130.04420305649592</v>
      </c>
      <c r="R1303">
        <f t="shared" si="325"/>
        <v>61.120775436553075</v>
      </c>
      <c r="S1303">
        <f t="shared" si="326"/>
        <v>224.10950993402793</v>
      </c>
    </row>
    <row r="1304" spans="1:19">
      <c r="A1304" t="s">
        <v>1434</v>
      </c>
      <c r="B1304" t="s">
        <v>2328</v>
      </c>
      <c r="C1304" t="s">
        <v>51</v>
      </c>
      <c r="D1304" t="s">
        <v>42</v>
      </c>
      <c r="E1304" s="114">
        <v>4.6218966688325119E-2</v>
      </c>
      <c r="F1304" t="s">
        <v>201</v>
      </c>
      <c r="G1304">
        <f t="shared" si="328"/>
        <v>2016</v>
      </c>
      <c r="H1304" t="s">
        <v>2290</v>
      </c>
      <c r="I1304">
        <f t="shared" si="329"/>
        <v>2023</v>
      </c>
      <c r="J1304" t="s">
        <v>108</v>
      </c>
      <c r="L1304" s="118">
        <v>187.41483620916989</v>
      </c>
      <c r="M1304">
        <f t="shared" si="327"/>
        <v>95.706509690816162</v>
      </c>
      <c r="N1304">
        <f t="shared" si="321"/>
        <v>95.706509690816162</v>
      </c>
      <c r="O1304">
        <f t="shared" si="322"/>
        <v>191.41301938163232</v>
      </c>
      <c r="P1304">
        <f t="shared" si="323"/>
        <v>70.822817171203965</v>
      </c>
      <c r="Q1304">
        <f t="shared" si="324"/>
        <v>262.2358365528363</v>
      </c>
      <c r="R1304">
        <f t="shared" si="325"/>
        <v>123.25084317983305</v>
      </c>
      <c r="S1304">
        <f t="shared" si="326"/>
        <v>451.91975832605453</v>
      </c>
    </row>
    <row r="1305" spans="1:19">
      <c r="A1305" t="s">
        <v>221</v>
      </c>
      <c r="B1305" t="s">
        <v>2329</v>
      </c>
      <c r="C1305" t="s">
        <v>51</v>
      </c>
      <c r="D1305" t="s">
        <v>42</v>
      </c>
      <c r="E1305" s="114">
        <v>4.8808433331835703E-2</v>
      </c>
      <c r="F1305" t="s">
        <v>156</v>
      </c>
      <c r="G1305">
        <f t="shared" si="328"/>
        <v>2016</v>
      </c>
      <c r="H1305" t="s">
        <v>2281</v>
      </c>
      <c r="I1305">
        <f t="shared" si="329"/>
        <v>2023</v>
      </c>
      <c r="J1305" t="s">
        <v>108</v>
      </c>
      <c r="L1305" s="118">
        <v>64.828698122776913</v>
      </c>
      <c r="M1305">
        <f t="shared" si="327"/>
        <v>33.1058551746981</v>
      </c>
      <c r="N1305">
        <f t="shared" si="321"/>
        <v>33.1058551746981</v>
      </c>
      <c r="O1305">
        <f t="shared" si="322"/>
        <v>66.211710349396199</v>
      </c>
      <c r="P1305">
        <f t="shared" si="323"/>
        <v>24.498332829276592</v>
      </c>
      <c r="Q1305">
        <f t="shared" si="324"/>
        <v>90.710043178672791</v>
      </c>
      <c r="R1305">
        <f t="shared" si="325"/>
        <v>42.633720293976211</v>
      </c>
      <c r="S1305">
        <f t="shared" si="326"/>
        <v>156.32364107791275</v>
      </c>
    </row>
    <row r="1306" spans="1:19">
      <c r="A1306" t="s">
        <v>221</v>
      </c>
      <c r="B1306" t="s">
        <v>2330</v>
      </c>
      <c r="C1306" t="s">
        <v>51</v>
      </c>
      <c r="D1306" t="s">
        <v>42</v>
      </c>
      <c r="E1306" s="114">
        <v>4.7318007370658048E-2</v>
      </c>
      <c r="F1306" t="s">
        <v>156</v>
      </c>
      <c r="G1306">
        <f t="shared" si="328"/>
        <v>2016</v>
      </c>
      <c r="H1306" t="s">
        <v>2281</v>
      </c>
      <c r="I1306">
        <f t="shared" si="329"/>
        <v>2023</v>
      </c>
      <c r="J1306" t="s">
        <v>108</v>
      </c>
      <c r="L1306" s="118">
        <v>174.00294557829261</v>
      </c>
      <c r="M1306">
        <f t="shared" si="327"/>
        <v>88.857504208648166</v>
      </c>
      <c r="N1306">
        <f t="shared" si="321"/>
        <v>88.857504208648166</v>
      </c>
      <c r="O1306">
        <f t="shared" si="322"/>
        <v>177.71500841729633</v>
      </c>
      <c r="P1306">
        <f t="shared" si="323"/>
        <v>65.754553114399641</v>
      </c>
      <c r="Q1306">
        <f t="shared" si="324"/>
        <v>243.46956153169597</v>
      </c>
      <c r="R1306">
        <f t="shared" si="325"/>
        <v>114.4306939198971</v>
      </c>
      <c r="S1306">
        <f t="shared" si="326"/>
        <v>419.57921103962269</v>
      </c>
    </row>
    <row r="1307" spans="1:19">
      <c r="A1307" t="s">
        <v>221</v>
      </c>
      <c r="B1307" t="s">
        <v>2331</v>
      </c>
      <c r="C1307" t="s">
        <v>51</v>
      </c>
      <c r="D1307" t="s">
        <v>42</v>
      </c>
      <c r="E1307" s="114">
        <v>4.5163556343929649E-2</v>
      </c>
      <c r="F1307" t="s">
        <v>156</v>
      </c>
      <c r="G1307">
        <f t="shared" si="328"/>
        <v>2016</v>
      </c>
      <c r="H1307" t="s">
        <v>2290</v>
      </c>
      <c r="I1307">
        <f t="shared" si="329"/>
        <v>2023</v>
      </c>
      <c r="J1307" t="s">
        <v>108</v>
      </c>
      <c r="L1307" s="118">
        <v>55.446330043510628</v>
      </c>
      <c r="M1307">
        <f t="shared" si="327"/>
        <v>28.314592542219447</v>
      </c>
      <c r="N1307">
        <f t="shared" si="321"/>
        <v>28.314592542219447</v>
      </c>
      <c r="O1307">
        <f t="shared" si="322"/>
        <v>56.629185084438895</v>
      </c>
      <c r="P1307">
        <f t="shared" si="323"/>
        <v>20.95279848124239</v>
      </c>
      <c r="Q1307">
        <f t="shared" si="324"/>
        <v>77.581983565681284</v>
      </c>
      <c r="R1307">
        <f t="shared" si="325"/>
        <v>36.4635322758702</v>
      </c>
      <c r="S1307">
        <f t="shared" si="326"/>
        <v>133.69961834485738</v>
      </c>
    </row>
    <row r="1308" spans="1:19">
      <c r="A1308" t="s">
        <v>221</v>
      </c>
      <c r="B1308" t="s">
        <v>2332</v>
      </c>
      <c r="C1308" t="s">
        <v>51</v>
      </c>
      <c r="D1308" t="s">
        <v>42</v>
      </c>
      <c r="E1308" s="114">
        <v>4.7823014703861431E-2</v>
      </c>
      <c r="F1308" t="s">
        <v>156</v>
      </c>
      <c r="G1308">
        <f t="shared" si="328"/>
        <v>2016</v>
      </c>
      <c r="H1308" t="s">
        <v>2293</v>
      </c>
      <c r="I1308">
        <f t="shared" si="329"/>
        <v>2023</v>
      </c>
      <c r="J1308" t="s">
        <v>108</v>
      </c>
      <c r="L1308" s="118">
        <v>34.941813996960427</v>
      </c>
      <c r="M1308">
        <f t="shared" si="327"/>
        <v>17.843619681114472</v>
      </c>
      <c r="N1308">
        <f t="shared" si="321"/>
        <v>17.843619681114472</v>
      </c>
      <c r="O1308">
        <f t="shared" si="322"/>
        <v>35.687239362228944</v>
      </c>
      <c r="P1308">
        <f t="shared" si="323"/>
        <v>13.204278564024708</v>
      </c>
      <c r="Q1308">
        <f t="shared" si="324"/>
        <v>48.891517926253655</v>
      </c>
      <c r="R1308">
        <f t="shared" si="325"/>
        <v>22.979013425339218</v>
      </c>
      <c r="S1308">
        <f t="shared" si="326"/>
        <v>84.256382559577133</v>
      </c>
    </row>
    <row r="1309" spans="1:19">
      <c r="A1309" t="s">
        <v>1390</v>
      </c>
      <c r="B1309" t="s">
        <v>2333</v>
      </c>
      <c r="C1309" t="s">
        <v>51</v>
      </c>
      <c r="D1309" t="s">
        <v>42</v>
      </c>
      <c r="E1309" s="114">
        <v>4.8533857265990472E-2</v>
      </c>
      <c r="F1309" t="s">
        <v>1205</v>
      </c>
      <c r="G1309">
        <f t="shared" si="328"/>
        <v>2016</v>
      </c>
      <c r="H1309" t="s">
        <v>2298</v>
      </c>
      <c r="I1309">
        <f t="shared" si="329"/>
        <v>2023</v>
      </c>
      <c r="J1309" t="s">
        <v>108</v>
      </c>
      <c r="L1309" s="118">
        <v>43.770163184143009</v>
      </c>
      <c r="M1309">
        <f t="shared" si="327"/>
        <v>22.351963332702379</v>
      </c>
      <c r="N1309">
        <f t="shared" ref="N1309:N1372" si="330">L1309*$L$2</f>
        <v>22.351963332702379</v>
      </c>
      <c r="O1309">
        <f t="shared" ref="O1309:O1372" si="331">N1309*$L$4</f>
        <v>44.703926665404758</v>
      </c>
      <c r="P1309">
        <f t="shared" ref="P1309:P1372" si="332">O1309*$L$5</f>
        <v>16.540452866199761</v>
      </c>
      <c r="Q1309">
        <f t="shared" ref="Q1309:Q1372" si="333">SUM(O1309:P1309)</f>
        <v>61.244379531604523</v>
      </c>
      <c r="R1309">
        <f t="shared" ref="R1309:R1372" si="334">Q1309*$L$7</f>
        <v>28.784858379854125</v>
      </c>
      <c r="S1309">
        <f t="shared" ref="S1309:S1372" si="335">R1309*$L$8</f>
        <v>105.54448072613178</v>
      </c>
    </row>
    <row r="1310" spans="1:19">
      <c r="A1310" t="s">
        <v>1390</v>
      </c>
      <c r="B1310" t="s">
        <v>2334</v>
      </c>
      <c r="C1310" t="s">
        <v>51</v>
      </c>
      <c r="D1310" t="s">
        <v>42</v>
      </c>
      <c r="E1310" s="114">
        <v>4.9284335180241161E-2</v>
      </c>
      <c r="F1310" t="s">
        <v>1205</v>
      </c>
      <c r="G1310">
        <f t="shared" si="328"/>
        <v>2016</v>
      </c>
      <c r="H1310" t="s">
        <v>2298</v>
      </c>
      <c r="I1310">
        <f t="shared" si="329"/>
        <v>2023</v>
      </c>
      <c r="J1310" t="s">
        <v>108</v>
      </c>
      <c r="L1310" s="118">
        <v>79.49847908297825</v>
      </c>
      <c r="M1310">
        <f t="shared" si="327"/>
        <v>40.597223318374255</v>
      </c>
      <c r="N1310">
        <f t="shared" si="330"/>
        <v>40.597223318374255</v>
      </c>
      <c r="O1310">
        <f t="shared" si="331"/>
        <v>81.194446636748509</v>
      </c>
      <c r="P1310">
        <f t="shared" si="332"/>
        <v>30.041945255596946</v>
      </c>
      <c r="Q1310">
        <f t="shared" si="333"/>
        <v>111.23639189234545</v>
      </c>
      <c r="R1310">
        <f t="shared" si="334"/>
        <v>52.281104189402356</v>
      </c>
      <c r="S1310">
        <f t="shared" si="335"/>
        <v>191.69738202780863</v>
      </c>
    </row>
    <row r="1311" spans="1:19">
      <c r="A1311" t="s">
        <v>206</v>
      </c>
      <c r="B1311" t="s">
        <v>2335</v>
      </c>
      <c r="C1311" t="s">
        <v>51</v>
      </c>
      <c r="D1311" t="s">
        <v>42</v>
      </c>
      <c r="E1311" s="114">
        <v>4.5348136975826472E-2</v>
      </c>
      <c r="F1311" t="s">
        <v>204</v>
      </c>
      <c r="G1311">
        <f t="shared" si="328"/>
        <v>2016</v>
      </c>
      <c r="H1311" t="s">
        <v>2303</v>
      </c>
      <c r="I1311">
        <f t="shared" si="329"/>
        <v>2023</v>
      </c>
      <c r="J1311" t="s">
        <v>108</v>
      </c>
      <c r="L1311" s="118">
        <v>81.802552762176575</v>
      </c>
      <c r="M1311">
        <f t="shared" si="327"/>
        <v>41.773836943884866</v>
      </c>
      <c r="N1311">
        <f t="shared" si="330"/>
        <v>41.773836943884866</v>
      </c>
      <c r="O1311">
        <f t="shared" si="331"/>
        <v>83.547673887769733</v>
      </c>
      <c r="P1311">
        <f t="shared" si="332"/>
        <v>30.912639338474801</v>
      </c>
      <c r="Q1311">
        <f t="shared" si="333"/>
        <v>114.46031322624454</v>
      </c>
      <c r="R1311">
        <f t="shared" si="334"/>
        <v>53.796347216334929</v>
      </c>
      <c r="S1311">
        <f t="shared" si="335"/>
        <v>197.2532731265614</v>
      </c>
    </row>
    <row r="1312" spans="1:19">
      <c r="A1312" t="s">
        <v>206</v>
      </c>
      <c r="B1312" t="s">
        <v>2336</v>
      </c>
      <c r="C1312" t="s">
        <v>51</v>
      </c>
      <c r="D1312" t="s">
        <v>42</v>
      </c>
      <c r="E1312" s="114">
        <v>4.7643049030688493E-2</v>
      </c>
      <c r="F1312" t="s">
        <v>204</v>
      </c>
      <c r="G1312">
        <f t="shared" si="328"/>
        <v>2016</v>
      </c>
      <c r="H1312" t="s">
        <v>2320</v>
      </c>
      <c r="I1312">
        <f t="shared" si="329"/>
        <v>2023</v>
      </c>
      <c r="J1312" t="s">
        <v>108</v>
      </c>
      <c r="L1312" s="118">
        <v>137.2032900763831</v>
      </c>
      <c r="M1312">
        <f t="shared" si="327"/>
        <v>70.065146799006357</v>
      </c>
      <c r="N1312">
        <f t="shared" si="330"/>
        <v>70.065146799006357</v>
      </c>
      <c r="O1312">
        <f t="shared" si="331"/>
        <v>140.13029359801271</v>
      </c>
      <c r="P1312">
        <f t="shared" si="332"/>
        <v>51.848208631264704</v>
      </c>
      <c r="Q1312">
        <f t="shared" si="333"/>
        <v>191.97850222927741</v>
      </c>
      <c r="R1312">
        <f t="shared" si="334"/>
        <v>90.229896047760377</v>
      </c>
      <c r="S1312">
        <f t="shared" si="335"/>
        <v>330.84295217512135</v>
      </c>
    </row>
    <row r="1313" spans="1:19">
      <c r="A1313" t="s">
        <v>206</v>
      </c>
      <c r="B1313" t="s">
        <v>2337</v>
      </c>
      <c r="C1313" t="s">
        <v>51</v>
      </c>
      <c r="D1313" t="s">
        <v>42</v>
      </c>
      <c r="E1313" s="114">
        <v>4.4310736621287247E-2</v>
      </c>
      <c r="F1313" t="s">
        <v>204</v>
      </c>
      <c r="G1313">
        <f t="shared" si="328"/>
        <v>2016</v>
      </c>
      <c r="H1313" t="s">
        <v>2320</v>
      </c>
      <c r="I1313">
        <f t="shared" si="329"/>
        <v>2023</v>
      </c>
      <c r="J1313" t="s">
        <v>108</v>
      </c>
      <c r="L1313" s="118">
        <v>89.068809385215062</v>
      </c>
      <c r="M1313">
        <f t="shared" si="327"/>
        <v>45.484471992716529</v>
      </c>
      <c r="N1313">
        <f t="shared" si="330"/>
        <v>45.484471992716529</v>
      </c>
      <c r="O1313">
        <f t="shared" si="331"/>
        <v>90.968943985433057</v>
      </c>
      <c r="P1313">
        <f t="shared" si="332"/>
        <v>33.658509274610232</v>
      </c>
      <c r="Q1313">
        <f t="shared" si="333"/>
        <v>124.6274532600433</v>
      </c>
      <c r="R1313">
        <f t="shared" si="334"/>
        <v>58.574903032220348</v>
      </c>
      <c r="S1313">
        <f t="shared" si="335"/>
        <v>214.77464445147461</v>
      </c>
    </row>
    <row r="1314" spans="1:19">
      <c r="A1314" t="s">
        <v>206</v>
      </c>
      <c r="B1314" t="s">
        <v>2338</v>
      </c>
      <c r="C1314" t="s">
        <v>51</v>
      </c>
      <c r="D1314" t="s">
        <v>42</v>
      </c>
      <c r="E1314" s="114">
        <v>4.3901418292622237E-2</v>
      </c>
      <c r="F1314" t="s">
        <v>204</v>
      </c>
      <c r="G1314">
        <f t="shared" si="328"/>
        <v>2016</v>
      </c>
      <c r="H1314" t="s">
        <v>2303</v>
      </c>
      <c r="I1314">
        <f t="shared" si="329"/>
        <v>2023</v>
      </c>
      <c r="J1314" t="s">
        <v>108</v>
      </c>
      <c r="L1314" s="118">
        <v>62.469775217518908</v>
      </c>
      <c r="M1314">
        <f t="shared" si="327"/>
        <v>31.901231877746348</v>
      </c>
      <c r="N1314">
        <f t="shared" si="330"/>
        <v>31.901231877746348</v>
      </c>
      <c r="O1314">
        <f t="shared" si="331"/>
        <v>63.802463755492695</v>
      </c>
      <c r="P1314">
        <f t="shared" si="332"/>
        <v>23.606911589532299</v>
      </c>
      <c r="Q1314">
        <f t="shared" si="333"/>
        <v>87.409375345024998</v>
      </c>
      <c r="R1314">
        <f t="shared" si="334"/>
        <v>41.082406412161745</v>
      </c>
      <c r="S1314">
        <f t="shared" si="335"/>
        <v>150.63549017792639</v>
      </c>
    </row>
    <row r="1315" spans="1:19">
      <c r="A1315" t="s">
        <v>217</v>
      </c>
      <c r="B1315" t="s">
        <v>2339</v>
      </c>
      <c r="C1315" t="s">
        <v>51</v>
      </c>
      <c r="D1315" t="s">
        <v>42</v>
      </c>
      <c r="E1315" s="114">
        <v>4.5200748074270367E-2</v>
      </c>
      <c r="F1315" t="s">
        <v>201</v>
      </c>
      <c r="G1315">
        <f t="shared" si="328"/>
        <v>2016</v>
      </c>
      <c r="H1315" t="s">
        <v>2340</v>
      </c>
      <c r="I1315">
        <f t="shared" si="329"/>
        <v>2023</v>
      </c>
      <c r="J1315" t="s">
        <v>108</v>
      </c>
      <c r="L1315" s="118">
        <v>75.600591556820561</v>
      </c>
      <c r="M1315">
        <f t="shared" si="327"/>
        <v>38.606702088349728</v>
      </c>
      <c r="N1315">
        <f t="shared" si="330"/>
        <v>38.606702088349728</v>
      </c>
      <c r="O1315">
        <f t="shared" si="331"/>
        <v>77.213404176699456</v>
      </c>
      <c r="P1315">
        <f t="shared" si="332"/>
        <v>28.568959545378799</v>
      </c>
      <c r="Q1315">
        <f t="shared" si="333"/>
        <v>105.78236372207826</v>
      </c>
      <c r="R1315">
        <f t="shared" si="334"/>
        <v>49.71771094937678</v>
      </c>
      <c r="S1315">
        <f t="shared" si="335"/>
        <v>182.2982734810482</v>
      </c>
    </row>
    <row r="1316" spans="1:19">
      <c r="A1316" t="s">
        <v>1434</v>
      </c>
      <c r="B1316" t="s">
        <v>2341</v>
      </c>
      <c r="C1316" t="s">
        <v>51</v>
      </c>
      <c r="D1316" t="s">
        <v>42</v>
      </c>
      <c r="E1316" s="114">
        <v>4.1656870076151292E-2</v>
      </c>
      <c r="F1316" t="s">
        <v>201</v>
      </c>
      <c r="G1316">
        <f t="shared" si="328"/>
        <v>2016</v>
      </c>
      <c r="H1316" t="s">
        <v>2340</v>
      </c>
      <c r="I1316">
        <f t="shared" si="329"/>
        <v>2023</v>
      </c>
      <c r="J1316" t="s">
        <v>108</v>
      </c>
      <c r="L1316" s="118">
        <v>76.439287642801034</v>
      </c>
      <c r="M1316">
        <f t="shared" si="327"/>
        <v>39.034996222923759</v>
      </c>
      <c r="N1316">
        <f t="shared" si="330"/>
        <v>39.034996222923759</v>
      </c>
      <c r="O1316">
        <f t="shared" si="331"/>
        <v>78.069992445847518</v>
      </c>
      <c r="P1316">
        <f t="shared" si="332"/>
        <v>28.88589720496358</v>
      </c>
      <c r="Q1316">
        <f t="shared" si="333"/>
        <v>106.9558896508111</v>
      </c>
      <c r="R1316">
        <f t="shared" si="334"/>
        <v>50.269268135881212</v>
      </c>
      <c r="S1316">
        <f t="shared" si="335"/>
        <v>184.32064983156442</v>
      </c>
    </row>
    <row r="1317" spans="1:19">
      <c r="A1317" t="s">
        <v>1434</v>
      </c>
      <c r="B1317" t="s">
        <v>2342</v>
      </c>
      <c r="C1317" t="s">
        <v>51</v>
      </c>
      <c r="D1317" t="s">
        <v>42</v>
      </c>
      <c r="E1317" s="114">
        <v>4.3564329093704751E-2</v>
      </c>
      <c r="F1317" t="s">
        <v>201</v>
      </c>
      <c r="G1317">
        <f t="shared" si="328"/>
        <v>2016</v>
      </c>
      <c r="H1317" t="s">
        <v>2290</v>
      </c>
      <c r="I1317">
        <f t="shared" si="329"/>
        <v>2023</v>
      </c>
      <c r="J1317" t="s">
        <v>108</v>
      </c>
      <c r="L1317" s="118">
        <v>160.95884437356321</v>
      </c>
      <c r="M1317">
        <f t="shared" si="327"/>
        <v>82.196316526766338</v>
      </c>
      <c r="N1317">
        <f t="shared" si="330"/>
        <v>82.196316526766338</v>
      </c>
      <c r="O1317">
        <f t="shared" si="331"/>
        <v>164.39263305353268</v>
      </c>
      <c r="P1317">
        <f t="shared" si="332"/>
        <v>60.825274229807093</v>
      </c>
      <c r="Q1317">
        <f t="shared" si="333"/>
        <v>225.21790728333977</v>
      </c>
      <c r="R1317">
        <f t="shared" si="334"/>
        <v>105.85241642316969</v>
      </c>
      <c r="S1317">
        <f t="shared" si="335"/>
        <v>388.12552688495549</v>
      </c>
    </row>
    <row r="1318" spans="1:19">
      <c r="A1318" t="s">
        <v>1434</v>
      </c>
      <c r="B1318" t="s">
        <v>2343</v>
      </c>
      <c r="C1318" t="s">
        <v>51</v>
      </c>
      <c r="D1318" t="s">
        <v>42</v>
      </c>
      <c r="E1318" s="114">
        <v>4.9226174270934661E-2</v>
      </c>
      <c r="F1318" t="s">
        <v>201</v>
      </c>
      <c r="G1318">
        <f t="shared" si="328"/>
        <v>2016</v>
      </c>
      <c r="H1318" t="s">
        <v>2290</v>
      </c>
      <c r="I1318">
        <f t="shared" si="329"/>
        <v>2023</v>
      </c>
      <c r="J1318" t="s">
        <v>108</v>
      </c>
      <c r="L1318" s="118">
        <v>157.35516700793289</v>
      </c>
      <c r="M1318">
        <f t="shared" ref="M1318:M1381" si="336">IF(D1318="euc",$L$2,$L$3)*L1318</f>
        <v>80.35603861871779</v>
      </c>
      <c r="N1318">
        <f t="shared" si="330"/>
        <v>80.35603861871779</v>
      </c>
      <c r="O1318">
        <f t="shared" si="331"/>
        <v>160.71207723743558</v>
      </c>
      <c r="P1318">
        <f t="shared" si="332"/>
        <v>59.463468577851167</v>
      </c>
      <c r="Q1318">
        <f t="shared" si="333"/>
        <v>220.17554581528674</v>
      </c>
      <c r="R1318">
        <f t="shared" si="334"/>
        <v>103.48250653318476</v>
      </c>
      <c r="S1318">
        <f t="shared" si="335"/>
        <v>379.4358572883441</v>
      </c>
    </row>
    <row r="1319" spans="1:19">
      <c r="A1319" t="s">
        <v>1434</v>
      </c>
      <c r="B1319" t="s">
        <v>2344</v>
      </c>
      <c r="C1319" t="s">
        <v>51</v>
      </c>
      <c r="D1319" t="s">
        <v>42</v>
      </c>
      <c r="E1319" s="114">
        <v>4.3901418292622237E-2</v>
      </c>
      <c r="F1319" t="s">
        <v>201</v>
      </c>
      <c r="G1319">
        <f t="shared" si="328"/>
        <v>2016</v>
      </c>
      <c r="H1319" t="s">
        <v>2287</v>
      </c>
      <c r="I1319">
        <f t="shared" si="329"/>
        <v>2023</v>
      </c>
      <c r="J1319" t="s">
        <v>108</v>
      </c>
      <c r="L1319" s="118">
        <v>173.32220642917071</v>
      </c>
      <c r="M1319">
        <f t="shared" si="336"/>
        <v>88.509873416496575</v>
      </c>
      <c r="N1319">
        <f t="shared" si="330"/>
        <v>88.509873416496575</v>
      </c>
      <c r="O1319">
        <f t="shared" si="331"/>
        <v>177.01974683299315</v>
      </c>
      <c r="P1319">
        <f t="shared" si="332"/>
        <v>65.497306328207458</v>
      </c>
      <c r="Q1319">
        <f t="shared" si="333"/>
        <v>242.51705316120061</v>
      </c>
      <c r="R1319">
        <f t="shared" si="334"/>
        <v>113.98301498576429</v>
      </c>
      <c r="S1319">
        <f t="shared" si="335"/>
        <v>417.93772161446901</v>
      </c>
    </row>
    <row r="1320" spans="1:19">
      <c r="A1320" t="s">
        <v>221</v>
      </c>
      <c r="B1320" t="s">
        <v>2345</v>
      </c>
      <c r="C1320" t="s">
        <v>51</v>
      </c>
      <c r="D1320" t="s">
        <v>42</v>
      </c>
      <c r="E1320" s="114">
        <v>4.5051156152021862E-2</v>
      </c>
      <c r="F1320" t="s">
        <v>156</v>
      </c>
      <c r="G1320">
        <f t="shared" si="328"/>
        <v>2016</v>
      </c>
      <c r="H1320" t="s">
        <v>2293</v>
      </c>
      <c r="I1320">
        <f t="shared" si="329"/>
        <v>2023</v>
      </c>
      <c r="J1320" t="s">
        <v>108</v>
      </c>
      <c r="L1320" s="118">
        <v>98.44103821465113</v>
      </c>
      <c r="M1320">
        <f t="shared" si="336"/>
        <v>50.270556848281878</v>
      </c>
      <c r="N1320">
        <f t="shared" si="330"/>
        <v>50.270556848281878</v>
      </c>
      <c r="O1320">
        <f t="shared" si="331"/>
        <v>100.54111369656376</v>
      </c>
      <c r="P1320">
        <f t="shared" si="332"/>
        <v>37.200212067728586</v>
      </c>
      <c r="Q1320">
        <f t="shared" si="333"/>
        <v>137.74132576429236</v>
      </c>
      <c r="R1320">
        <f t="shared" si="334"/>
        <v>64.738423109217408</v>
      </c>
      <c r="S1320">
        <f t="shared" si="335"/>
        <v>237.37421806713047</v>
      </c>
    </row>
    <row r="1321" spans="1:19">
      <c r="A1321" t="s">
        <v>221</v>
      </c>
      <c r="B1321" t="s">
        <v>2346</v>
      </c>
      <c r="C1321" t="s">
        <v>51</v>
      </c>
      <c r="D1321" t="s">
        <v>42</v>
      </c>
      <c r="E1321" s="114">
        <v>4.4628478945797467E-2</v>
      </c>
      <c r="F1321" t="s">
        <v>156</v>
      </c>
      <c r="G1321">
        <f t="shared" si="328"/>
        <v>2016</v>
      </c>
      <c r="H1321" t="s">
        <v>2281</v>
      </c>
      <c r="I1321">
        <f t="shared" si="329"/>
        <v>2023</v>
      </c>
      <c r="J1321" t="s">
        <v>108</v>
      </c>
      <c r="L1321" s="118">
        <v>128.785070457307</v>
      </c>
      <c r="M1321">
        <f t="shared" si="336"/>
        <v>65.766242646864825</v>
      </c>
      <c r="N1321">
        <f t="shared" si="330"/>
        <v>65.766242646864825</v>
      </c>
      <c r="O1321">
        <f t="shared" si="331"/>
        <v>131.53248529372965</v>
      </c>
      <c r="P1321">
        <f t="shared" si="332"/>
        <v>48.667019558679968</v>
      </c>
      <c r="Q1321">
        <f t="shared" si="333"/>
        <v>180.19950485240963</v>
      </c>
      <c r="R1321">
        <f t="shared" si="334"/>
        <v>84.693767280632528</v>
      </c>
      <c r="S1321">
        <f t="shared" si="335"/>
        <v>310.54381336231927</v>
      </c>
    </row>
    <row r="1322" spans="1:19">
      <c r="A1322" t="s">
        <v>221</v>
      </c>
      <c r="B1322" t="s">
        <v>2347</v>
      </c>
      <c r="C1322" t="s">
        <v>51</v>
      </c>
      <c r="D1322" t="s">
        <v>42</v>
      </c>
      <c r="E1322" s="114">
        <v>4.7695194625202268E-2</v>
      </c>
      <c r="F1322" t="s">
        <v>156</v>
      </c>
      <c r="G1322">
        <f t="shared" si="328"/>
        <v>2016</v>
      </c>
      <c r="H1322" t="s">
        <v>2290</v>
      </c>
      <c r="I1322">
        <f t="shared" si="329"/>
        <v>2023</v>
      </c>
      <c r="J1322" t="s">
        <v>108</v>
      </c>
      <c r="L1322" s="118">
        <v>185.70796126501921</v>
      </c>
      <c r="M1322">
        <f t="shared" si="336"/>
        <v>94.834865552669882</v>
      </c>
      <c r="N1322">
        <f t="shared" si="330"/>
        <v>94.834865552669882</v>
      </c>
      <c r="O1322">
        <f t="shared" si="331"/>
        <v>189.66973110533976</v>
      </c>
      <c r="P1322">
        <f t="shared" si="332"/>
        <v>70.177800508975707</v>
      </c>
      <c r="Q1322">
        <f t="shared" si="333"/>
        <v>259.84753161431547</v>
      </c>
      <c r="R1322">
        <f t="shared" si="334"/>
        <v>122.12833985872827</v>
      </c>
      <c r="S1322">
        <f t="shared" si="335"/>
        <v>447.80391281533696</v>
      </c>
    </row>
    <row r="1323" spans="1:19">
      <c r="A1323" t="s">
        <v>221</v>
      </c>
      <c r="B1323" t="s">
        <v>2348</v>
      </c>
      <c r="C1323" t="s">
        <v>51</v>
      </c>
      <c r="D1323" t="s">
        <v>42</v>
      </c>
      <c r="E1323" s="114">
        <v>4.4667586240670652E-2</v>
      </c>
      <c r="F1323" t="s">
        <v>156</v>
      </c>
      <c r="G1323">
        <f t="shared" si="328"/>
        <v>2016</v>
      </c>
      <c r="H1323" t="s">
        <v>2290</v>
      </c>
      <c r="I1323">
        <f t="shared" si="329"/>
        <v>2023</v>
      </c>
      <c r="J1323" t="s">
        <v>108</v>
      </c>
      <c r="L1323" s="118">
        <v>256.36001195284979</v>
      </c>
      <c r="M1323">
        <f t="shared" si="336"/>
        <v>130.91451277058871</v>
      </c>
      <c r="N1323">
        <f t="shared" si="330"/>
        <v>130.91451277058871</v>
      </c>
      <c r="O1323">
        <f t="shared" si="331"/>
        <v>261.82902554117743</v>
      </c>
      <c r="P1323">
        <f t="shared" si="332"/>
        <v>96.876739450235647</v>
      </c>
      <c r="Q1323">
        <f t="shared" si="333"/>
        <v>358.70576499141305</v>
      </c>
      <c r="R1323">
        <f t="shared" si="334"/>
        <v>168.59170954596414</v>
      </c>
      <c r="S1323">
        <f t="shared" si="335"/>
        <v>618.16960166853517</v>
      </c>
    </row>
    <row r="1324" spans="1:19">
      <c r="A1324" t="s">
        <v>221</v>
      </c>
      <c r="B1324" t="s">
        <v>2349</v>
      </c>
      <c r="C1324" t="s">
        <v>51</v>
      </c>
      <c r="D1324" t="s">
        <v>42</v>
      </c>
      <c r="E1324" s="114">
        <v>4.3392595465051163E-2</v>
      </c>
      <c r="F1324" t="s">
        <v>156</v>
      </c>
      <c r="G1324">
        <f t="shared" si="328"/>
        <v>2016</v>
      </c>
      <c r="H1324" t="s">
        <v>2293</v>
      </c>
      <c r="I1324">
        <f t="shared" si="329"/>
        <v>2023</v>
      </c>
      <c r="J1324" t="s">
        <v>108</v>
      </c>
      <c r="L1324" s="118">
        <v>32.532446883045232</v>
      </c>
      <c r="M1324">
        <f t="shared" si="336"/>
        <v>16.613236208275111</v>
      </c>
      <c r="N1324">
        <f t="shared" si="330"/>
        <v>16.613236208275111</v>
      </c>
      <c r="O1324">
        <f t="shared" si="331"/>
        <v>33.226472416550223</v>
      </c>
      <c r="P1324">
        <f t="shared" si="332"/>
        <v>12.293794794123583</v>
      </c>
      <c r="Q1324">
        <f t="shared" si="333"/>
        <v>45.520267210673808</v>
      </c>
      <c r="R1324">
        <f t="shared" si="334"/>
        <v>21.394525589016688</v>
      </c>
      <c r="S1324">
        <f t="shared" si="335"/>
        <v>78.446593826394519</v>
      </c>
    </row>
    <row r="1325" spans="1:19">
      <c r="A1325" t="s">
        <v>1394</v>
      </c>
      <c r="B1325" t="s">
        <v>2350</v>
      </c>
      <c r="C1325" t="s">
        <v>51</v>
      </c>
      <c r="D1325" t="s">
        <v>42</v>
      </c>
      <c r="E1325" s="114">
        <v>4.6912570298645442E-2</v>
      </c>
      <c r="F1325" t="s">
        <v>1205</v>
      </c>
      <c r="G1325">
        <f t="shared" si="328"/>
        <v>2016</v>
      </c>
      <c r="H1325" t="s">
        <v>2298</v>
      </c>
      <c r="I1325">
        <f t="shared" si="329"/>
        <v>2023</v>
      </c>
      <c r="J1325" t="s">
        <v>108</v>
      </c>
      <c r="L1325" s="118">
        <v>18.609985873836131</v>
      </c>
      <c r="M1325">
        <f t="shared" si="336"/>
        <v>9.5034994529056576</v>
      </c>
      <c r="N1325">
        <f t="shared" si="330"/>
        <v>9.5034994529056576</v>
      </c>
      <c r="O1325">
        <f t="shared" si="331"/>
        <v>19.006998905811315</v>
      </c>
      <c r="P1325">
        <f t="shared" si="332"/>
        <v>7.0325895951501867</v>
      </c>
      <c r="Q1325">
        <f t="shared" si="333"/>
        <v>26.0395885009615</v>
      </c>
      <c r="R1325">
        <f t="shared" si="334"/>
        <v>12.238606595451904</v>
      </c>
      <c r="S1325">
        <f t="shared" si="335"/>
        <v>44.874890849990308</v>
      </c>
    </row>
    <row r="1326" spans="1:19">
      <c r="A1326" t="s">
        <v>206</v>
      </c>
      <c r="B1326" t="s">
        <v>2351</v>
      </c>
      <c r="C1326" t="s">
        <v>51</v>
      </c>
      <c r="D1326" t="s">
        <v>42</v>
      </c>
      <c r="E1326" s="114">
        <v>4.7455972123663023E-2</v>
      </c>
      <c r="F1326" t="s">
        <v>204</v>
      </c>
      <c r="G1326">
        <f t="shared" si="328"/>
        <v>2016</v>
      </c>
      <c r="H1326" t="s">
        <v>2352</v>
      </c>
      <c r="I1326">
        <f t="shared" si="329"/>
        <v>2023</v>
      </c>
      <c r="J1326" t="s">
        <v>108</v>
      </c>
      <c r="L1326" s="118">
        <v>96.324768329018696</v>
      </c>
      <c r="M1326">
        <f t="shared" si="336"/>
        <v>49.189848360018914</v>
      </c>
      <c r="N1326">
        <f t="shared" si="330"/>
        <v>49.189848360018914</v>
      </c>
      <c r="O1326">
        <f t="shared" si="331"/>
        <v>98.379696720037828</v>
      </c>
      <c r="P1326">
        <f t="shared" si="332"/>
        <v>36.400487786413997</v>
      </c>
      <c r="Q1326">
        <f t="shared" si="333"/>
        <v>134.78018450645183</v>
      </c>
      <c r="R1326">
        <f t="shared" si="334"/>
        <v>63.346686718032359</v>
      </c>
      <c r="S1326">
        <f t="shared" si="335"/>
        <v>232.27118463278532</v>
      </c>
    </row>
    <row r="1327" spans="1:19">
      <c r="A1327" t="s">
        <v>206</v>
      </c>
      <c r="B1327" t="s">
        <v>2353</v>
      </c>
      <c r="C1327" t="s">
        <v>51</v>
      </c>
      <c r="D1327" t="s">
        <v>42</v>
      </c>
      <c r="E1327" s="114">
        <v>4.2639236361341648E-2</v>
      </c>
      <c r="F1327" t="s">
        <v>204</v>
      </c>
      <c r="G1327">
        <f t="shared" si="328"/>
        <v>2016</v>
      </c>
      <c r="H1327" t="s">
        <v>2352</v>
      </c>
      <c r="I1327">
        <f t="shared" si="329"/>
        <v>2023</v>
      </c>
      <c r="J1327" t="s">
        <v>108</v>
      </c>
      <c r="L1327" s="118">
        <v>68.913453543315711</v>
      </c>
      <c r="M1327">
        <f t="shared" si="336"/>
        <v>35.191803609453252</v>
      </c>
      <c r="N1327">
        <f t="shared" si="330"/>
        <v>35.191803609453252</v>
      </c>
      <c r="O1327">
        <f t="shared" si="331"/>
        <v>70.383607218906505</v>
      </c>
      <c r="P1327">
        <f t="shared" si="332"/>
        <v>26.041934670995406</v>
      </c>
      <c r="Q1327">
        <f t="shared" si="333"/>
        <v>96.425541889901908</v>
      </c>
      <c r="R1327">
        <f t="shared" si="334"/>
        <v>45.320004688253896</v>
      </c>
      <c r="S1327">
        <f t="shared" si="335"/>
        <v>166.17335052359761</v>
      </c>
    </row>
    <row r="1328" spans="1:19">
      <c r="A1328" t="s">
        <v>206</v>
      </c>
      <c r="B1328" t="s">
        <v>2354</v>
      </c>
      <c r="C1328" t="s">
        <v>51</v>
      </c>
      <c r="D1328" t="s">
        <v>42</v>
      </c>
      <c r="E1328" s="114">
        <v>4.2864739210970448E-2</v>
      </c>
      <c r="F1328" t="s">
        <v>204</v>
      </c>
      <c r="G1328">
        <f t="shared" si="328"/>
        <v>2016</v>
      </c>
      <c r="H1328" t="s">
        <v>2320</v>
      </c>
      <c r="I1328">
        <f t="shared" si="329"/>
        <v>2023</v>
      </c>
      <c r="J1328" t="s">
        <v>108</v>
      </c>
      <c r="L1328" s="118">
        <v>60.291529976069128</v>
      </c>
      <c r="M1328">
        <f t="shared" si="336"/>
        <v>30.788874641112656</v>
      </c>
      <c r="N1328">
        <f t="shared" si="330"/>
        <v>30.788874641112656</v>
      </c>
      <c r="O1328">
        <f t="shared" si="331"/>
        <v>61.577749282225312</v>
      </c>
      <c r="P1328">
        <f t="shared" si="332"/>
        <v>22.783767234423365</v>
      </c>
      <c r="Q1328">
        <f t="shared" si="333"/>
        <v>84.361516516648678</v>
      </c>
      <c r="R1328">
        <f t="shared" si="334"/>
        <v>39.649912762824876</v>
      </c>
      <c r="S1328">
        <f t="shared" si="335"/>
        <v>145.38301346369121</v>
      </c>
    </row>
    <row r="1329" spans="1:19">
      <c r="A1329" t="s">
        <v>206</v>
      </c>
      <c r="B1329" t="s">
        <v>2355</v>
      </c>
      <c r="C1329" t="s">
        <v>51</v>
      </c>
      <c r="D1329" t="s">
        <v>42</v>
      </c>
      <c r="E1329" s="114">
        <v>4.317495535039434E-2</v>
      </c>
      <c r="F1329" t="s">
        <v>204</v>
      </c>
      <c r="G1329">
        <f t="shared" si="328"/>
        <v>2016</v>
      </c>
      <c r="H1329" t="s">
        <v>2320</v>
      </c>
      <c r="I1329">
        <f t="shared" si="329"/>
        <v>2023</v>
      </c>
      <c r="J1329" t="s">
        <v>108</v>
      </c>
      <c r="L1329" s="118">
        <v>73.331495912450706</v>
      </c>
      <c r="M1329">
        <f t="shared" si="336"/>
        <v>37.447950579291522</v>
      </c>
      <c r="N1329">
        <f t="shared" si="330"/>
        <v>37.447950579291522</v>
      </c>
      <c r="O1329">
        <f t="shared" si="331"/>
        <v>74.895901158583044</v>
      </c>
      <c r="P1329">
        <f t="shared" si="332"/>
        <v>27.711483428675727</v>
      </c>
      <c r="Q1329">
        <f t="shared" si="333"/>
        <v>102.60738458725876</v>
      </c>
      <c r="R1329">
        <f t="shared" si="334"/>
        <v>48.225470756011617</v>
      </c>
      <c r="S1329">
        <f t="shared" si="335"/>
        <v>176.82672610537591</v>
      </c>
    </row>
    <row r="1330" spans="1:19">
      <c r="A1330" t="s">
        <v>208</v>
      </c>
      <c r="B1330" t="s">
        <v>2356</v>
      </c>
      <c r="C1330" t="s">
        <v>51</v>
      </c>
      <c r="D1330" t="s">
        <v>42</v>
      </c>
      <c r="E1330" s="114">
        <v>4.0820575146551019E-2</v>
      </c>
      <c r="F1330" t="s">
        <v>152</v>
      </c>
      <c r="G1330">
        <f t="shared" si="328"/>
        <v>2016</v>
      </c>
      <c r="H1330" t="s">
        <v>2303</v>
      </c>
      <c r="I1330">
        <f t="shared" si="329"/>
        <v>2023</v>
      </c>
      <c r="J1330" t="s">
        <v>108</v>
      </c>
      <c r="L1330" s="118">
        <v>100.0173791118889</v>
      </c>
      <c r="M1330">
        <f t="shared" si="336"/>
        <v>51.075541599804637</v>
      </c>
      <c r="N1330">
        <f t="shared" si="330"/>
        <v>51.075541599804637</v>
      </c>
      <c r="O1330">
        <f t="shared" si="331"/>
        <v>102.15108319960927</v>
      </c>
      <c r="P1330">
        <f t="shared" si="332"/>
        <v>37.79590078385543</v>
      </c>
      <c r="Q1330">
        <f t="shared" si="333"/>
        <v>139.94698398346469</v>
      </c>
      <c r="R1330">
        <f t="shared" si="334"/>
        <v>65.775082472228405</v>
      </c>
      <c r="S1330">
        <f t="shared" si="335"/>
        <v>241.1753023981708</v>
      </c>
    </row>
    <row r="1331" spans="1:19">
      <c r="A1331" t="s">
        <v>1434</v>
      </c>
      <c r="B1331" t="s">
        <v>2357</v>
      </c>
      <c r="C1331" t="s">
        <v>51</v>
      </c>
      <c r="D1331" t="s">
        <v>42</v>
      </c>
      <c r="E1331" s="114">
        <v>4.6882535812343272E-2</v>
      </c>
      <c r="F1331" t="s">
        <v>201</v>
      </c>
      <c r="G1331">
        <f t="shared" si="328"/>
        <v>2016</v>
      </c>
      <c r="H1331" t="s">
        <v>2287</v>
      </c>
      <c r="I1331">
        <f t="shared" si="329"/>
        <v>2023</v>
      </c>
      <c r="J1331" t="s">
        <v>108</v>
      </c>
      <c r="L1331" s="118">
        <v>37.154686371660901</v>
      </c>
      <c r="M1331">
        <f t="shared" si="336"/>
        <v>18.973659840461515</v>
      </c>
      <c r="N1331">
        <f t="shared" si="330"/>
        <v>18.973659840461515</v>
      </c>
      <c r="O1331">
        <f t="shared" si="331"/>
        <v>37.94731968092303</v>
      </c>
      <c r="P1331">
        <f t="shared" si="332"/>
        <v>14.040508281941522</v>
      </c>
      <c r="Q1331">
        <f t="shared" si="333"/>
        <v>51.98782796286455</v>
      </c>
      <c r="R1331">
        <f t="shared" si="334"/>
        <v>24.434279142546337</v>
      </c>
      <c r="S1331">
        <f t="shared" si="335"/>
        <v>89.592356856003235</v>
      </c>
    </row>
    <row r="1332" spans="1:19">
      <c r="A1332" t="s">
        <v>1434</v>
      </c>
      <c r="B1332" t="s">
        <v>2358</v>
      </c>
      <c r="C1332" t="s">
        <v>51</v>
      </c>
      <c r="D1332" t="s">
        <v>42</v>
      </c>
      <c r="E1332" s="114">
        <v>3.7356346726065581E-2</v>
      </c>
      <c r="F1332" t="s">
        <v>201</v>
      </c>
      <c r="G1332">
        <f t="shared" si="328"/>
        <v>2016</v>
      </c>
      <c r="H1332" t="s">
        <v>2287</v>
      </c>
      <c r="I1332">
        <f t="shared" si="329"/>
        <v>2023</v>
      </c>
      <c r="J1332" t="s">
        <v>108</v>
      </c>
      <c r="L1332" s="118">
        <v>55.362855395417981</v>
      </c>
      <c r="M1332">
        <f t="shared" si="336"/>
        <v>28.271964821926804</v>
      </c>
      <c r="N1332">
        <f t="shared" si="330"/>
        <v>28.271964821926804</v>
      </c>
      <c r="O1332">
        <f t="shared" si="331"/>
        <v>56.543929643853609</v>
      </c>
      <c r="P1332">
        <f t="shared" si="332"/>
        <v>20.921253968225834</v>
      </c>
      <c r="Q1332">
        <f t="shared" si="333"/>
        <v>77.465183612079443</v>
      </c>
      <c r="R1332">
        <f t="shared" si="334"/>
        <v>36.408636297677333</v>
      </c>
      <c r="S1332">
        <f t="shared" si="335"/>
        <v>133.49833309148354</v>
      </c>
    </row>
    <row r="1333" spans="1:19">
      <c r="A1333" t="s">
        <v>1434</v>
      </c>
      <c r="B1333" t="s">
        <v>2359</v>
      </c>
      <c r="C1333" t="s">
        <v>51</v>
      </c>
      <c r="D1333" t="s">
        <v>42</v>
      </c>
      <c r="E1333" s="114">
        <v>4.7261811906011211E-2</v>
      </c>
      <c r="F1333" t="s">
        <v>201</v>
      </c>
      <c r="G1333">
        <f t="shared" si="328"/>
        <v>2016</v>
      </c>
      <c r="H1333" t="s">
        <v>2290</v>
      </c>
      <c r="I1333">
        <f t="shared" si="329"/>
        <v>2023</v>
      </c>
      <c r="J1333" t="s">
        <v>108</v>
      </c>
      <c r="L1333" s="118">
        <v>190.71880675707669</v>
      </c>
      <c r="M1333">
        <f t="shared" si="336"/>
        <v>97.393737317280568</v>
      </c>
      <c r="N1333">
        <f t="shared" si="330"/>
        <v>97.393737317280568</v>
      </c>
      <c r="O1333">
        <f t="shared" si="331"/>
        <v>194.78747463456114</v>
      </c>
      <c r="P1333">
        <f t="shared" si="332"/>
        <v>72.071365614787624</v>
      </c>
      <c r="Q1333">
        <f t="shared" si="333"/>
        <v>266.85884024934876</v>
      </c>
      <c r="R1333">
        <f t="shared" si="334"/>
        <v>125.42365491719391</v>
      </c>
      <c r="S1333">
        <f t="shared" si="335"/>
        <v>459.88673469637769</v>
      </c>
    </row>
    <row r="1334" spans="1:19">
      <c r="A1334" t="s">
        <v>1434</v>
      </c>
      <c r="B1334" t="s">
        <v>2360</v>
      </c>
      <c r="C1334" t="s">
        <v>51</v>
      </c>
      <c r="D1334" t="s">
        <v>42</v>
      </c>
      <c r="E1334" s="114">
        <v>4.7643049030688493E-2</v>
      </c>
      <c r="F1334" t="s">
        <v>201</v>
      </c>
      <c r="G1334">
        <f t="shared" si="328"/>
        <v>2016</v>
      </c>
      <c r="H1334" t="s">
        <v>2290</v>
      </c>
      <c r="I1334">
        <f t="shared" si="329"/>
        <v>2023</v>
      </c>
      <c r="J1334" t="s">
        <v>108</v>
      </c>
      <c r="L1334" s="118">
        <v>173.88115051703579</v>
      </c>
      <c r="M1334">
        <f t="shared" si="336"/>
        <v>88.795307530699674</v>
      </c>
      <c r="N1334">
        <f t="shared" si="330"/>
        <v>88.795307530699674</v>
      </c>
      <c r="O1334">
        <f t="shared" si="331"/>
        <v>177.59061506139935</v>
      </c>
      <c r="P1334">
        <f t="shared" si="332"/>
        <v>65.708527572717756</v>
      </c>
      <c r="Q1334">
        <f t="shared" si="333"/>
        <v>243.29914263411712</v>
      </c>
      <c r="R1334">
        <f t="shared" si="334"/>
        <v>114.35059703803503</v>
      </c>
      <c r="S1334">
        <f t="shared" si="335"/>
        <v>419.28552247279509</v>
      </c>
    </row>
    <row r="1335" spans="1:19">
      <c r="A1335" t="s">
        <v>1434</v>
      </c>
      <c r="B1335" t="s">
        <v>2361</v>
      </c>
      <c r="C1335" t="s">
        <v>51</v>
      </c>
      <c r="D1335" t="s">
        <v>42</v>
      </c>
      <c r="E1335" s="114">
        <v>4.6382625096137782E-2</v>
      </c>
      <c r="F1335" t="s">
        <v>201</v>
      </c>
      <c r="G1335">
        <f t="shared" si="328"/>
        <v>2016</v>
      </c>
      <c r="H1335" t="s">
        <v>2290</v>
      </c>
      <c r="I1335">
        <f t="shared" si="329"/>
        <v>2023</v>
      </c>
      <c r="J1335" t="s">
        <v>108</v>
      </c>
      <c r="L1335" s="118">
        <v>165.66829819112539</v>
      </c>
      <c r="M1335">
        <f t="shared" si="336"/>
        <v>84.601277609601425</v>
      </c>
      <c r="N1335">
        <f t="shared" si="330"/>
        <v>84.601277609601425</v>
      </c>
      <c r="O1335">
        <f t="shared" si="331"/>
        <v>169.20255521920285</v>
      </c>
      <c r="P1335">
        <f t="shared" si="332"/>
        <v>62.604945431105051</v>
      </c>
      <c r="Q1335">
        <f t="shared" si="333"/>
        <v>231.8075006503079</v>
      </c>
      <c r="R1335">
        <f t="shared" si="334"/>
        <v>108.94952530564471</v>
      </c>
      <c r="S1335">
        <f t="shared" si="335"/>
        <v>399.48159278736392</v>
      </c>
    </row>
    <row r="1336" spans="1:19">
      <c r="A1336" t="s">
        <v>1434</v>
      </c>
      <c r="B1336" t="s">
        <v>2362</v>
      </c>
      <c r="C1336" t="s">
        <v>51</v>
      </c>
      <c r="D1336" t="s">
        <v>42</v>
      </c>
      <c r="E1336" s="114">
        <v>3.8546602145200538E-2</v>
      </c>
      <c r="F1336" t="s">
        <v>201</v>
      </c>
      <c r="G1336">
        <f t="shared" si="328"/>
        <v>2016</v>
      </c>
      <c r="H1336" t="s">
        <v>2290</v>
      </c>
      <c r="I1336">
        <f t="shared" si="329"/>
        <v>2023</v>
      </c>
      <c r="J1336" t="s">
        <v>108</v>
      </c>
      <c r="L1336" s="118">
        <v>43.58826036449414</v>
      </c>
      <c r="M1336">
        <f t="shared" si="336"/>
        <v>22.259071626135025</v>
      </c>
      <c r="N1336">
        <f t="shared" si="330"/>
        <v>22.259071626135025</v>
      </c>
      <c r="O1336">
        <f t="shared" si="331"/>
        <v>44.51814325227005</v>
      </c>
      <c r="P1336">
        <f t="shared" si="332"/>
        <v>16.471713003339918</v>
      </c>
      <c r="Q1336">
        <f t="shared" si="333"/>
        <v>60.989856255609965</v>
      </c>
      <c r="R1336">
        <f t="shared" si="334"/>
        <v>28.66523244013668</v>
      </c>
      <c r="S1336">
        <f t="shared" si="335"/>
        <v>105.10585228050115</v>
      </c>
    </row>
    <row r="1337" spans="1:19">
      <c r="A1337" t="s">
        <v>1434</v>
      </c>
      <c r="B1337" t="s">
        <v>2363</v>
      </c>
      <c r="C1337" t="s">
        <v>51</v>
      </c>
      <c r="D1337" t="s">
        <v>42</v>
      </c>
      <c r="E1337" s="114">
        <v>4.1070307942399353E-2</v>
      </c>
      <c r="F1337" t="s">
        <v>201</v>
      </c>
      <c r="G1337">
        <f t="shared" si="328"/>
        <v>2016</v>
      </c>
      <c r="H1337" t="s">
        <v>2290</v>
      </c>
      <c r="I1337">
        <f t="shared" si="329"/>
        <v>2023</v>
      </c>
      <c r="J1337" t="s">
        <v>108</v>
      </c>
      <c r="L1337" s="118">
        <v>118.52978403799069</v>
      </c>
      <c r="M1337">
        <f t="shared" si="336"/>
        <v>60.529209715400626</v>
      </c>
      <c r="N1337">
        <f t="shared" si="330"/>
        <v>60.529209715400626</v>
      </c>
      <c r="O1337">
        <f t="shared" si="331"/>
        <v>121.05841943080125</v>
      </c>
      <c r="P1337">
        <f t="shared" si="332"/>
        <v>44.79161518939646</v>
      </c>
      <c r="Q1337">
        <f t="shared" si="333"/>
        <v>165.8500346201977</v>
      </c>
      <c r="R1337">
        <f t="shared" si="334"/>
        <v>77.949516271492911</v>
      </c>
      <c r="S1337">
        <f t="shared" si="335"/>
        <v>285.814892995474</v>
      </c>
    </row>
    <row r="1338" spans="1:19">
      <c r="A1338" t="s">
        <v>221</v>
      </c>
      <c r="B1338" t="s">
        <v>2364</v>
      </c>
      <c r="C1338" t="s">
        <v>51</v>
      </c>
      <c r="D1338" t="s">
        <v>42</v>
      </c>
      <c r="E1338" s="114">
        <v>4.4390984507174713E-2</v>
      </c>
      <c r="F1338" t="s">
        <v>156</v>
      </c>
      <c r="G1338">
        <f t="shared" si="328"/>
        <v>2016</v>
      </c>
      <c r="H1338" t="s">
        <v>2293</v>
      </c>
      <c r="I1338">
        <f t="shared" si="329"/>
        <v>2023</v>
      </c>
      <c r="J1338" t="s">
        <v>108</v>
      </c>
      <c r="L1338" s="118">
        <v>62.236089175396671</v>
      </c>
      <c r="M1338">
        <f t="shared" si="336"/>
        <v>31.781896205569257</v>
      </c>
      <c r="N1338">
        <f t="shared" si="330"/>
        <v>31.781896205569257</v>
      </c>
      <c r="O1338">
        <f t="shared" si="331"/>
        <v>63.563792411138515</v>
      </c>
      <c r="P1338">
        <f t="shared" si="332"/>
        <v>23.518603192121251</v>
      </c>
      <c r="Q1338">
        <f t="shared" si="333"/>
        <v>87.082395603259769</v>
      </c>
      <c r="R1338">
        <f t="shared" si="334"/>
        <v>40.928725933532093</v>
      </c>
      <c r="S1338">
        <f t="shared" si="335"/>
        <v>150.07199508961767</v>
      </c>
    </row>
    <row r="1339" spans="1:19">
      <c r="A1339" t="s">
        <v>221</v>
      </c>
      <c r="B1339" t="s">
        <v>2365</v>
      </c>
      <c r="C1339" t="s">
        <v>51</v>
      </c>
      <c r="D1339" t="s">
        <v>42</v>
      </c>
      <c r="E1339" s="114">
        <v>4.6882535812343272E-2</v>
      </c>
      <c r="F1339" t="s">
        <v>156</v>
      </c>
      <c r="G1339">
        <f t="shared" si="328"/>
        <v>2016</v>
      </c>
      <c r="H1339" t="s">
        <v>2293</v>
      </c>
      <c r="I1339">
        <f t="shared" si="329"/>
        <v>2023</v>
      </c>
      <c r="J1339" t="s">
        <v>108</v>
      </c>
      <c r="L1339" s="118">
        <v>84.750367657882379</v>
      </c>
      <c r="M1339">
        <f t="shared" si="336"/>
        <v>43.279187750625297</v>
      </c>
      <c r="N1339">
        <f t="shared" si="330"/>
        <v>43.279187750625297</v>
      </c>
      <c r="O1339">
        <f t="shared" si="331"/>
        <v>86.558375501250595</v>
      </c>
      <c r="P1339">
        <f t="shared" si="332"/>
        <v>32.026598935462722</v>
      </c>
      <c r="Q1339">
        <f t="shared" si="333"/>
        <v>118.58497443671331</v>
      </c>
      <c r="R1339">
        <f t="shared" si="334"/>
        <v>55.73493798525525</v>
      </c>
      <c r="S1339">
        <f t="shared" si="335"/>
        <v>204.36143927926923</v>
      </c>
    </row>
    <row r="1340" spans="1:19">
      <c r="A1340" t="s">
        <v>221</v>
      </c>
      <c r="B1340" t="s">
        <v>2366</v>
      </c>
      <c r="C1340" t="s">
        <v>51</v>
      </c>
      <c r="D1340" t="s">
        <v>42</v>
      </c>
      <c r="E1340" s="114">
        <v>4.9196193929187129E-2</v>
      </c>
      <c r="F1340" t="s">
        <v>156</v>
      </c>
      <c r="G1340">
        <f t="shared" si="328"/>
        <v>2016</v>
      </c>
      <c r="H1340" t="s">
        <v>2293</v>
      </c>
      <c r="I1340">
        <f t="shared" si="329"/>
        <v>2023</v>
      </c>
      <c r="J1340" t="s">
        <v>108</v>
      </c>
      <c r="L1340" s="118">
        <v>194.40700506021849</v>
      </c>
      <c r="M1340">
        <f t="shared" si="336"/>
        <v>99.277177250751649</v>
      </c>
      <c r="N1340">
        <f t="shared" si="330"/>
        <v>99.277177250751649</v>
      </c>
      <c r="O1340">
        <f t="shared" si="331"/>
        <v>198.5543545015033</v>
      </c>
      <c r="P1340">
        <f t="shared" si="332"/>
        <v>73.465111165556223</v>
      </c>
      <c r="Q1340">
        <f t="shared" si="333"/>
        <v>272.01946566705954</v>
      </c>
      <c r="R1340">
        <f t="shared" si="334"/>
        <v>127.84914886351797</v>
      </c>
      <c r="S1340">
        <f t="shared" si="335"/>
        <v>468.78021249956589</v>
      </c>
    </row>
    <row r="1341" spans="1:19">
      <c r="A1341" t="s">
        <v>221</v>
      </c>
      <c r="B1341" t="s">
        <v>2367</v>
      </c>
      <c r="C1341" t="s">
        <v>51</v>
      </c>
      <c r="D1341" t="s">
        <v>42</v>
      </c>
      <c r="E1341" s="114">
        <v>4.2774928832891947E-2</v>
      </c>
      <c r="F1341" t="s">
        <v>156</v>
      </c>
      <c r="G1341">
        <f t="shared" si="328"/>
        <v>2016</v>
      </c>
      <c r="H1341" t="s">
        <v>2290</v>
      </c>
      <c r="I1341">
        <f t="shared" si="329"/>
        <v>2023</v>
      </c>
      <c r="J1341" t="s">
        <v>108</v>
      </c>
      <c r="L1341" s="118">
        <v>180.02327223333759</v>
      </c>
      <c r="M1341">
        <f t="shared" si="336"/>
        <v>91.931884353824472</v>
      </c>
      <c r="N1341">
        <f t="shared" si="330"/>
        <v>91.931884353824472</v>
      </c>
      <c r="O1341">
        <f t="shared" si="331"/>
        <v>183.86376870764894</v>
      </c>
      <c r="P1341">
        <f t="shared" si="332"/>
        <v>68.029594421830112</v>
      </c>
      <c r="Q1341">
        <f t="shared" si="333"/>
        <v>251.89336312947904</v>
      </c>
      <c r="R1341">
        <f t="shared" si="334"/>
        <v>118.38988067085515</v>
      </c>
      <c r="S1341">
        <f t="shared" si="335"/>
        <v>434.09622912646887</v>
      </c>
    </row>
    <row r="1342" spans="1:19">
      <c r="A1342" t="s">
        <v>221</v>
      </c>
      <c r="B1342" t="s">
        <v>2368</v>
      </c>
      <c r="C1342" t="s">
        <v>51</v>
      </c>
      <c r="D1342" t="s">
        <v>42</v>
      </c>
      <c r="E1342" s="114">
        <v>4.5983934574734063E-2</v>
      </c>
      <c r="F1342" t="s">
        <v>156</v>
      </c>
      <c r="G1342">
        <f t="shared" si="328"/>
        <v>2016</v>
      </c>
      <c r="H1342" t="s">
        <v>2290</v>
      </c>
      <c r="I1342">
        <f t="shared" si="329"/>
        <v>2023</v>
      </c>
      <c r="J1342" t="s">
        <v>108</v>
      </c>
      <c r="L1342" s="118">
        <v>160.7613735994033</v>
      </c>
      <c r="M1342">
        <f t="shared" si="336"/>
        <v>82.095474784762018</v>
      </c>
      <c r="N1342">
        <f t="shared" si="330"/>
        <v>82.095474784762018</v>
      </c>
      <c r="O1342">
        <f t="shared" si="331"/>
        <v>164.19094956952404</v>
      </c>
      <c r="P1342">
        <f t="shared" si="332"/>
        <v>60.750651340723891</v>
      </c>
      <c r="Q1342">
        <f t="shared" si="333"/>
        <v>224.94160091024793</v>
      </c>
      <c r="R1342">
        <f t="shared" si="334"/>
        <v>105.72255242781652</v>
      </c>
      <c r="S1342">
        <f t="shared" si="335"/>
        <v>387.64935890199388</v>
      </c>
    </row>
    <row r="1343" spans="1:19">
      <c r="A1343" t="s">
        <v>221</v>
      </c>
      <c r="B1343" t="s">
        <v>2369</v>
      </c>
      <c r="C1343" t="s">
        <v>51</v>
      </c>
      <c r="D1343" t="s">
        <v>42</v>
      </c>
      <c r="E1343" s="114">
        <v>4.4350928114540271E-2</v>
      </c>
      <c r="F1343" t="s">
        <v>156</v>
      </c>
      <c r="G1343">
        <f t="shared" si="328"/>
        <v>2016</v>
      </c>
      <c r="H1343" t="s">
        <v>2281</v>
      </c>
      <c r="I1343">
        <f t="shared" si="329"/>
        <v>2023</v>
      </c>
      <c r="J1343" t="s">
        <v>108</v>
      </c>
      <c r="L1343" s="118">
        <v>75.711339291104608</v>
      </c>
      <c r="M1343">
        <f t="shared" si="336"/>
        <v>38.663257264657446</v>
      </c>
      <c r="N1343">
        <f t="shared" si="330"/>
        <v>38.663257264657446</v>
      </c>
      <c r="O1343">
        <f t="shared" si="331"/>
        <v>77.326514529314892</v>
      </c>
      <c r="P1343">
        <f t="shared" si="332"/>
        <v>28.610810375846508</v>
      </c>
      <c r="Q1343">
        <f t="shared" si="333"/>
        <v>105.9373249051614</v>
      </c>
      <c r="R1343">
        <f t="shared" si="334"/>
        <v>49.790542705425857</v>
      </c>
      <c r="S1343">
        <f t="shared" si="335"/>
        <v>182.56532325322814</v>
      </c>
    </row>
    <row r="1344" spans="1:19">
      <c r="A1344" t="s">
        <v>1394</v>
      </c>
      <c r="B1344" t="s">
        <v>2370</v>
      </c>
      <c r="C1344" t="s">
        <v>51</v>
      </c>
      <c r="D1344" t="s">
        <v>42</v>
      </c>
      <c r="E1344" s="114">
        <v>4.8826932706095949E-2</v>
      </c>
      <c r="F1344" t="s">
        <v>1205</v>
      </c>
      <c r="G1344">
        <f t="shared" si="328"/>
        <v>2016</v>
      </c>
      <c r="H1344" t="s">
        <v>2371</v>
      </c>
      <c r="I1344">
        <f t="shared" si="329"/>
        <v>2023</v>
      </c>
      <c r="J1344" t="s">
        <v>108</v>
      </c>
      <c r="L1344" s="118">
        <v>58.464624192218437</v>
      </c>
      <c r="M1344">
        <f t="shared" si="336"/>
        <v>29.85593475415957</v>
      </c>
      <c r="N1344">
        <f t="shared" si="330"/>
        <v>29.85593475415957</v>
      </c>
      <c r="O1344">
        <f t="shared" si="331"/>
        <v>59.71186950831914</v>
      </c>
      <c r="P1344">
        <f t="shared" si="332"/>
        <v>22.093391718078081</v>
      </c>
      <c r="Q1344">
        <f t="shared" si="333"/>
        <v>81.805261226397221</v>
      </c>
      <c r="R1344">
        <f t="shared" si="334"/>
        <v>38.448472776406689</v>
      </c>
      <c r="S1344">
        <f t="shared" si="335"/>
        <v>140.97773351349119</v>
      </c>
    </row>
    <row r="1345" spans="1:19">
      <c r="A1345" t="s">
        <v>1390</v>
      </c>
      <c r="B1345" t="s">
        <v>2372</v>
      </c>
      <c r="C1345" t="s">
        <v>51</v>
      </c>
      <c r="D1345" t="s">
        <v>42</v>
      </c>
      <c r="E1345" s="114">
        <v>4.838569242137003E-2</v>
      </c>
      <c r="F1345" t="s">
        <v>1205</v>
      </c>
      <c r="G1345">
        <f t="shared" si="328"/>
        <v>2016</v>
      </c>
      <c r="H1345" t="s">
        <v>2298</v>
      </c>
      <c r="I1345">
        <f t="shared" si="329"/>
        <v>2023</v>
      </c>
      <c r="J1345" t="s">
        <v>108</v>
      </c>
      <c r="L1345" s="118">
        <v>35.820699061253471</v>
      </c>
      <c r="M1345">
        <f t="shared" si="336"/>
        <v>18.292436987280119</v>
      </c>
      <c r="N1345">
        <f t="shared" si="330"/>
        <v>18.292436987280119</v>
      </c>
      <c r="O1345">
        <f t="shared" si="331"/>
        <v>36.584873974560239</v>
      </c>
      <c r="P1345">
        <f t="shared" si="332"/>
        <v>13.536403370587289</v>
      </c>
      <c r="Q1345">
        <f t="shared" si="333"/>
        <v>50.121277345147526</v>
      </c>
      <c r="R1345">
        <f t="shared" si="334"/>
        <v>23.557000352219337</v>
      </c>
      <c r="S1345">
        <f t="shared" si="335"/>
        <v>86.375667958137569</v>
      </c>
    </row>
    <row r="1346" spans="1:19">
      <c r="A1346" t="s">
        <v>213</v>
      </c>
      <c r="B1346" t="s">
        <v>2373</v>
      </c>
      <c r="C1346" t="s">
        <v>51</v>
      </c>
      <c r="D1346" t="s">
        <v>42</v>
      </c>
      <c r="E1346" s="114">
        <v>4.4107756945185497E-2</v>
      </c>
      <c r="F1346" t="s">
        <v>152</v>
      </c>
      <c r="G1346">
        <f t="shared" si="328"/>
        <v>2016</v>
      </c>
      <c r="H1346" t="s">
        <v>2352</v>
      </c>
      <c r="I1346">
        <f t="shared" si="329"/>
        <v>2023</v>
      </c>
      <c r="J1346" t="s">
        <v>108</v>
      </c>
      <c r="L1346" s="118">
        <v>170.4988455171987</v>
      </c>
      <c r="M1346">
        <f t="shared" si="336"/>
        <v>87.068077110782866</v>
      </c>
      <c r="N1346">
        <f t="shared" si="330"/>
        <v>87.068077110782866</v>
      </c>
      <c r="O1346">
        <f t="shared" si="331"/>
        <v>174.13615422156573</v>
      </c>
      <c r="P1346">
        <f t="shared" si="332"/>
        <v>64.430377061979314</v>
      </c>
      <c r="Q1346">
        <f t="shared" si="333"/>
        <v>238.56653128354503</v>
      </c>
      <c r="R1346">
        <f t="shared" si="334"/>
        <v>112.12626970326616</v>
      </c>
      <c r="S1346">
        <f t="shared" si="335"/>
        <v>411.1296555786426</v>
      </c>
    </row>
    <row r="1347" spans="1:19">
      <c r="A1347" t="s">
        <v>213</v>
      </c>
      <c r="B1347" t="s">
        <v>2374</v>
      </c>
      <c r="C1347" t="s">
        <v>51</v>
      </c>
      <c r="D1347" t="s">
        <v>42</v>
      </c>
      <c r="E1347" s="114">
        <v>4.0156769567737081E-2</v>
      </c>
      <c r="F1347" t="s">
        <v>152</v>
      </c>
      <c r="G1347">
        <f t="shared" si="328"/>
        <v>2016</v>
      </c>
      <c r="H1347" t="s">
        <v>2320</v>
      </c>
      <c r="I1347">
        <f t="shared" si="329"/>
        <v>2023</v>
      </c>
      <c r="J1347" t="s">
        <v>108</v>
      </c>
      <c r="L1347" s="118">
        <v>156.99876559084049</v>
      </c>
      <c r="M1347">
        <f t="shared" si="336"/>
        <v>80.174036295055942</v>
      </c>
      <c r="N1347">
        <f t="shared" si="330"/>
        <v>80.174036295055942</v>
      </c>
      <c r="O1347">
        <f t="shared" si="331"/>
        <v>160.34807259011188</v>
      </c>
      <c r="P1347">
        <f t="shared" si="332"/>
        <v>59.328786858341395</v>
      </c>
      <c r="Q1347">
        <f t="shared" si="333"/>
        <v>219.67685944845329</v>
      </c>
      <c r="R1347">
        <f t="shared" si="334"/>
        <v>103.24812394077304</v>
      </c>
      <c r="S1347">
        <f t="shared" si="335"/>
        <v>378.57645444950111</v>
      </c>
    </row>
    <row r="1348" spans="1:19">
      <c r="A1348" t="s">
        <v>208</v>
      </c>
      <c r="B1348" t="s">
        <v>2375</v>
      </c>
      <c r="C1348" t="s">
        <v>51</v>
      </c>
      <c r="D1348" t="s">
        <v>42</v>
      </c>
      <c r="E1348" s="114">
        <v>4.8342032109787533E-2</v>
      </c>
      <c r="F1348" t="s">
        <v>152</v>
      </c>
      <c r="G1348">
        <f t="shared" si="328"/>
        <v>2016</v>
      </c>
      <c r="H1348" t="s">
        <v>2376</v>
      </c>
      <c r="I1348">
        <f t="shared" si="329"/>
        <v>2023</v>
      </c>
      <c r="J1348" t="s">
        <v>108</v>
      </c>
      <c r="L1348" s="118">
        <v>91.326518902892531</v>
      </c>
      <c r="M1348">
        <f t="shared" si="336"/>
        <v>46.637408986410485</v>
      </c>
      <c r="N1348">
        <f t="shared" si="330"/>
        <v>46.637408986410485</v>
      </c>
      <c r="O1348">
        <f t="shared" si="331"/>
        <v>93.274817972820969</v>
      </c>
      <c r="P1348">
        <f t="shared" si="332"/>
        <v>34.511682649943758</v>
      </c>
      <c r="Q1348">
        <f t="shared" si="333"/>
        <v>127.78650062276472</v>
      </c>
      <c r="R1348">
        <f t="shared" si="334"/>
        <v>60.059655292699418</v>
      </c>
      <c r="S1348">
        <f t="shared" si="335"/>
        <v>220.21873607323118</v>
      </c>
    </row>
    <row r="1349" spans="1:19">
      <c r="A1349" t="s">
        <v>208</v>
      </c>
      <c r="B1349" t="s">
        <v>2377</v>
      </c>
      <c r="C1349" t="s">
        <v>51</v>
      </c>
      <c r="D1349" t="s">
        <v>42</v>
      </c>
      <c r="E1349" s="114">
        <v>4.427041014984591E-2</v>
      </c>
      <c r="F1349" t="s">
        <v>152</v>
      </c>
      <c r="G1349">
        <f t="shared" si="328"/>
        <v>2016</v>
      </c>
      <c r="H1349" t="s">
        <v>2376</v>
      </c>
      <c r="I1349">
        <f t="shared" si="329"/>
        <v>2023</v>
      </c>
      <c r="J1349" t="s">
        <v>108</v>
      </c>
      <c r="L1349" s="118">
        <v>83.170124788022676</v>
      </c>
      <c r="M1349">
        <f t="shared" si="336"/>
        <v>42.472210391750281</v>
      </c>
      <c r="N1349">
        <f t="shared" si="330"/>
        <v>42.472210391750281</v>
      </c>
      <c r="O1349">
        <f t="shared" si="331"/>
        <v>84.944420783500561</v>
      </c>
      <c r="P1349">
        <f t="shared" si="332"/>
        <v>31.429435689895207</v>
      </c>
      <c r="Q1349">
        <f t="shared" si="333"/>
        <v>116.37385647339576</v>
      </c>
      <c r="R1349">
        <f t="shared" si="334"/>
        <v>54.695712542496004</v>
      </c>
      <c r="S1349">
        <f t="shared" si="335"/>
        <v>200.55094598915201</v>
      </c>
    </row>
    <row r="1350" spans="1:19">
      <c r="A1350" t="s">
        <v>215</v>
      </c>
      <c r="B1350" t="s">
        <v>2378</v>
      </c>
      <c r="C1350" t="s">
        <v>51</v>
      </c>
      <c r="D1350" t="s">
        <v>42</v>
      </c>
      <c r="E1350" s="114">
        <v>4.2639236361341648E-2</v>
      </c>
      <c r="F1350" t="s">
        <v>201</v>
      </c>
      <c r="G1350">
        <f t="shared" si="328"/>
        <v>2016</v>
      </c>
      <c r="H1350" t="s">
        <v>2376</v>
      </c>
      <c r="I1350">
        <f t="shared" si="329"/>
        <v>2023</v>
      </c>
      <c r="J1350" t="s">
        <v>108</v>
      </c>
      <c r="L1350" s="118">
        <v>82.62748473127381</v>
      </c>
      <c r="M1350">
        <f t="shared" si="336"/>
        <v>42.195102202770521</v>
      </c>
      <c r="N1350">
        <f t="shared" si="330"/>
        <v>42.195102202770521</v>
      </c>
      <c r="O1350">
        <f t="shared" si="331"/>
        <v>84.390204405541041</v>
      </c>
      <c r="P1350">
        <f t="shared" si="332"/>
        <v>31.224375630050186</v>
      </c>
      <c r="Q1350">
        <f t="shared" si="333"/>
        <v>115.61458003559123</v>
      </c>
      <c r="R1350">
        <f t="shared" si="334"/>
        <v>54.338852616727877</v>
      </c>
      <c r="S1350">
        <f t="shared" si="335"/>
        <v>199.24245959466887</v>
      </c>
    </row>
    <row r="1351" spans="1:19">
      <c r="A1351" t="s">
        <v>215</v>
      </c>
      <c r="B1351" t="s">
        <v>2379</v>
      </c>
      <c r="C1351" t="s">
        <v>51</v>
      </c>
      <c r="D1351" t="s">
        <v>42</v>
      </c>
      <c r="E1351" s="114">
        <v>4.7947192874796582E-2</v>
      </c>
      <c r="F1351" t="s">
        <v>201</v>
      </c>
      <c r="G1351">
        <f t="shared" si="328"/>
        <v>2016</v>
      </c>
      <c r="H1351" t="s">
        <v>2380</v>
      </c>
      <c r="I1351">
        <f t="shared" si="329"/>
        <v>2023</v>
      </c>
      <c r="J1351" t="s">
        <v>108</v>
      </c>
      <c r="L1351" s="118">
        <v>131.03911927258949</v>
      </c>
      <c r="M1351">
        <f t="shared" si="336"/>
        <v>66.917310241869075</v>
      </c>
      <c r="N1351">
        <f t="shared" si="330"/>
        <v>66.917310241869075</v>
      </c>
      <c r="O1351">
        <f t="shared" si="331"/>
        <v>133.83462048373815</v>
      </c>
      <c r="P1351">
        <f t="shared" si="332"/>
        <v>49.518809578983117</v>
      </c>
      <c r="Q1351">
        <f t="shared" si="333"/>
        <v>183.35343006272126</v>
      </c>
      <c r="R1351">
        <f t="shared" si="334"/>
        <v>86.17611212947898</v>
      </c>
      <c r="S1351">
        <f t="shared" si="335"/>
        <v>315.97907780808958</v>
      </c>
    </row>
    <row r="1352" spans="1:19">
      <c r="A1352" t="s">
        <v>215</v>
      </c>
      <c r="B1352" t="s">
        <v>2381</v>
      </c>
      <c r="C1352" t="s">
        <v>51</v>
      </c>
      <c r="D1352" t="s">
        <v>42</v>
      </c>
      <c r="E1352" s="114">
        <v>4.6218966688325119E-2</v>
      </c>
      <c r="F1352" t="s">
        <v>201</v>
      </c>
      <c r="G1352">
        <f t="shared" si="328"/>
        <v>2016</v>
      </c>
      <c r="H1352" t="s">
        <v>2380</v>
      </c>
      <c r="I1352">
        <f t="shared" si="329"/>
        <v>2023</v>
      </c>
      <c r="J1352" t="s">
        <v>108</v>
      </c>
      <c r="L1352" s="118">
        <v>170.0862452257351</v>
      </c>
      <c r="M1352">
        <f t="shared" si="336"/>
        <v>86.857375895275453</v>
      </c>
      <c r="N1352">
        <f t="shared" si="330"/>
        <v>86.857375895275453</v>
      </c>
      <c r="O1352">
        <f t="shared" si="331"/>
        <v>173.71475179055091</v>
      </c>
      <c r="P1352">
        <f t="shared" si="332"/>
        <v>64.274458162503834</v>
      </c>
      <c r="Q1352">
        <f t="shared" si="333"/>
        <v>237.98920995305474</v>
      </c>
      <c r="R1352">
        <f t="shared" si="334"/>
        <v>111.85492867793572</v>
      </c>
      <c r="S1352">
        <f t="shared" si="335"/>
        <v>410.13473848576427</v>
      </c>
    </row>
    <row r="1353" spans="1:19">
      <c r="A1353" t="s">
        <v>217</v>
      </c>
      <c r="B1353" t="s">
        <v>2382</v>
      </c>
      <c r="C1353" t="s">
        <v>51</v>
      </c>
      <c r="D1353" t="s">
        <v>42</v>
      </c>
      <c r="E1353" s="114">
        <v>4.8184585944966357E-2</v>
      </c>
      <c r="F1353" t="s">
        <v>201</v>
      </c>
      <c r="G1353">
        <f t="shared" si="328"/>
        <v>2016</v>
      </c>
      <c r="H1353" t="s">
        <v>2340</v>
      </c>
      <c r="I1353">
        <f t="shared" si="329"/>
        <v>2023</v>
      </c>
      <c r="J1353" t="s">
        <v>108</v>
      </c>
      <c r="L1353" s="118">
        <v>183.61897593582671</v>
      </c>
      <c r="M1353">
        <f t="shared" si="336"/>
        <v>93.768090377895575</v>
      </c>
      <c r="N1353">
        <f t="shared" si="330"/>
        <v>93.768090377895575</v>
      </c>
      <c r="O1353">
        <f t="shared" si="331"/>
        <v>187.53618075579115</v>
      </c>
      <c r="P1353">
        <f t="shared" si="332"/>
        <v>69.388386879642724</v>
      </c>
      <c r="Q1353">
        <f t="shared" si="333"/>
        <v>256.92456763543385</v>
      </c>
      <c r="R1353">
        <f t="shared" si="334"/>
        <v>120.7545467886539</v>
      </c>
      <c r="S1353">
        <f t="shared" si="335"/>
        <v>442.7666715583976</v>
      </c>
    </row>
    <row r="1354" spans="1:19">
      <c r="A1354" t="s">
        <v>217</v>
      </c>
      <c r="B1354" t="s">
        <v>2383</v>
      </c>
      <c r="C1354" t="s">
        <v>51</v>
      </c>
      <c r="D1354" t="s">
        <v>42</v>
      </c>
      <c r="E1354" s="114">
        <v>4.1752860811206362E-2</v>
      </c>
      <c r="F1354" t="s">
        <v>201</v>
      </c>
      <c r="G1354">
        <f t="shared" si="328"/>
        <v>2016</v>
      </c>
      <c r="H1354" t="s">
        <v>2340</v>
      </c>
      <c r="I1354">
        <f t="shared" si="329"/>
        <v>2023</v>
      </c>
      <c r="J1354" t="s">
        <v>108</v>
      </c>
      <c r="L1354" s="118">
        <v>181.04873140004909</v>
      </c>
      <c r="M1354">
        <f t="shared" si="336"/>
        <v>92.455552168291803</v>
      </c>
      <c r="N1354">
        <f t="shared" si="330"/>
        <v>92.455552168291803</v>
      </c>
      <c r="O1354">
        <f t="shared" si="331"/>
        <v>184.91110433658361</v>
      </c>
      <c r="P1354">
        <f t="shared" si="332"/>
        <v>68.41710860453594</v>
      </c>
      <c r="Q1354">
        <f t="shared" si="333"/>
        <v>253.32821294111955</v>
      </c>
      <c r="R1354">
        <f t="shared" si="334"/>
        <v>119.06426008232619</v>
      </c>
      <c r="S1354">
        <f t="shared" si="335"/>
        <v>436.56895363519601</v>
      </c>
    </row>
    <row r="1355" spans="1:19">
      <c r="A1355" t="s">
        <v>1434</v>
      </c>
      <c r="B1355" t="s">
        <v>2384</v>
      </c>
      <c r="C1355" t="s">
        <v>51</v>
      </c>
      <c r="D1355" t="s">
        <v>42</v>
      </c>
      <c r="E1355" s="114">
        <v>4.3349331276494922E-2</v>
      </c>
      <c r="F1355" t="s">
        <v>201</v>
      </c>
      <c r="G1355">
        <f t="shared" si="328"/>
        <v>2016</v>
      </c>
      <c r="H1355" t="s">
        <v>2287</v>
      </c>
      <c r="I1355">
        <f t="shared" si="329"/>
        <v>2023</v>
      </c>
      <c r="J1355" t="s">
        <v>108</v>
      </c>
      <c r="L1355" s="118">
        <v>92.333509493768219</v>
      </c>
      <c r="M1355">
        <f t="shared" si="336"/>
        <v>47.151645514817673</v>
      </c>
      <c r="N1355">
        <f t="shared" si="330"/>
        <v>47.151645514817673</v>
      </c>
      <c r="O1355">
        <f t="shared" si="331"/>
        <v>94.303291029635346</v>
      </c>
      <c r="P1355">
        <f t="shared" si="332"/>
        <v>34.892217680965075</v>
      </c>
      <c r="Q1355">
        <f t="shared" si="333"/>
        <v>129.19550871060042</v>
      </c>
      <c r="R1355">
        <f t="shared" si="334"/>
        <v>60.721889093982192</v>
      </c>
      <c r="S1355">
        <f t="shared" si="335"/>
        <v>222.64692667793469</v>
      </c>
    </row>
    <row r="1356" spans="1:19">
      <c r="A1356" t="s">
        <v>1434</v>
      </c>
      <c r="B1356" t="s">
        <v>2385</v>
      </c>
      <c r="C1356" t="s">
        <v>51</v>
      </c>
      <c r="D1356" t="s">
        <v>42</v>
      </c>
      <c r="E1356" s="114">
        <v>4.5311496678314772E-2</v>
      </c>
      <c r="F1356" t="s">
        <v>201</v>
      </c>
      <c r="G1356">
        <f t="shared" si="328"/>
        <v>2016</v>
      </c>
      <c r="H1356" t="s">
        <v>2290</v>
      </c>
      <c r="I1356">
        <f t="shared" si="329"/>
        <v>2023</v>
      </c>
      <c r="J1356" t="s">
        <v>108</v>
      </c>
      <c r="L1356" s="118">
        <v>182.63862741888261</v>
      </c>
      <c r="M1356">
        <f t="shared" si="336"/>
        <v>93.267459068576116</v>
      </c>
      <c r="N1356">
        <f t="shared" si="330"/>
        <v>93.267459068576116</v>
      </c>
      <c r="O1356">
        <f t="shared" si="331"/>
        <v>186.53491813715223</v>
      </c>
      <c r="P1356">
        <f t="shared" si="332"/>
        <v>69.017919710746327</v>
      </c>
      <c r="Q1356">
        <f t="shared" si="333"/>
        <v>255.55283784789856</v>
      </c>
      <c r="R1356">
        <f t="shared" si="334"/>
        <v>120.10983378851232</v>
      </c>
      <c r="S1356">
        <f t="shared" si="335"/>
        <v>440.40272389121179</v>
      </c>
    </row>
    <row r="1357" spans="1:19">
      <c r="A1357" t="s">
        <v>1434</v>
      </c>
      <c r="B1357" t="s">
        <v>2386</v>
      </c>
      <c r="C1357" t="s">
        <v>51</v>
      </c>
      <c r="D1357" t="s">
        <v>42</v>
      </c>
      <c r="E1357" s="114">
        <v>4.7176439168192683E-2</v>
      </c>
      <c r="F1357" t="s">
        <v>201</v>
      </c>
      <c r="G1357">
        <f t="shared" si="328"/>
        <v>2016</v>
      </c>
      <c r="H1357" t="s">
        <v>2290</v>
      </c>
      <c r="I1357">
        <f t="shared" si="329"/>
        <v>2023</v>
      </c>
      <c r="J1357" t="s">
        <v>108</v>
      </c>
      <c r="L1357" s="118">
        <v>203.56738068030029</v>
      </c>
      <c r="M1357">
        <f t="shared" si="336"/>
        <v>103.95507573407342</v>
      </c>
      <c r="N1357">
        <f t="shared" si="330"/>
        <v>103.95507573407342</v>
      </c>
      <c r="O1357">
        <f t="shared" si="331"/>
        <v>207.91015146814684</v>
      </c>
      <c r="P1357">
        <f t="shared" si="332"/>
        <v>76.926756043214326</v>
      </c>
      <c r="Q1357">
        <f t="shared" si="333"/>
        <v>284.83690751136118</v>
      </c>
      <c r="R1357">
        <f t="shared" si="334"/>
        <v>133.87334653033975</v>
      </c>
      <c r="S1357">
        <f t="shared" si="335"/>
        <v>490.86893727791238</v>
      </c>
    </row>
    <row r="1358" spans="1:19">
      <c r="A1358" t="s">
        <v>1434</v>
      </c>
      <c r="B1358" t="s">
        <v>2387</v>
      </c>
      <c r="C1358" t="s">
        <v>51</v>
      </c>
      <c r="D1358" t="s">
        <v>42</v>
      </c>
      <c r="E1358" s="114">
        <v>4.8275437374862243E-2</v>
      </c>
      <c r="F1358" t="s">
        <v>201</v>
      </c>
      <c r="G1358">
        <f t="shared" si="328"/>
        <v>2016</v>
      </c>
      <c r="H1358" t="s">
        <v>2287</v>
      </c>
      <c r="I1358">
        <f t="shared" si="329"/>
        <v>2023</v>
      </c>
      <c r="J1358" t="s">
        <v>108</v>
      </c>
      <c r="L1358" s="118">
        <v>169.34977916586499</v>
      </c>
      <c r="M1358">
        <f t="shared" si="336"/>
        <v>86.481287227368455</v>
      </c>
      <c r="N1358">
        <f t="shared" si="330"/>
        <v>86.481287227368455</v>
      </c>
      <c r="O1358">
        <f t="shared" si="331"/>
        <v>172.96257445473691</v>
      </c>
      <c r="P1358">
        <f t="shared" si="332"/>
        <v>63.996152548252653</v>
      </c>
      <c r="Q1358">
        <f t="shared" si="333"/>
        <v>236.95872700298958</v>
      </c>
      <c r="R1358">
        <f t="shared" si="334"/>
        <v>111.3706016914051</v>
      </c>
      <c r="S1358">
        <f t="shared" si="335"/>
        <v>408.35887286848532</v>
      </c>
    </row>
    <row r="1359" spans="1:19">
      <c r="A1359" t="s">
        <v>221</v>
      </c>
      <c r="B1359" t="s">
        <v>2388</v>
      </c>
      <c r="C1359" t="s">
        <v>51</v>
      </c>
      <c r="D1359" t="s">
        <v>42</v>
      </c>
      <c r="E1359" s="114">
        <v>4.5671670175888281E-2</v>
      </c>
      <c r="F1359" t="s">
        <v>156</v>
      </c>
      <c r="G1359">
        <f t="shared" si="328"/>
        <v>2016</v>
      </c>
      <c r="H1359" t="s">
        <v>2293</v>
      </c>
      <c r="I1359">
        <f t="shared" si="329"/>
        <v>2023</v>
      </c>
      <c r="J1359" t="s">
        <v>108</v>
      </c>
      <c r="L1359" s="118">
        <v>157.35949948261069</v>
      </c>
      <c r="M1359">
        <f t="shared" si="336"/>
        <v>80.358251069119916</v>
      </c>
      <c r="N1359">
        <f t="shared" si="330"/>
        <v>80.358251069119916</v>
      </c>
      <c r="O1359">
        <f t="shared" si="331"/>
        <v>160.71650213823983</v>
      </c>
      <c r="P1359">
        <f t="shared" si="332"/>
        <v>59.465105791148737</v>
      </c>
      <c r="Q1359">
        <f t="shared" si="333"/>
        <v>220.18160792938858</v>
      </c>
      <c r="R1359">
        <f t="shared" si="334"/>
        <v>103.48535572681263</v>
      </c>
      <c r="S1359">
        <f t="shared" si="335"/>
        <v>379.44630433164627</v>
      </c>
    </row>
    <row r="1360" spans="1:19">
      <c r="A1360" t="s">
        <v>221</v>
      </c>
      <c r="B1360" t="s">
        <v>2389</v>
      </c>
      <c r="C1360" t="s">
        <v>51</v>
      </c>
      <c r="D1360" t="s">
        <v>42</v>
      </c>
      <c r="E1360" s="114">
        <v>4.4667586240670652E-2</v>
      </c>
      <c r="F1360" t="s">
        <v>156</v>
      </c>
      <c r="G1360">
        <f t="shared" si="328"/>
        <v>2016</v>
      </c>
      <c r="H1360" t="s">
        <v>2281</v>
      </c>
      <c r="I1360">
        <f t="shared" si="329"/>
        <v>2023</v>
      </c>
      <c r="J1360" t="s">
        <v>108</v>
      </c>
      <c r="L1360" s="118">
        <v>59.487219232882843</v>
      </c>
      <c r="M1360">
        <f t="shared" si="336"/>
        <v>30.378139954925526</v>
      </c>
      <c r="N1360">
        <f t="shared" si="330"/>
        <v>30.378139954925526</v>
      </c>
      <c r="O1360">
        <f t="shared" si="331"/>
        <v>60.756279909851052</v>
      </c>
      <c r="P1360">
        <f t="shared" si="332"/>
        <v>22.479823566644889</v>
      </c>
      <c r="Q1360">
        <f t="shared" si="333"/>
        <v>83.236103476495941</v>
      </c>
      <c r="R1360">
        <f t="shared" si="334"/>
        <v>39.12096863395309</v>
      </c>
      <c r="S1360">
        <f t="shared" si="335"/>
        <v>143.44355165782798</v>
      </c>
    </row>
    <row r="1361" spans="1:19">
      <c r="A1361" t="s">
        <v>221</v>
      </c>
      <c r="B1361" t="s">
        <v>2390</v>
      </c>
      <c r="C1361" t="s">
        <v>51</v>
      </c>
      <c r="D1361" t="s">
        <v>42</v>
      </c>
      <c r="E1361" s="114">
        <v>4.4706557470329672E-2</v>
      </c>
      <c r="F1361" t="s">
        <v>156</v>
      </c>
      <c r="G1361">
        <f t="shared" ref="G1361:G1424" si="337">YEAR(F1361)</f>
        <v>2016</v>
      </c>
      <c r="H1361" t="s">
        <v>2290</v>
      </c>
      <c r="I1361">
        <f t="shared" ref="I1361:I1424" si="338">YEAR(H1361)</f>
        <v>2023</v>
      </c>
      <c r="J1361" t="s">
        <v>108</v>
      </c>
      <c r="L1361" s="118">
        <v>161.19691260559901</v>
      </c>
      <c r="M1361">
        <f t="shared" si="336"/>
        <v>82.317890037259289</v>
      </c>
      <c r="N1361">
        <f t="shared" si="330"/>
        <v>82.317890037259289</v>
      </c>
      <c r="O1361">
        <f t="shared" si="331"/>
        <v>164.63578007451858</v>
      </c>
      <c r="P1361">
        <f t="shared" si="332"/>
        <v>60.915238627571874</v>
      </c>
      <c r="Q1361">
        <f t="shared" si="333"/>
        <v>225.55101870209046</v>
      </c>
      <c r="R1361">
        <f t="shared" si="334"/>
        <v>106.00897878998251</v>
      </c>
      <c r="S1361">
        <f t="shared" si="335"/>
        <v>388.69958889660251</v>
      </c>
    </row>
    <row r="1362" spans="1:19">
      <c r="A1362" t="s">
        <v>221</v>
      </c>
      <c r="B1362" t="s">
        <v>2391</v>
      </c>
      <c r="C1362" t="s">
        <v>51</v>
      </c>
      <c r="D1362" t="s">
        <v>42</v>
      </c>
      <c r="E1362" s="114">
        <v>4.4066757433634141E-2</v>
      </c>
      <c r="F1362" t="s">
        <v>156</v>
      </c>
      <c r="G1362">
        <f t="shared" si="337"/>
        <v>2016</v>
      </c>
      <c r="H1362" t="s">
        <v>2290</v>
      </c>
      <c r="I1362">
        <f t="shared" si="338"/>
        <v>2023</v>
      </c>
      <c r="J1362" t="s">
        <v>108</v>
      </c>
      <c r="L1362" s="118">
        <v>199.2574908298468</v>
      </c>
      <c r="M1362">
        <f t="shared" si="336"/>
        <v>101.75415865044184</v>
      </c>
      <c r="N1362">
        <f t="shared" si="330"/>
        <v>101.75415865044184</v>
      </c>
      <c r="O1362">
        <f t="shared" si="331"/>
        <v>203.50831730088368</v>
      </c>
      <c r="P1362">
        <f t="shared" si="332"/>
        <v>75.298077401326964</v>
      </c>
      <c r="Q1362">
        <f t="shared" si="333"/>
        <v>278.80639470221064</v>
      </c>
      <c r="R1362">
        <f t="shared" si="334"/>
        <v>131.039005510039</v>
      </c>
      <c r="S1362">
        <f t="shared" si="335"/>
        <v>480.47635353680965</v>
      </c>
    </row>
    <row r="1363" spans="1:19">
      <c r="A1363" t="s">
        <v>221</v>
      </c>
      <c r="B1363" t="s">
        <v>2392</v>
      </c>
      <c r="C1363" t="s">
        <v>51</v>
      </c>
      <c r="D1363" t="s">
        <v>42</v>
      </c>
      <c r="E1363" s="114">
        <v>4.4861079368786583E-2</v>
      </c>
      <c r="F1363" t="s">
        <v>156</v>
      </c>
      <c r="G1363">
        <f t="shared" si="337"/>
        <v>2016</v>
      </c>
      <c r="H1363" t="s">
        <v>2290</v>
      </c>
      <c r="I1363">
        <f t="shared" si="338"/>
        <v>2023</v>
      </c>
      <c r="J1363" t="s">
        <v>108</v>
      </c>
      <c r="L1363" s="118">
        <v>85.507814122744747</v>
      </c>
      <c r="M1363">
        <f t="shared" si="336"/>
        <v>43.66599041201502</v>
      </c>
      <c r="N1363">
        <f t="shared" si="330"/>
        <v>43.66599041201502</v>
      </c>
      <c r="O1363">
        <f t="shared" si="331"/>
        <v>87.33198082403004</v>
      </c>
      <c r="P1363">
        <f t="shared" si="332"/>
        <v>32.312832904891117</v>
      </c>
      <c r="Q1363">
        <f t="shared" si="333"/>
        <v>119.64481372892115</v>
      </c>
      <c r="R1363">
        <f t="shared" si="334"/>
        <v>56.233062452592939</v>
      </c>
      <c r="S1363">
        <f t="shared" si="335"/>
        <v>206.18789565950743</v>
      </c>
    </row>
    <row r="1364" spans="1:19">
      <c r="A1364" t="s">
        <v>1415</v>
      </c>
      <c r="B1364" t="s">
        <v>2393</v>
      </c>
      <c r="C1364" t="s">
        <v>51</v>
      </c>
      <c r="D1364" t="s">
        <v>42</v>
      </c>
      <c r="E1364" s="114">
        <v>4.8826932706095949E-2</v>
      </c>
      <c r="F1364" t="s">
        <v>1205</v>
      </c>
      <c r="G1364">
        <f t="shared" si="337"/>
        <v>2016</v>
      </c>
      <c r="H1364" t="s">
        <v>2316</v>
      </c>
      <c r="I1364">
        <f t="shared" si="338"/>
        <v>2023</v>
      </c>
      <c r="J1364" t="s">
        <v>108</v>
      </c>
      <c r="L1364" s="118">
        <v>32.077911862153343</v>
      </c>
      <c r="M1364">
        <f t="shared" si="336"/>
        <v>16.381120324272985</v>
      </c>
      <c r="N1364">
        <f t="shared" si="330"/>
        <v>16.381120324272985</v>
      </c>
      <c r="O1364">
        <f t="shared" si="331"/>
        <v>32.762240648545969</v>
      </c>
      <c r="P1364">
        <f t="shared" si="332"/>
        <v>12.122029039962008</v>
      </c>
      <c r="Q1364">
        <f t="shared" si="333"/>
        <v>44.884269688507977</v>
      </c>
      <c r="R1364">
        <f t="shared" si="334"/>
        <v>21.095606753598748</v>
      </c>
      <c r="S1364">
        <f t="shared" si="335"/>
        <v>77.350558096528744</v>
      </c>
    </row>
    <row r="1365" spans="1:19">
      <c r="A1365" t="s">
        <v>206</v>
      </c>
      <c r="B1365" t="s">
        <v>2394</v>
      </c>
      <c r="C1365" t="s">
        <v>51</v>
      </c>
      <c r="D1365" t="s">
        <v>42</v>
      </c>
      <c r="E1365" s="114">
        <v>4.317495535039434E-2</v>
      </c>
      <c r="F1365" t="s">
        <v>204</v>
      </c>
      <c r="G1365">
        <f t="shared" si="337"/>
        <v>2016</v>
      </c>
      <c r="H1365" t="s">
        <v>2352</v>
      </c>
      <c r="I1365">
        <f t="shared" si="338"/>
        <v>2023</v>
      </c>
      <c r="J1365" t="s">
        <v>108</v>
      </c>
      <c r="L1365" s="118">
        <v>117.34046190045009</v>
      </c>
      <c r="M1365">
        <f t="shared" si="336"/>
        <v>59.921862543829896</v>
      </c>
      <c r="N1365">
        <f t="shared" si="330"/>
        <v>59.921862543829896</v>
      </c>
      <c r="O1365">
        <f t="shared" si="331"/>
        <v>119.84372508765979</v>
      </c>
      <c r="P1365">
        <f t="shared" si="332"/>
        <v>44.342178282434119</v>
      </c>
      <c r="Q1365">
        <f t="shared" si="333"/>
        <v>164.18590337009391</v>
      </c>
      <c r="R1365">
        <f t="shared" si="334"/>
        <v>77.167374583944138</v>
      </c>
      <c r="S1365">
        <f t="shared" si="335"/>
        <v>282.94704014112847</v>
      </c>
    </row>
    <row r="1366" spans="1:19">
      <c r="A1366" t="s">
        <v>206</v>
      </c>
      <c r="B1366" t="s">
        <v>2395</v>
      </c>
      <c r="C1366" t="s">
        <v>51</v>
      </c>
      <c r="D1366" t="s">
        <v>42</v>
      </c>
      <c r="E1366" s="114">
        <v>4.268459725580457E-2</v>
      </c>
      <c r="F1366" t="s">
        <v>204</v>
      </c>
      <c r="G1366">
        <f t="shared" si="337"/>
        <v>2016</v>
      </c>
      <c r="H1366" t="s">
        <v>2352</v>
      </c>
      <c r="I1366">
        <f t="shared" si="338"/>
        <v>2023</v>
      </c>
      <c r="J1366" t="s">
        <v>108</v>
      </c>
      <c r="L1366" s="118">
        <v>66.281375810890808</v>
      </c>
      <c r="M1366">
        <f t="shared" si="336"/>
        <v>33.847689247428264</v>
      </c>
      <c r="N1366">
        <f t="shared" si="330"/>
        <v>33.847689247428264</v>
      </c>
      <c r="O1366">
        <f t="shared" si="331"/>
        <v>67.695378494856527</v>
      </c>
      <c r="P1366">
        <f t="shared" si="332"/>
        <v>25.047290043096915</v>
      </c>
      <c r="Q1366">
        <f t="shared" si="333"/>
        <v>92.742668537953449</v>
      </c>
      <c r="R1366">
        <f t="shared" si="334"/>
        <v>43.589054212838121</v>
      </c>
      <c r="S1366">
        <f t="shared" si="335"/>
        <v>159.82653211373977</v>
      </c>
    </row>
    <row r="1367" spans="1:19">
      <c r="A1367" t="s">
        <v>206</v>
      </c>
      <c r="B1367" t="s">
        <v>2396</v>
      </c>
      <c r="C1367" t="s">
        <v>51</v>
      </c>
      <c r="D1367" t="s">
        <v>42</v>
      </c>
      <c r="E1367" s="114">
        <v>4.2456495306107282E-2</v>
      </c>
      <c r="F1367" t="s">
        <v>204</v>
      </c>
      <c r="G1367">
        <f t="shared" si="337"/>
        <v>2016</v>
      </c>
      <c r="H1367" t="s">
        <v>2352</v>
      </c>
      <c r="I1367">
        <f t="shared" si="338"/>
        <v>2023</v>
      </c>
      <c r="J1367" t="s">
        <v>108</v>
      </c>
      <c r="L1367" s="118">
        <v>70.834457263816873</v>
      </c>
      <c r="M1367">
        <f t="shared" si="336"/>
        <v>36.17279617605584</v>
      </c>
      <c r="N1367">
        <f t="shared" si="330"/>
        <v>36.17279617605584</v>
      </c>
      <c r="O1367">
        <f t="shared" si="331"/>
        <v>72.34559235211168</v>
      </c>
      <c r="P1367">
        <f t="shared" si="332"/>
        <v>26.767869170281323</v>
      </c>
      <c r="Q1367">
        <f t="shared" si="333"/>
        <v>99.11346152239301</v>
      </c>
      <c r="R1367">
        <f t="shared" si="334"/>
        <v>46.583326915524715</v>
      </c>
      <c r="S1367">
        <f t="shared" si="335"/>
        <v>170.80553202359062</v>
      </c>
    </row>
    <row r="1368" spans="1:19">
      <c r="A1368" t="s">
        <v>208</v>
      </c>
      <c r="B1368" t="s">
        <v>2397</v>
      </c>
      <c r="C1368" t="s">
        <v>51</v>
      </c>
      <c r="D1368" t="s">
        <v>42</v>
      </c>
      <c r="E1368" s="114">
        <v>4.7772323162425662E-2</v>
      </c>
      <c r="F1368" t="s">
        <v>152</v>
      </c>
      <c r="G1368">
        <f t="shared" si="337"/>
        <v>2016</v>
      </c>
      <c r="H1368" t="s">
        <v>2352</v>
      </c>
      <c r="I1368">
        <f t="shared" si="338"/>
        <v>2023</v>
      </c>
      <c r="J1368" t="s">
        <v>108</v>
      </c>
      <c r="L1368" s="118">
        <v>118.9478208674421</v>
      </c>
      <c r="M1368">
        <f t="shared" si="336"/>
        <v>60.742687189640478</v>
      </c>
      <c r="N1368">
        <f t="shared" si="330"/>
        <v>60.742687189640478</v>
      </c>
      <c r="O1368">
        <f t="shared" si="331"/>
        <v>121.48537437928096</v>
      </c>
      <c r="P1368">
        <f t="shared" si="332"/>
        <v>44.949588520333954</v>
      </c>
      <c r="Q1368">
        <f t="shared" si="333"/>
        <v>166.4349628996149</v>
      </c>
      <c r="R1368">
        <f t="shared" si="334"/>
        <v>78.224432562819004</v>
      </c>
      <c r="S1368">
        <f t="shared" si="335"/>
        <v>286.82291939700298</v>
      </c>
    </row>
    <row r="1369" spans="1:19">
      <c r="A1369" t="s">
        <v>208</v>
      </c>
      <c r="B1369" t="s">
        <v>2398</v>
      </c>
      <c r="C1369" t="s">
        <v>51</v>
      </c>
      <c r="D1369" t="s">
        <v>42</v>
      </c>
      <c r="E1369" s="114">
        <v>4.1511932636110888E-2</v>
      </c>
      <c r="F1369" t="s">
        <v>152</v>
      </c>
      <c r="G1369">
        <f t="shared" si="337"/>
        <v>2016</v>
      </c>
      <c r="H1369" t="s">
        <v>2303</v>
      </c>
      <c r="I1369">
        <f t="shared" si="338"/>
        <v>2023</v>
      </c>
      <c r="J1369" t="s">
        <v>108</v>
      </c>
      <c r="L1369" s="118">
        <v>111.23775957533699</v>
      </c>
      <c r="M1369">
        <f t="shared" si="336"/>
        <v>56.805415889805467</v>
      </c>
      <c r="N1369">
        <f t="shared" si="330"/>
        <v>56.805415889805467</v>
      </c>
      <c r="O1369">
        <f t="shared" si="331"/>
        <v>113.61083177961093</v>
      </c>
      <c r="P1369">
        <f t="shared" si="332"/>
        <v>42.036007758456044</v>
      </c>
      <c r="Q1369">
        <f t="shared" si="333"/>
        <v>155.64683953806698</v>
      </c>
      <c r="R1369">
        <f t="shared" si="334"/>
        <v>73.154014582891477</v>
      </c>
      <c r="S1369">
        <f t="shared" si="335"/>
        <v>268.23138680393538</v>
      </c>
    </row>
    <row r="1370" spans="1:19">
      <c r="A1370" t="s">
        <v>208</v>
      </c>
      <c r="B1370" t="s">
        <v>2399</v>
      </c>
      <c r="C1370" t="s">
        <v>51</v>
      </c>
      <c r="D1370" t="s">
        <v>42</v>
      </c>
      <c r="E1370" s="114">
        <v>4.3776009318587931E-2</v>
      </c>
      <c r="F1370" t="s">
        <v>152</v>
      </c>
      <c r="G1370">
        <f t="shared" si="337"/>
        <v>2016</v>
      </c>
      <c r="H1370" t="s">
        <v>2303</v>
      </c>
      <c r="I1370">
        <f t="shared" si="338"/>
        <v>2023</v>
      </c>
      <c r="J1370" t="s">
        <v>108</v>
      </c>
      <c r="L1370" s="118">
        <v>120.2382004071319</v>
      </c>
      <c r="M1370">
        <f t="shared" si="336"/>
        <v>61.401641007908736</v>
      </c>
      <c r="N1370">
        <f t="shared" si="330"/>
        <v>61.401641007908736</v>
      </c>
      <c r="O1370">
        <f t="shared" si="331"/>
        <v>122.80328201581747</v>
      </c>
      <c r="P1370">
        <f t="shared" si="332"/>
        <v>45.437214345852468</v>
      </c>
      <c r="Q1370">
        <f t="shared" si="333"/>
        <v>168.24049636166995</v>
      </c>
      <c r="R1370">
        <f t="shared" si="334"/>
        <v>79.073033289984878</v>
      </c>
      <c r="S1370">
        <f t="shared" si="335"/>
        <v>289.93445539661121</v>
      </c>
    </row>
    <row r="1371" spans="1:19">
      <c r="A1371" t="s">
        <v>215</v>
      </c>
      <c r="B1371" t="s">
        <v>2400</v>
      </c>
      <c r="C1371" t="s">
        <v>51</v>
      </c>
      <c r="D1371" t="s">
        <v>42</v>
      </c>
      <c r="E1371" s="114">
        <v>4.9118621341460583E-2</v>
      </c>
      <c r="F1371" t="s">
        <v>201</v>
      </c>
      <c r="G1371">
        <f t="shared" si="337"/>
        <v>2016</v>
      </c>
      <c r="H1371" t="s">
        <v>2380</v>
      </c>
      <c r="I1371">
        <f t="shared" si="338"/>
        <v>2023</v>
      </c>
      <c r="J1371" t="s">
        <v>108</v>
      </c>
      <c r="L1371" s="118">
        <v>139.16758081863321</v>
      </c>
      <c r="M1371">
        <f t="shared" si="336"/>
        <v>71.068244604715417</v>
      </c>
      <c r="N1371">
        <f t="shared" si="330"/>
        <v>71.068244604715417</v>
      </c>
      <c r="O1371">
        <f t="shared" si="331"/>
        <v>142.13648920943083</v>
      </c>
      <c r="P1371">
        <f t="shared" si="332"/>
        <v>52.590501007489408</v>
      </c>
      <c r="Q1371">
        <f t="shared" si="333"/>
        <v>194.72699021692023</v>
      </c>
      <c r="R1371">
        <f t="shared" si="334"/>
        <v>91.521685401952496</v>
      </c>
      <c r="S1371">
        <f t="shared" si="335"/>
        <v>335.57951314049245</v>
      </c>
    </row>
    <row r="1372" spans="1:19">
      <c r="A1372" t="s">
        <v>215</v>
      </c>
      <c r="B1372" t="s">
        <v>2401</v>
      </c>
      <c r="C1372" t="s">
        <v>51</v>
      </c>
      <c r="D1372" t="s">
        <v>42</v>
      </c>
      <c r="E1372" s="114">
        <v>4.4549856637333213E-2</v>
      </c>
      <c r="F1372" t="s">
        <v>201</v>
      </c>
      <c r="G1372">
        <f t="shared" si="337"/>
        <v>2016</v>
      </c>
      <c r="H1372" t="s">
        <v>2380</v>
      </c>
      <c r="I1372">
        <f t="shared" si="338"/>
        <v>2023</v>
      </c>
      <c r="J1372" t="s">
        <v>108</v>
      </c>
      <c r="L1372" s="118">
        <v>91.451367229425742</v>
      </c>
      <c r="M1372">
        <f t="shared" si="336"/>
        <v>46.701164865160116</v>
      </c>
      <c r="N1372">
        <f t="shared" si="330"/>
        <v>46.701164865160116</v>
      </c>
      <c r="O1372">
        <f t="shared" si="331"/>
        <v>93.402329730320233</v>
      </c>
      <c r="P1372">
        <f t="shared" si="332"/>
        <v>34.558862000218483</v>
      </c>
      <c r="Q1372">
        <f t="shared" si="333"/>
        <v>127.96119173053872</v>
      </c>
      <c r="R1372">
        <f t="shared" si="334"/>
        <v>60.141760113353193</v>
      </c>
      <c r="S1372">
        <f t="shared" si="335"/>
        <v>220.51978708229504</v>
      </c>
    </row>
    <row r="1373" spans="1:19">
      <c r="A1373" t="s">
        <v>215</v>
      </c>
      <c r="B1373" t="s">
        <v>2402</v>
      </c>
      <c r="C1373" t="s">
        <v>51</v>
      </c>
      <c r="D1373" t="s">
        <v>42</v>
      </c>
      <c r="E1373" s="114">
        <v>4.2639236361341648E-2</v>
      </c>
      <c r="F1373" t="s">
        <v>201</v>
      </c>
      <c r="G1373">
        <f t="shared" si="337"/>
        <v>2016</v>
      </c>
      <c r="H1373" t="s">
        <v>2380</v>
      </c>
      <c r="I1373">
        <f t="shared" si="338"/>
        <v>2023</v>
      </c>
      <c r="J1373" t="s">
        <v>108</v>
      </c>
      <c r="L1373" s="118">
        <v>78.11963523146558</v>
      </c>
      <c r="M1373">
        <f t="shared" si="336"/>
        <v>39.89309372486845</v>
      </c>
      <c r="N1373">
        <f t="shared" ref="N1373:N1436" si="339">L1373*$L$2</f>
        <v>39.89309372486845</v>
      </c>
      <c r="O1373">
        <f t="shared" ref="O1373:O1436" si="340">N1373*$L$4</f>
        <v>79.7861874497369</v>
      </c>
      <c r="P1373">
        <f t="shared" ref="P1373:P1436" si="341">O1373*$L$5</f>
        <v>29.520889356402652</v>
      </c>
      <c r="Q1373">
        <f t="shared" ref="Q1373:Q1436" si="342">SUM(O1373:P1373)</f>
        <v>109.30707680613955</v>
      </c>
      <c r="R1373">
        <f t="shared" ref="R1373:R1436" si="343">Q1373*$L$7</f>
        <v>51.374326098885582</v>
      </c>
      <c r="S1373">
        <f t="shared" ref="S1373:S1436" si="344">R1373*$L$8</f>
        <v>188.37252902924712</v>
      </c>
    </row>
    <row r="1374" spans="1:19">
      <c r="A1374" t="s">
        <v>215</v>
      </c>
      <c r="B1374" t="s">
        <v>2403</v>
      </c>
      <c r="C1374" t="s">
        <v>51</v>
      </c>
      <c r="D1374" t="s">
        <v>42</v>
      </c>
      <c r="E1374" s="114">
        <v>4.2131724694001171E-2</v>
      </c>
      <c r="F1374" t="s">
        <v>201</v>
      </c>
      <c r="G1374">
        <f t="shared" si="337"/>
        <v>2016</v>
      </c>
      <c r="H1374" t="s">
        <v>2404</v>
      </c>
      <c r="I1374">
        <f t="shared" si="338"/>
        <v>2023</v>
      </c>
      <c r="J1374" t="s">
        <v>108</v>
      </c>
      <c r="L1374" s="118">
        <v>40.411207401673082</v>
      </c>
      <c r="M1374">
        <f t="shared" si="336"/>
        <v>20.636656579787736</v>
      </c>
      <c r="N1374">
        <f t="shared" si="339"/>
        <v>20.636656579787736</v>
      </c>
      <c r="O1374">
        <f t="shared" si="340"/>
        <v>41.273313159575473</v>
      </c>
      <c r="P1374">
        <f t="shared" si="341"/>
        <v>15.271125869042924</v>
      </c>
      <c r="Q1374">
        <f t="shared" si="342"/>
        <v>56.544439028618399</v>
      </c>
      <c r="R1374">
        <f t="shared" si="343"/>
        <v>26.575886343450644</v>
      </c>
      <c r="S1374">
        <f t="shared" si="344"/>
        <v>97.444916592652362</v>
      </c>
    </row>
    <row r="1375" spans="1:19">
      <c r="A1375" t="s">
        <v>217</v>
      </c>
      <c r="B1375" t="s">
        <v>2405</v>
      </c>
      <c r="C1375" t="s">
        <v>51</v>
      </c>
      <c r="D1375" t="s">
        <v>42</v>
      </c>
      <c r="E1375" s="114">
        <v>4.5493315673163053E-2</v>
      </c>
      <c r="F1375" t="s">
        <v>201</v>
      </c>
      <c r="G1375">
        <f t="shared" si="337"/>
        <v>2016</v>
      </c>
      <c r="H1375" t="s">
        <v>2340</v>
      </c>
      <c r="I1375">
        <f t="shared" si="338"/>
        <v>2023</v>
      </c>
      <c r="J1375" t="s">
        <v>108</v>
      </c>
      <c r="L1375" s="118">
        <v>181.1967341513899</v>
      </c>
      <c r="M1375">
        <f t="shared" si="336"/>
        <v>92.531132239976515</v>
      </c>
      <c r="N1375">
        <f t="shared" si="339"/>
        <v>92.531132239976515</v>
      </c>
      <c r="O1375">
        <f t="shared" si="340"/>
        <v>185.06226447995303</v>
      </c>
      <c r="P1375">
        <f t="shared" si="341"/>
        <v>68.473037857582625</v>
      </c>
      <c r="Q1375">
        <f t="shared" si="342"/>
        <v>253.53530233753565</v>
      </c>
      <c r="R1375">
        <f t="shared" si="343"/>
        <v>119.16159209864175</v>
      </c>
      <c r="S1375">
        <f t="shared" si="344"/>
        <v>436.92583769501971</v>
      </c>
    </row>
    <row r="1376" spans="1:19">
      <c r="A1376" t="s">
        <v>217</v>
      </c>
      <c r="B1376" t="s">
        <v>2406</v>
      </c>
      <c r="C1376" t="s">
        <v>51</v>
      </c>
      <c r="D1376" t="s">
        <v>42</v>
      </c>
      <c r="E1376" s="114">
        <v>4.527471835412606E-2</v>
      </c>
      <c r="F1376" t="s">
        <v>201</v>
      </c>
      <c r="G1376">
        <f t="shared" si="337"/>
        <v>2016</v>
      </c>
      <c r="H1376" t="s">
        <v>2340</v>
      </c>
      <c r="I1376">
        <f t="shared" si="338"/>
        <v>2023</v>
      </c>
      <c r="J1376" t="s">
        <v>108</v>
      </c>
      <c r="L1376" s="118">
        <v>204.42894724021249</v>
      </c>
      <c r="M1376">
        <f t="shared" si="336"/>
        <v>104.39504905733526</v>
      </c>
      <c r="N1376">
        <f t="shared" si="339"/>
        <v>104.39504905733526</v>
      </c>
      <c r="O1376">
        <f t="shared" si="340"/>
        <v>208.79009811467051</v>
      </c>
      <c r="P1376">
        <f t="shared" si="341"/>
        <v>77.252336302428091</v>
      </c>
      <c r="Q1376">
        <f t="shared" si="342"/>
        <v>286.0424344170986</v>
      </c>
      <c r="R1376">
        <f t="shared" si="343"/>
        <v>134.43994417603633</v>
      </c>
      <c r="S1376">
        <f t="shared" si="344"/>
        <v>492.94646197879985</v>
      </c>
    </row>
    <row r="1377" spans="1:19">
      <c r="A1377" t="s">
        <v>217</v>
      </c>
      <c r="B1377" t="s">
        <v>2407</v>
      </c>
      <c r="C1377" t="s">
        <v>51</v>
      </c>
      <c r="D1377" t="s">
        <v>42</v>
      </c>
      <c r="E1377" s="114">
        <v>4.0920842372604439E-2</v>
      </c>
      <c r="F1377" t="s">
        <v>201</v>
      </c>
      <c r="G1377">
        <f t="shared" si="337"/>
        <v>2016</v>
      </c>
      <c r="H1377" t="s">
        <v>2340</v>
      </c>
      <c r="I1377">
        <f t="shared" si="338"/>
        <v>2023</v>
      </c>
      <c r="J1377" t="s">
        <v>108</v>
      </c>
      <c r="L1377" s="118">
        <v>62.269415348433917</v>
      </c>
      <c r="M1377">
        <f t="shared" si="336"/>
        <v>31.798914771266944</v>
      </c>
      <c r="N1377">
        <f t="shared" si="339"/>
        <v>31.798914771266944</v>
      </c>
      <c r="O1377">
        <f t="shared" si="340"/>
        <v>63.597829542533887</v>
      </c>
      <c r="P1377">
        <f t="shared" si="341"/>
        <v>23.531196930737536</v>
      </c>
      <c r="Q1377">
        <f t="shared" si="342"/>
        <v>87.129026473271423</v>
      </c>
      <c r="R1377">
        <f t="shared" si="343"/>
        <v>40.950642442437569</v>
      </c>
      <c r="S1377">
        <f t="shared" si="344"/>
        <v>150.15235562227107</v>
      </c>
    </row>
    <row r="1378" spans="1:19">
      <c r="A1378" t="s">
        <v>217</v>
      </c>
      <c r="B1378" t="s">
        <v>2408</v>
      </c>
      <c r="C1378" t="s">
        <v>51</v>
      </c>
      <c r="D1378" t="s">
        <v>42</v>
      </c>
      <c r="E1378" s="114">
        <v>4.1414675168072908E-2</v>
      </c>
      <c r="F1378" t="s">
        <v>201</v>
      </c>
      <c r="G1378">
        <f t="shared" si="337"/>
        <v>2016</v>
      </c>
      <c r="H1378" t="s">
        <v>2409</v>
      </c>
      <c r="I1378">
        <f t="shared" si="338"/>
        <v>2023</v>
      </c>
      <c r="J1378" t="s">
        <v>108</v>
      </c>
      <c r="L1378" s="118">
        <v>61.998210600973103</v>
      </c>
      <c r="M1378">
        <f t="shared" si="336"/>
        <v>31.660419546896954</v>
      </c>
      <c r="N1378">
        <f t="shared" si="339"/>
        <v>31.660419546896954</v>
      </c>
      <c r="O1378">
        <f t="shared" si="340"/>
        <v>63.320839093793907</v>
      </c>
      <c r="P1378">
        <f t="shared" si="341"/>
        <v>23.428710464703745</v>
      </c>
      <c r="Q1378">
        <f t="shared" si="342"/>
        <v>86.749549558497648</v>
      </c>
      <c r="R1378">
        <f t="shared" si="343"/>
        <v>40.77228829249389</v>
      </c>
      <c r="S1378">
        <f t="shared" si="344"/>
        <v>149.49839040581094</v>
      </c>
    </row>
    <row r="1379" spans="1:19">
      <c r="A1379" t="s">
        <v>219</v>
      </c>
      <c r="B1379" t="s">
        <v>2410</v>
      </c>
      <c r="C1379" t="s">
        <v>51</v>
      </c>
      <c r="D1379" t="s">
        <v>42</v>
      </c>
      <c r="E1379" s="114">
        <v>4.4745392516061432E-2</v>
      </c>
      <c r="F1379" t="s">
        <v>156</v>
      </c>
      <c r="G1379">
        <f t="shared" si="337"/>
        <v>2016</v>
      </c>
      <c r="H1379" t="s">
        <v>2409</v>
      </c>
      <c r="I1379">
        <f t="shared" si="338"/>
        <v>2023</v>
      </c>
      <c r="J1379" t="s">
        <v>108</v>
      </c>
      <c r="L1379" s="118">
        <v>115.7170960616275</v>
      </c>
      <c r="M1379">
        <f t="shared" si="336"/>
        <v>59.092863722137821</v>
      </c>
      <c r="N1379">
        <f t="shared" si="339"/>
        <v>59.092863722137821</v>
      </c>
      <c r="O1379">
        <f t="shared" si="340"/>
        <v>118.18572744427564</v>
      </c>
      <c r="P1379">
        <f t="shared" si="341"/>
        <v>43.728719154381984</v>
      </c>
      <c r="Q1379">
        <f t="shared" si="342"/>
        <v>161.91444659865763</v>
      </c>
      <c r="R1379">
        <f t="shared" si="343"/>
        <v>76.099789901369078</v>
      </c>
      <c r="S1379">
        <f t="shared" si="344"/>
        <v>279.03256297168662</v>
      </c>
    </row>
    <row r="1380" spans="1:19">
      <c r="A1380" t="s">
        <v>219</v>
      </c>
      <c r="B1380" t="s">
        <v>2411</v>
      </c>
      <c r="C1380" t="s">
        <v>51</v>
      </c>
      <c r="D1380" t="s">
        <v>42</v>
      </c>
      <c r="E1380" s="114">
        <v>4.8161505966892393E-2</v>
      </c>
      <c r="F1380" t="s">
        <v>156</v>
      </c>
      <c r="G1380">
        <f t="shared" si="337"/>
        <v>2016</v>
      </c>
      <c r="H1380" t="s">
        <v>2412</v>
      </c>
      <c r="I1380">
        <f t="shared" si="338"/>
        <v>2023</v>
      </c>
      <c r="J1380" t="s">
        <v>108</v>
      </c>
      <c r="L1380" s="118">
        <v>162.6826554467645</v>
      </c>
      <c r="M1380">
        <f t="shared" si="336"/>
        <v>83.076609381481134</v>
      </c>
      <c r="N1380">
        <f t="shared" si="339"/>
        <v>83.076609381481134</v>
      </c>
      <c r="O1380">
        <f t="shared" si="340"/>
        <v>166.15321876296227</v>
      </c>
      <c r="P1380">
        <f t="shared" si="341"/>
        <v>61.476690942296038</v>
      </c>
      <c r="Q1380">
        <f t="shared" si="342"/>
        <v>227.62990970525831</v>
      </c>
      <c r="R1380">
        <f t="shared" si="343"/>
        <v>106.9860575614714</v>
      </c>
      <c r="S1380">
        <f t="shared" si="344"/>
        <v>392.28221105872842</v>
      </c>
    </row>
    <row r="1381" spans="1:19">
      <c r="A1381" t="s">
        <v>219</v>
      </c>
      <c r="B1381" t="s">
        <v>2413</v>
      </c>
      <c r="C1381" t="s">
        <v>51</v>
      </c>
      <c r="D1381" t="s">
        <v>42</v>
      </c>
      <c r="E1381" s="114">
        <v>4.5457228594276783E-2</v>
      </c>
      <c r="F1381" t="s">
        <v>156</v>
      </c>
      <c r="G1381">
        <f t="shared" si="337"/>
        <v>2016</v>
      </c>
      <c r="H1381" t="s">
        <v>2412</v>
      </c>
      <c r="I1381">
        <f t="shared" si="338"/>
        <v>2023</v>
      </c>
      <c r="J1381" t="s">
        <v>108</v>
      </c>
      <c r="L1381" s="118">
        <v>120.7471334419058</v>
      </c>
      <c r="M1381">
        <f t="shared" si="336"/>
        <v>61.661536144333276</v>
      </c>
      <c r="N1381">
        <f t="shared" si="339"/>
        <v>61.661536144333276</v>
      </c>
      <c r="O1381">
        <f t="shared" si="340"/>
        <v>123.32307228866655</v>
      </c>
      <c r="P1381">
        <f t="shared" si="341"/>
        <v>45.629536746806622</v>
      </c>
      <c r="Q1381">
        <f t="shared" si="342"/>
        <v>168.95260903547319</v>
      </c>
      <c r="R1381">
        <f t="shared" si="343"/>
        <v>79.407726246672397</v>
      </c>
      <c r="S1381">
        <f t="shared" si="344"/>
        <v>291.16166290446546</v>
      </c>
    </row>
    <row r="1382" spans="1:19">
      <c r="A1382" t="s">
        <v>219</v>
      </c>
      <c r="B1382" t="s">
        <v>2414</v>
      </c>
      <c r="C1382" t="s">
        <v>51</v>
      </c>
      <c r="D1382" t="s">
        <v>42</v>
      </c>
      <c r="E1382" s="114">
        <v>4.5311496678314772E-2</v>
      </c>
      <c r="F1382" t="s">
        <v>156</v>
      </c>
      <c r="G1382">
        <f t="shared" si="337"/>
        <v>2016</v>
      </c>
      <c r="H1382" t="s">
        <v>2412</v>
      </c>
      <c r="I1382">
        <f t="shared" si="338"/>
        <v>2023</v>
      </c>
      <c r="J1382" t="s">
        <v>108</v>
      </c>
      <c r="L1382" s="118">
        <v>65.149635765311217</v>
      </c>
      <c r="M1382">
        <f t="shared" ref="M1382:M1445" si="345">IF(D1382="euc",$L$2,$L$3)*L1382</f>
        <v>33.269747330818952</v>
      </c>
      <c r="N1382">
        <f t="shared" si="339"/>
        <v>33.269747330818952</v>
      </c>
      <c r="O1382">
        <f t="shared" si="340"/>
        <v>66.539494661637903</v>
      </c>
      <c r="P1382">
        <f t="shared" si="341"/>
        <v>24.619613024806025</v>
      </c>
      <c r="Q1382">
        <f t="shared" si="342"/>
        <v>91.159107686443932</v>
      </c>
      <c r="R1382">
        <f t="shared" si="343"/>
        <v>42.844780612628647</v>
      </c>
      <c r="S1382">
        <f t="shared" si="344"/>
        <v>157.09752891297171</v>
      </c>
    </row>
    <row r="1383" spans="1:19">
      <c r="A1383" t="s">
        <v>1409</v>
      </c>
      <c r="B1383" t="s">
        <v>2415</v>
      </c>
      <c r="C1383" t="s">
        <v>51</v>
      </c>
      <c r="D1383" t="s">
        <v>42</v>
      </c>
      <c r="E1383" s="114">
        <v>4.7695194625202268E-2</v>
      </c>
      <c r="F1383" t="s">
        <v>1205</v>
      </c>
      <c r="G1383">
        <f t="shared" si="337"/>
        <v>2016</v>
      </c>
      <c r="H1383" t="s">
        <v>2298</v>
      </c>
      <c r="I1383">
        <f t="shared" si="338"/>
        <v>2023</v>
      </c>
      <c r="J1383" t="s">
        <v>108</v>
      </c>
      <c r="L1383" s="118">
        <v>11.604972764786661</v>
      </c>
      <c r="M1383">
        <f t="shared" si="345"/>
        <v>5.9262727585510593</v>
      </c>
      <c r="N1383">
        <f t="shared" si="339"/>
        <v>5.9262727585510593</v>
      </c>
      <c r="O1383">
        <f t="shared" si="340"/>
        <v>11.852545517102119</v>
      </c>
      <c r="P1383">
        <f t="shared" si="341"/>
        <v>4.3854418413277836</v>
      </c>
      <c r="Q1383">
        <f t="shared" si="342"/>
        <v>16.237987358429901</v>
      </c>
      <c r="R1383">
        <f t="shared" si="343"/>
        <v>7.6318540584620536</v>
      </c>
      <c r="S1383">
        <f t="shared" si="344"/>
        <v>27.98346488102753</v>
      </c>
    </row>
    <row r="1384" spans="1:19">
      <c r="A1384" t="s">
        <v>1409</v>
      </c>
      <c r="B1384" t="s">
        <v>2416</v>
      </c>
      <c r="C1384" t="s">
        <v>51</v>
      </c>
      <c r="D1384" t="s">
        <v>42</v>
      </c>
      <c r="E1384" s="114">
        <v>4.9003736933208808E-2</v>
      </c>
      <c r="F1384" t="s">
        <v>1205</v>
      </c>
      <c r="G1384">
        <f t="shared" si="337"/>
        <v>2016</v>
      </c>
      <c r="H1384" t="s">
        <v>2298</v>
      </c>
      <c r="I1384">
        <f t="shared" si="338"/>
        <v>2023</v>
      </c>
      <c r="J1384" t="s">
        <v>108</v>
      </c>
      <c r="L1384" s="118">
        <v>12.72272388614215</v>
      </c>
      <c r="M1384">
        <f t="shared" si="345"/>
        <v>6.4970709978565964</v>
      </c>
      <c r="N1384">
        <f t="shared" si="339"/>
        <v>6.4970709978565964</v>
      </c>
      <c r="O1384">
        <f t="shared" si="340"/>
        <v>12.994141995713193</v>
      </c>
      <c r="P1384">
        <f t="shared" si="341"/>
        <v>4.8078325384138809</v>
      </c>
      <c r="Q1384">
        <f t="shared" si="342"/>
        <v>17.801974534127073</v>
      </c>
      <c r="R1384">
        <f t="shared" si="343"/>
        <v>8.3669280310397234</v>
      </c>
      <c r="S1384">
        <f t="shared" si="344"/>
        <v>30.678736113812317</v>
      </c>
    </row>
    <row r="1385" spans="1:19">
      <c r="A1385" t="s">
        <v>1397</v>
      </c>
      <c r="B1385" t="s">
        <v>2417</v>
      </c>
      <c r="C1385" t="s">
        <v>51</v>
      </c>
      <c r="D1385" t="s">
        <v>42</v>
      </c>
      <c r="E1385" s="114">
        <v>4.8207519144435142E-2</v>
      </c>
      <c r="F1385" t="s">
        <v>1205</v>
      </c>
      <c r="G1385">
        <f t="shared" si="337"/>
        <v>2016</v>
      </c>
      <c r="H1385" t="s">
        <v>2316</v>
      </c>
      <c r="I1385">
        <f t="shared" si="338"/>
        <v>2023</v>
      </c>
      <c r="J1385" t="s">
        <v>108</v>
      </c>
      <c r="L1385" s="118">
        <v>24.13572006641726</v>
      </c>
      <c r="M1385">
        <f t="shared" si="345"/>
        <v>12.325307713917089</v>
      </c>
      <c r="N1385">
        <f t="shared" si="339"/>
        <v>12.325307713917089</v>
      </c>
      <c r="O1385">
        <f t="shared" si="340"/>
        <v>24.650615427834179</v>
      </c>
      <c r="P1385">
        <f t="shared" si="341"/>
        <v>9.1207277082986469</v>
      </c>
      <c r="Q1385">
        <f t="shared" si="342"/>
        <v>33.771343136132828</v>
      </c>
      <c r="R1385">
        <f t="shared" si="343"/>
        <v>15.872531273982428</v>
      </c>
      <c r="S1385">
        <f t="shared" si="344"/>
        <v>58.199281337935567</v>
      </c>
    </row>
    <row r="1386" spans="1:19">
      <c r="A1386" t="s">
        <v>1415</v>
      </c>
      <c r="B1386" t="s">
        <v>2418</v>
      </c>
      <c r="C1386" t="s">
        <v>51</v>
      </c>
      <c r="D1386" t="s">
        <v>42</v>
      </c>
      <c r="E1386" s="114">
        <v>4.976503018852859E-2</v>
      </c>
      <c r="F1386" t="s">
        <v>1205</v>
      </c>
      <c r="G1386">
        <f t="shared" si="337"/>
        <v>2016</v>
      </c>
      <c r="H1386" t="s">
        <v>2316</v>
      </c>
      <c r="I1386">
        <f t="shared" si="338"/>
        <v>2023</v>
      </c>
      <c r="J1386" t="s">
        <v>108</v>
      </c>
      <c r="L1386" s="118">
        <v>111.692938564779</v>
      </c>
      <c r="M1386">
        <f t="shared" si="345"/>
        <v>57.037860627080519</v>
      </c>
      <c r="N1386">
        <f t="shared" si="339"/>
        <v>57.037860627080519</v>
      </c>
      <c r="O1386">
        <f t="shared" si="340"/>
        <v>114.07572125416104</v>
      </c>
      <c r="P1386">
        <f t="shared" si="341"/>
        <v>42.208016864039585</v>
      </c>
      <c r="Q1386">
        <f t="shared" si="342"/>
        <v>156.28373811820063</v>
      </c>
      <c r="R1386">
        <f t="shared" si="343"/>
        <v>73.453356915554295</v>
      </c>
      <c r="S1386">
        <f t="shared" si="344"/>
        <v>269.32897535703239</v>
      </c>
    </row>
    <row r="1387" spans="1:19">
      <c r="A1387" t="s">
        <v>1415</v>
      </c>
      <c r="B1387" t="s">
        <v>2419</v>
      </c>
      <c r="C1387" t="s">
        <v>51</v>
      </c>
      <c r="D1387" t="s">
        <v>42</v>
      </c>
      <c r="E1387" s="114">
        <v>4.9833436346595587E-2</v>
      </c>
      <c r="F1387" t="s">
        <v>1205</v>
      </c>
      <c r="G1387">
        <f t="shared" si="337"/>
        <v>2016</v>
      </c>
      <c r="H1387" t="s">
        <v>2316</v>
      </c>
      <c r="I1387">
        <f t="shared" si="338"/>
        <v>2023</v>
      </c>
      <c r="J1387" t="s">
        <v>108</v>
      </c>
      <c r="L1387" s="118">
        <v>62.320869764765717</v>
      </c>
      <c r="M1387">
        <f t="shared" si="345"/>
        <v>31.825190826540382</v>
      </c>
      <c r="N1387">
        <f t="shared" si="339"/>
        <v>31.825190826540382</v>
      </c>
      <c r="O1387">
        <f t="shared" si="340"/>
        <v>63.650381653080764</v>
      </c>
      <c r="P1387">
        <f t="shared" si="341"/>
        <v>23.550641211639881</v>
      </c>
      <c r="Q1387">
        <f t="shared" si="342"/>
        <v>87.201022864720642</v>
      </c>
      <c r="R1387">
        <f t="shared" si="343"/>
        <v>40.984480746418697</v>
      </c>
      <c r="S1387">
        <f t="shared" si="344"/>
        <v>150.27642940353522</v>
      </c>
    </row>
    <row r="1388" spans="1:19">
      <c r="A1388" t="s">
        <v>213</v>
      </c>
      <c r="B1388" t="s">
        <v>2420</v>
      </c>
      <c r="C1388" t="s">
        <v>51</v>
      </c>
      <c r="D1388" t="s">
        <v>42</v>
      </c>
      <c r="E1388" s="114">
        <v>4.527471835412606E-2</v>
      </c>
      <c r="F1388" t="s">
        <v>152</v>
      </c>
      <c r="G1388">
        <f t="shared" si="337"/>
        <v>2016</v>
      </c>
      <c r="H1388" t="s">
        <v>2352</v>
      </c>
      <c r="I1388">
        <f t="shared" si="338"/>
        <v>2023</v>
      </c>
      <c r="J1388" t="s">
        <v>108</v>
      </c>
      <c r="L1388" s="118">
        <v>63.241614069363351</v>
      </c>
      <c r="M1388">
        <f t="shared" si="345"/>
        <v>32.295384251421574</v>
      </c>
      <c r="N1388">
        <f t="shared" si="339"/>
        <v>32.295384251421574</v>
      </c>
      <c r="O1388">
        <f t="shared" si="340"/>
        <v>64.590768502843147</v>
      </c>
      <c r="P1388">
        <f t="shared" si="341"/>
        <v>23.898584346051965</v>
      </c>
      <c r="Q1388">
        <f t="shared" si="342"/>
        <v>88.489352848895109</v>
      </c>
      <c r="R1388">
        <f t="shared" si="343"/>
        <v>41.589995838980698</v>
      </c>
      <c r="S1388">
        <f t="shared" si="344"/>
        <v>152.4966514095959</v>
      </c>
    </row>
    <row r="1389" spans="1:19">
      <c r="A1389" t="s">
        <v>213</v>
      </c>
      <c r="B1389" t="s">
        <v>2421</v>
      </c>
      <c r="C1389" t="s">
        <v>51</v>
      </c>
      <c r="D1389" t="s">
        <v>42</v>
      </c>
      <c r="E1389" s="114">
        <v>4.527471835412606E-2</v>
      </c>
      <c r="F1389" t="s">
        <v>152</v>
      </c>
      <c r="G1389">
        <f t="shared" si="337"/>
        <v>2016</v>
      </c>
      <c r="H1389" t="s">
        <v>2352</v>
      </c>
      <c r="I1389">
        <f t="shared" si="338"/>
        <v>2023</v>
      </c>
      <c r="J1389" t="s">
        <v>108</v>
      </c>
      <c r="L1389" s="118">
        <v>112.62369184780781</v>
      </c>
      <c r="M1389">
        <f t="shared" si="345"/>
        <v>57.513165303613896</v>
      </c>
      <c r="N1389">
        <f t="shared" si="339"/>
        <v>57.513165303613896</v>
      </c>
      <c r="O1389">
        <f t="shared" si="340"/>
        <v>115.02633060722779</v>
      </c>
      <c r="P1389">
        <f t="shared" si="341"/>
        <v>42.559742324674282</v>
      </c>
      <c r="Q1389">
        <f t="shared" si="342"/>
        <v>157.58607293190207</v>
      </c>
      <c r="R1389">
        <f t="shared" si="343"/>
        <v>74.065454277993965</v>
      </c>
      <c r="S1389">
        <f t="shared" si="344"/>
        <v>271.57333235264451</v>
      </c>
    </row>
    <row r="1390" spans="1:19">
      <c r="A1390" t="s">
        <v>213</v>
      </c>
      <c r="B1390" t="s">
        <v>2422</v>
      </c>
      <c r="C1390" t="s">
        <v>51</v>
      </c>
      <c r="D1390" t="s">
        <v>42</v>
      </c>
      <c r="E1390" s="114">
        <v>4.527471835412606E-2</v>
      </c>
      <c r="F1390" t="s">
        <v>152</v>
      </c>
      <c r="G1390">
        <f t="shared" si="337"/>
        <v>2016</v>
      </c>
      <c r="H1390" t="s">
        <v>2352</v>
      </c>
      <c r="I1390">
        <f t="shared" si="338"/>
        <v>2023</v>
      </c>
      <c r="J1390" t="s">
        <v>108</v>
      </c>
      <c r="L1390" s="118">
        <v>112.7989111345501</v>
      </c>
      <c r="M1390">
        <f t="shared" si="345"/>
        <v>57.602643952710295</v>
      </c>
      <c r="N1390">
        <f t="shared" si="339"/>
        <v>57.602643952710295</v>
      </c>
      <c r="O1390">
        <f t="shared" si="340"/>
        <v>115.20528790542059</v>
      </c>
      <c r="P1390">
        <f t="shared" si="341"/>
        <v>42.62595652500562</v>
      </c>
      <c r="Q1390">
        <f t="shared" si="342"/>
        <v>157.83124443042621</v>
      </c>
      <c r="R1390">
        <f t="shared" si="343"/>
        <v>74.180684882300312</v>
      </c>
      <c r="S1390">
        <f t="shared" si="344"/>
        <v>271.99584456843445</v>
      </c>
    </row>
    <row r="1391" spans="1:19">
      <c r="A1391" t="s">
        <v>213</v>
      </c>
      <c r="B1391" t="s">
        <v>2423</v>
      </c>
      <c r="C1391" t="s">
        <v>51</v>
      </c>
      <c r="D1391" t="s">
        <v>42</v>
      </c>
      <c r="E1391" s="114">
        <v>4.3859748863232427E-2</v>
      </c>
      <c r="F1391" t="s">
        <v>152</v>
      </c>
      <c r="G1391">
        <f t="shared" si="337"/>
        <v>2016</v>
      </c>
      <c r="H1391" t="s">
        <v>2376</v>
      </c>
      <c r="I1391">
        <f t="shared" si="338"/>
        <v>2023</v>
      </c>
      <c r="J1391" t="s">
        <v>108</v>
      </c>
      <c r="L1391" s="118">
        <v>78.805724215159699</v>
      </c>
      <c r="M1391">
        <f t="shared" si="345"/>
        <v>40.24345649920825</v>
      </c>
      <c r="N1391">
        <f t="shared" si="339"/>
        <v>40.24345649920825</v>
      </c>
      <c r="O1391">
        <f t="shared" si="340"/>
        <v>80.4869129984165</v>
      </c>
      <c r="P1391">
        <f t="shared" si="341"/>
        <v>29.780157809414103</v>
      </c>
      <c r="Q1391">
        <f t="shared" si="342"/>
        <v>110.26707080783061</v>
      </c>
      <c r="R1391">
        <f t="shared" si="343"/>
        <v>51.825523279680382</v>
      </c>
      <c r="S1391">
        <f t="shared" si="344"/>
        <v>190.02691869216139</v>
      </c>
    </row>
    <row r="1392" spans="1:19">
      <c r="A1392" t="s">
        <v>213</v>
      </c>
      <c r="B1392" t="s">
        <v>2424</v>
      </c>
      <c r="C1392" t="s">
        <v>51</v>
      </c>
      <c r="D1392" t="s">
        <v>42</v>
      </c>
      <c r="E1392" s="114">
        <v>4.3606931065562071E-2</v>
      </c>
      <c r="F1392" t="s">
        <v>152</v>
      </c>
      <c r="G1392">
        <f t="shared" si="337"/>
        <v>2016</v>
      </c>
      <c r="H1392" t="s">
        <v>2376</v>
      </c>
      <c r="I1392">
        <f t="shared" si="338"/>
        <v>2023</v>
      </c>
      <c r="J1392" t="s">
        <v>108</v>
      </c>
      <c r="L1392" s="118">
        <v>85.752388167202241</v>
      </c>
      <c r="M1392">
        <f t="shared" si="345"/>
        <v>43.790886224051313</v>
      </c>
      <c r="N1392">
        <f t="shared" si="339"/>
        <v>43.790886224051313</v>
      </c>
      <c r="O1392">
        <f t="shared" si="340"/>
        <v>87.581772448102626</v>
      </c>
      <c r="P1392">
        <f t="shared" si="341"/>
        <v>32.405255805797971</v>
      </c>
      <c r="Q1392">
        <f t="shared" si="342"/>
        <v>119.9870282539006</v>
      </c>
      <c r="R1392">
        <f t="shared" si="343"/>
        <v>56.39390327933328</v>
      </c>
      <c r="S1392">
        <f t="shared" si="344"/>
        <v>206.77764535755534</v>
      </c>
    </row>
    <row r="1393" spans="1:19">
      <c r="A1393" t="s">
        <v>215</v>
      </c>
      <c r="B1393" t="s">
        <v>2425</v>
      </c>
      <c r="C1393" t="s">
        <v>51</v>
      </c>
      <c r="D1393" t="s">
        <v>42</v>
      </c>
      <c r="E1393" s="114">
        <v>4.9070281923763032E-2</v>
      </c>
      <c r="F1393" t="s">
        <v>201</v>
      </c>
      <c r="G1393">
        <f t="shared" si="337"/>
        <v>2016</v>
      </c>
      <c r="H1393" t="s">
        <v>2376</v>
      </c>
      <c r="I1393">
        <f t="shared" si="338"/>
        <v>2023</v>
      </c>
      <c r="J1393" t="s">
        <v>108</v>
      </c>
      <c r="L1393" s="118">
        <v>103.6155272232521</v>
      </c>
      <c r="M1393">
        <f t="shared" si="345"/>
        <v>52.912995902007445</v>
      </c>
      <c r="N1393">
        <f t="shared" si="339"/>
        <v>52.912995902007445</v>
      </c>
      <c r="O1393">
        <f t="shared" si="340"/>
        <v>105.82599180401489</v>
      </c>
      <c r="P1393">
        <f t="shared" si="341"/>
        <v>39.155616967485507</v>
      </c>
      <c r="Q1393">
        <f t="shared" si="342"/>
        <v>144.98160877150039</v>
      </c>
      <c r="R1393">
        <f t="shared" si="343"/>
        <v>68.141356122605174</v>
      </c>
      <c r="S1393">
        <f t="shared" si="344"/>
        <v>249.85163911621896</v>
      </c>
    </row>
    <row r="1394" spans="1:19">
      <c r="A1394" t="s">
        <v>215</v>
      </c>
      <c r="B1394" t="s">
        <v>2426</v>
      </c>
      <c r="C1394" t="s">
        <v>51</v>
      </c>
      <c r="D1394" t="s">
        <v>42</v>
      </c>
      <c r="E1394" s="114">
        <v>4.7031278297233643E-2</v>
      </c>
      <c r="F1394" t="s">
        <v>201</v>
      </c>
      <c r="G1394">
        <f t="shared" si="337"/>
        <v>2016</v>
      </c>
      <c r="H1394" t="s">
        <v>2376</v>
      </c>
      <c r="I1394">
        <f t="shared" si="338"/>
        <v>2023</v>
      </c>
      <c r="J1394" t="s">
        <v>108</v>
      </c>
      <c r="L1394" s="118">
        <v>162.92751350409759</v>
      </c>
      <c r="M1394">
        <f t="shared" si="345"/>
        <v>83.201650229425894</v>
      </c>
      <c r="N1394">
        <f t="shared" si="339"/>
        <v>83.201650229425894</v>
      </c>
      <c r="O1394">
        <f t="shared" si="340"/>
        <v>166.40330045885179</v>
      </c>
      <c r="P1394">
        <f t="shared" si="341"/>
        <v>61.569221169775162</v>
      </c>
      <c r="Q1394">
        <f t="shared" si="342"/>
        <v>227.97252162862696</v>
      </c>
      <c r="R1394">
        <f t="shared" si="343"/>
        <v>107.14708516545467</v>
      </c>
      <c r="S1394">
        <f t="shared" si="344"/>
        <v>392.87264560666711</v>
      </c>
    </row>
    <row r="1395" spans="1:19">
      <c r="A1395" t="s">
        <v>215</v>
      </c>
      <c r="B1395" t="s">
        <v>2427</v>
      </c>
      <c r="C1395" t="s">
        <v>51</v>
      </c>
      <c r="D1395" t="s">
        <v>42</v>
      </c>
      <c r="E1395" s="114">
        <v>4.4310736621287247E-2</v>
      </c>
      <c r="F1395" t="s">
        <v>201</v>
      </c>
      <c r="G1395">
        <f t="shared" si="337"/>
        <v>2016</v>
      </c>
      <c r="H1395" t="s">
        <v>2376</v>
      </c>
      <c r="I1395">
        <f t="shared" si="338"/>
        <v>2023</v>
      </c>
      <c r="J1395" t="s">
        <v>108</v>
      </c>
      <c r="L1395" s="118">
        <v>171.78087914277569</v>
      </c>
      <c r="M1395">
        <f t="shared" si="345"/>
        <v>87.722768948910854</v>
      </c>
      <c r="N1395">
        <f t="shared" si="339"/>
        <v>87.722768948910854</v>
      </c>
      <c r="O1395">
        <f t="shared" si="340"/>
        <v>175.44553789782171</v>
      </c>
      <c r="P1395">
        <f t="shared" si="341"/>
        <v>64.914849022194034</v>
      </c>
      <c r="Q1395">
        <f t="shared" si="342"/>
        <v>240.36038692001574</v>
      </c>
      <c r="R1395">
        <f t="shared" si="343"/>
        <v>112.96938185240739</v>
      </c>
      <c r="S1395">
        <f t="shared" si="344"/>
        <v>414.22106679216046</v>
      </c>
    </row>
    <row r="1396" spans="1:19">
      <c r="A1396" t="s">
        <v>217</v>
      </c>
      <c r="B1396" t="s">
        <v>2428</v>
      </c>
      <c r="C1396" t="s">
        <v>51</v>
      </c>
      <c r="D1396" t="s">
        <v>42</v>
      </c>
      <c r="E1396" s="114">
        <v>4.2819899240350762E-2</v>
      </c>
      <c r="F1396" t="s">
        <v>201</v>
      </c>
      <c r="G1396">
        <f t="shared" si="337"/>
        <v>2016</v>
      </c>
      <c r="H1396" t="s">
        <v>2340</v>
      </c>
      <c r="I1396">
        <f t="shared" si="338"/>
        <v>2023</v>
      </c>
      <c r="J1396" t="s">
        <v>108</v>
      </c>
      <c r="L1396" s="118">
        <v>122.7173023659395</v>
      </c>
      <c r="M1396">
        <f t="shared" si="345"/>
        <v>62.667635741539819</v>
      </c>
      <c r="N1396">
        <f t="shared" si="339"/>
        <v>62.667635741539819</v>
      </c>
      <c r="O1396">
        <f t="shared" si="340"/>
        <v>125.33527148307964</v>
      </c>
      <c r="P1396">
        <f t="shared" si="341"/>
        <v>46.374050448739467</v>
      </c>
      <c r="Q1396">
        <f t="shared" si="342"/>
        <v>171.70932193181909</v>
      </c>
      <c r="R1396">
        <f t="shared" si="343"/>
        <v>80.70338130795497</v>
      </c>
      <c r="S1396">
        <f t="shared" si="344"/>
        <v>295.9123981291682</v>
      </c>
    </row>
    <row r="1397" spans="1:19">
      <c r="A1397" t="s">
        <v>1434</v>
      </c>
      <c r="B1397" t="s">
        <v>2429</v>
      </c>
      <c r="C1397" t="s">
        <v>51</v>
      </c>
      <c r="D1397" t="s">
        <v>42</v>
      </c>
      <c r="E1397" s="114">
        <v>4.3901418292622237E-2</v>
      </c>
      <c r="F1397" t="s">
        <v>201</v>
      </c>
      <c r="G1397">
        <f t="shared" si="337"/>
        <v>2016</v>
      </c>
      <c r="H1397" t="s">
        <v>2287</v>
      </c>
      <c r="I1397">
        <f t="shared" si="338"/>
        <v>2023</v>
      </c>
      <c r="J1397" t="s">
        <v>108</v>
      </c>
      <c r="L1397" s="118">
        <v>128.59819316639269</v>
      </c>
      <c r="M1397">
        <f t="shared" si="345"/>
        <v>65.670810643637921</v>
      </c>
      <c r="N1397">
        <f t="shared" si="339"/>
        <v>65.670810643637921</v>
      </c>
      <c r="O1397">
        <f t="shared" si="340"/>
        <v>131.34162128727584</v>
      </c>
      <c r="P1397">
        <f t="shared" si="341"/>
        <v>48.596399876292061</v>
      </c>
      <c r="Q1397">
        <f t="shared" si="342"/>
        <v>179.9380211635679</v>
      </c>
      <c r="R1397">
        <f t="shared" si="343"/>
        <v>84.570869946876911</v>
      </c>
      <c r="S1397">
        <f t="shared" si="344"/>
        <v>310.09318980521533</v>
      </c>
    </row>
    <row r="1398" spans="1:19">
      <c r="A1398" t="s">
        <v>1434</v>
      </c>
      <c r="B1398" t="s">
        <v>2430</v>
      </c>
      <c r="C1398" t="s">
        <v>51</v>
      </c>
      <c r="D1398" t="s">
        <v>42</v>
      </c>
      <c r="E1398" s="114">
        <v>4.6152517087331042E-2</v>
      </c>
      <c r="F1398" t="s">
        <v>201</v>
      </c>
      <c r="G1398">
        <f t="shared" si="337"/>
        <v>2016</v>
      </c>
      <c r="H1398" t="s">
        <v>2287</v>
      </c>
      <c r="I1398">
        <f t="shared" si="338"/>
        <v>2023</v>
      </c>
      <c r="J1398" t="s">
        <v>108</v>
      </c>
      <c r="L1398" s="118">
        <v>164.98629061500449</v>
      </c>
      <c r="M1398">
        <f t="shared" si="345"/>
        <v>84.252999074062359</v>
      </c>
      <c r="N1398">
        <f t="shared" si="339"/>
        <v>84.252999074062359</v>
      </c>
      <c r="O1398">
        <f t="shared" si="340"/>
        <v>168.50599814812472</v>
      </c>
      <c r="P1398">
        <f t="shared" si="341"/>
        <v>62.347219314806146</v>
      </c>
      <c r="Q1398">
        <f t="shared" si="342"/>
        <v>230.85321746293087</v>
      </c>
      <c r="R1398">
        <f t="shared" si="343"/>
        <v>108.5010122075775</v>
      </c>
      <c r="S1398">
        <f t="shared" si="344"/>
        <v>397.83704476111751</v>
      </c>
    </row>
    <row r="1399" spans="1:19">
      <c r="A1399" t="s">
        <v>221</v>
      </c>
      <c r="B1399" t="s">
        <v>2431</v>
      </c>
      <c r="C1399" t="s">
        <v>51</v>
      </c>
      <c r="D1399" t="s">
        <v>42</v>
      </c>
      <c r="E1399" s="114">
        <v>3.9685081288710733E-2</v>
      </c>
      <c r="F1399" t="s">
        <v>156</v>
      </c>
      <c r="G1399">
        <f t="shared" si="337"/>
        <v>2016</v>
      </c>
      <c r="H1399" t="s">
        <v>2293</v>
      </c>
      <c r="I1399">
        <f t="shared" si="338"/>
        <v>2023</v>
      </c>
      <c r="J1399" t="s">
        <v>108</v>
      </c>
      <c r="L1399" s="118">
        <v>29.253470346448498</v>
      </c>
      <c r="M1399">
        <f t="shared" si="345"/>
        <v>14.938772190253044</v>
      </c>
      <c r="N1399">
        <f t="shared" si="339"/>
        <v>14.938772190253044</v>
      </c>
      <c r="O1399">
        <f t="shared" si="340"/>
        <v>29.877544380506087</v>
      </c>
      <c r="P1399">
        <f t="shared" si="341"/>
        <v>11.054691420787252</v>
      </c>
      <c r="Q1399">
        <f t="shared" si="342"/>
        <v>40.932235801293338</v>
      </c>
      <c r="R1399">
        <f t="shared" si="343"/>
        <v>19.238150826607868</v>
      </c>
      <c r="S1399">
        <f t="shared" si="344"/>
        <v>70.539886364228849</v>
      </c>
    </row>
    <row r="1400" spans="1:19">
      <c r="A1400" t="s">
        <v>221</v>
      </c>
      <c r="B1400" t="s">
        <v>2432</v>
      </c>
      <c r="C1400" t="s">
        <v>51</v>
      </c>
      <c r="D1400" t="s">
        <v>42</v>
      </c>
      <c r="E1400" s="114">
        <v>3.2443258123078307E-2</v>
      </c>
      <c r="F1400" t="s">
        <v>156</v>
      </c>
      <c r="G1400">
        <f t="shared" si="337"/>
        <v>2016</v>
      </c>
      <c r="H1400" t="s">
        <v>2281</v>
      </c>
      <c r="I1400">
        <f t="shared" si="338"/>
        <v>2023</v>
      </c>
      <c r="J1400" t="s">
        <v>108</v>
      </c>
      <c r="L1400" s="118">
        <v>28.400404804621601</v>
      </c>
      <c r="M1400">
        <f t="shared" si="345"/>
        <v>14.503140053560109</v>
      </c>
      <c r="N1400">
        <f t="shared" si="339"/>
        <v>14.503140053560109</v>
      </c>
      <c r="O1400">
        <f t="shared" si="340"/>
        <v>29.006280107120219</v>
      </c>
      <c r="P1400">
        <f t="shared" si="341"/>
        <v>10.732323639634481</v>
      </c>
      <c r="Q1400">
        <f t="shared" si="342"/>
        <v>39.738603746754698</v>
      </c>
      <c r="R1400">
        <f t="shared" si="343"/>
        <v>18.677143760974708</v>
      </c>
      <c r="S1400">
        <f t="shared" si="344"/>
        <v>68.482860456907261</v>
      </c>
    </row>
    <row r="1401" spans="1:19">
      <c r="A1401" t="s">
        <v>221</v>
      </c>
      <c r="B1401" t="s">
        <v>2433</v>
      </c>
      <c r="C1401" t="s">
        <v>51</v>
      </c>
      <c r="D1401" t="s">
        <v>42</v>
      </c>
      <c r="E1401" s="114">
        <v>4.4745392516061432E-2</v>
      </c>
      <c r="F1401" t="s">
        <v>156</v>
      </c>
      <c r="G1401">
        <f t="shared" si="337"/>
        <v>2016</v>
      </c>
      <c r="H1401" t="s">
        <v>2281</v>
      </c>
      <c r="I1401">
        <f t="shared" si="338"/>
        <v>2023</v>
      </c>
      <c r="J1401" t="s">
        <v>108</v>
      </c>
      <c r="L1401" s="118">
        <v>42.096763509625539</v>
      </c>
      <c r="M1401">
        <f t="shared" si="345"/>
        <v>21.497413898915458</v>
      </c>
      <c r="N1401">
        <f t="shared" si="339"/>
        <v>21.497413898915458</v>
      </c>
      <c r="O1401">
        <f t="shared" si="340"/>
        <v>42.994827797830915</v>
      </c>
      <c r="P1401">
        <f t="shared" si="341"/>
        <v>15.908086285197438</v>
      </c>
      <c r="Q1401">
        <f t="shared" si="342"/>
        <v>58.90291408302835</v>
      </c>
      <c r="R1401">
        <f t="shared" si="343"/>
        <v>27.684369619023322</v>
      </c>
      <c r="S1401">
        <f t="shared" si="344"/>
        <v>101.50935526975218</v>
      </c>
    </row>
    <row r="1402" spans="1:19">
      <c r="A1402" t="s">
        <v>1409</v>
      </c>
      <c r="B1402" t="s">
        <v>2434</v>
      </c>
      <c r="C1402" t="s">
        <v>51</v>
      </c>
      <c r="D1402" t="s">
        <v>42</v>
      </c>
      <c r="E1402" s="114">
        <v>4.8184585944966357E-2</v>
      </c>
      <c r="F1402" t="s">
        <v>1205</v>
      </c>
      <c r="G1402">
        <f t="shared" si="337"/>
        <v>2016</v>
      </c>
      <c r="H1402" t="s">
        <v>2298</v>
      </c>
      <c r="I1402">
        <f t="shared" si="338"/>
        <v>2023</v>
      </c>
      <c r="J1402" t="s">
        <v>108</v>
      </c>
      <c r="L1402" s="118">
        <v>11.6942400244106</v>
      </c>
      <c r="M1402">
        <f t="shared" si="345"/>
        <v>5.9718585724656847</v>
      </c>
      <c r="N1402">
        <f t="shared" si="339"/>
        <v>5.9718585724656847</v>
      </c>
      <c r="O1402">
        <f t="shared" si="340"/>
        <v>11.943717144931369</v>
      </c>
      <c r="P1402">
        <f t="shared" si="341"/>
        <v>4.4191753436246071</v>
      </c>
      <c r="Q1402">
        <f t="shared" si="342"/>
        <v>16.362892488555978</v>
      </c>
      <c r="R1402">
        <f t="shared" si="343"/>
        <v>7.6905594696213093</v>
      </c>
      <c r="S1402">
        <f t="shared" si="344"/>
        <v>28.198718055278132</v>
      </c>
    </row>
    <row r="1403" spans="1:19">
      <c r="A1403" t="s">
        <v>1415</v>
      </c>
      <c r="B1403" t="s">
        <v>2435</v>
      </c>
      <c r="C1403" t="s">
        <v>51</v>
      </c>
      <c r="D1403" t="s">
        <v>42</v>
      </c>
      <c r="E1403" s="114">
        <v>4.9196193929187129E-2</v>
      </c>
      <c r="F1403" t="s">
        <v>1205</v>
      </c>
      <c r="G1403">
        <f t="shared" si="337"/>
        <v>2016</v>
      </c>
      <c r="H1403" t="s">
        <v>2316</v>
      </c>
      <c r="I1403">
        <f t="shared" si="338"/>
        <v>2023</v>
      </c>
      <c r="J1403" t="s">
        <v>108</v>
      </c>
      <c r="L1403" s="118">
        <v>61.844762415959927</v>
      </c>
      <c r="M1403">
        <f t="shared" si="345"/>
        <v>31.582058673750225</v>
      </c>
      <c r="N1403">
        <f t="shared" si="339"/>
        <v>31.582058673750225</v>
      </c>
      <c r="O1403">
        <f t="shared" si="340"/>
        <v>63.164117347500451</v>
      </c>
      <c r="P1403">
        <f t="shared" si="341"/>
        <v>23.370723418575167</v>
      </c>
      <c r="Q1403">
        <f t="shared" si="342"/>
        <v>86.534840766075618</v>
      </c>
      <c r="R1403">
        <f t="shared" si="343"/>
        <v>40.67137516005554</v>
      </c>
      <c r="S1403">
        <f t="shared" si="344"/>
        <v>149.12837558687031</v>
      </c>
    </row>
    <row r="1404" spans="1:19">
      <c r="A1404" t="s">
        <v>213</v>
      </c>
      <c r="B1404" t="s">
        <v>2436</v>
      </c>
      <c r="C1404" t="s">
        <v>51</v>
      </c>
      <c r="D1404" t="s">
        <v>42</v>
      </c>
      <c r="E1404" s="114">
        <v>4.4510341863239308E-2</v>
      </c>
      <c r="F1404" t="s">
        <v>152</v>
      </c>
      <c r="G1404">
        <f t="shared" si="337"/>
        <v>2016</v>
      </c>
      <c r="H1404" t="s">
        <v>2437</v>
      </c>
      <c r="I1404">
        <f t="shared" si="338"/>
        <v>2023</v>
      </c>
      <c r="J1404" t="s">
        <v>108</v>
      </c>
      <c r="L1404" s="118">
        <v>86.423070132240653</v>
      </c>
      <c r="M1404">
        <f t="shared" si="345"/>
        <v>44.133381147530926</v>
      </c>
      <c r="N1404">
        <f t="shared" si="339"/>
        <v>44.133381147530926</v>
      </c>
      <c r="O1404">
        <f t="shared" si="340"/>
        <v>88.266762295061852</v>
      </c>
      <c r="P1404">
        <f t="shared" si="341"/>
        <v>32.658702049172888</v>
      </c>
      <c r="Q1404">
        <f t="shared" si="342"/>
        <v>120.92546434423474</v>
      </c>
      <c r="R1404">
        <f t="shared" si="343"/>
        <v>56.834968241790328</v>
      </c>
      <c r="S1404">
        <f t="shared" si="344"/>
        <v>208.39488355323118</v>
      </c>
    </row>
    <row r="1405" spans="1:19">
      <c r="A1405" t="s">
        <v>213</v>
      </c>
      <c r="B1405" t="s">
        <v>2438</v>
      </c>
      <c r="C1405" t="s">
        <v>51</v>
      </c>
      <c r="D1405" t="s">
        <v>42</v>
      </c>
      <c r="E1405" s="114">
        <v>4.4549856637333213E-2</v>
      </c>
      <c r="F1405" t="s">
        <v>152</v>
      </c>
      <c r="G1405">
        <f t="shared" si="337"/>
        <v>2016</v>
      </c>
      <c r="H1405" t="s">
        <v>2437</v>
      </c>
      <c r="I1405">
        <f t="shared" si="338"/>
        <v>2023</v>
      </c>
      <c r="J1405" t="s">
        <v>108</v>
      </c>
      <c r="L1405" s="118">
        <v>114.6615407978516</v>
      </c>
      <c r="M1405">
        <f t="shared" si="345"/>
        <v>58.553826834102928</v>
      </c>
      <c r="N1405">
        <f t="shared" si="339"/>
        <v>58.553826834102928</v>
      </c>
      <c r="O1405">
        <f t="shared" si="340"/>
        <v>117.10765366820586</v>
      </c>
      <c r="P1405">
        <f t="shared" si="341"/>
        <v>43.329831857236165</v>
      </c>
      <c r="Q1405">
        <f t="shared" si="342"/>
        <v>160.43748552544201</v>
      </c>
      <c r="R1405">
        <f t="shared" si="343"/>
        <v>75.405618196957747</v>
      </c>
      <c r="S1405">
        <f t="shared" si="344"/>
        <v>276.48726672217839</v>
      </c>
    </row>
    <row r="1406" spans="1:19">
      <c r="A1406" t="s">
        <v>213</v>
      </c>
      <c r="B1406" t="s">
        <v>2439</v>
      </c>
      <c r="C1406" t="s">
        <v>51</v>
      </c>
      <c r="D1406" t="s">
        <v>42</v>
      </c>
      <c r="E1406" s="114">
        <v>4.5163556343929649E-2</v>
      </c>
      <c r="F1406" t="s">
        <v>152</v>
      </c>
      <c r="G1406">
        <f t="shared" si="337"/>
        <v>2016</v>
      </c>
      <c r="H1406" t="s">
        <v>2440</v>
      </c>
      <c r="I1406">
        <f t="shared" si="338"/>
        <v>2023</v>
      </c>
      <c r="J1406" t="s">
        <v>108</v>
      </c>
      <c r="L1406" s="118">
        <v>75.111885190596936</v>
      </c>
      <c r="M1406">
        <f t="shared" si="345"/>
        <v>38.357136037331529</v>
      </c>
      <c r="N1406">
        <f t="shared" si="339"/>
        <v>38.357136037331529</v>
      </c>
      <c r="O1406">
        <f t="shared" si="340"/>
        <v>76.714272074663057</v>
      </c>
      <c r="P1406">
        <f t="shared" si="341"/>
        <v>28.38428066762533</v>
      </c>
      <c r="Q1406">
        <f t="shared" si="342"/>
        <v>105.09855274228839</v>
      </c>
      <c r="R1406">
        <f t="shared" si="343"/>
        <v>49.396319788875537</v>
      </c>
      <c r="S1406">
        <f t="shared" si="344"/>
        <v>181.11983922587697</v>
      </c>
    </row>
    <row r="1407" spans="1:19">
      <c r="A1407" t="s">
        <v>213</v>
      </c>
      <c r="B1407" t="s">
        <v>2441</v>
      </c>
      <c r="C1407" t="s">
        <v>51</v>
      </c>
      <c r="D1407" t="s">
        <v>42</v>
      </c>
      <c r="E1407" s="114">
        <v>4.4390984507174713E-2</v>
      </c>
      <c r="F1407" t="s">
        <v>152</v>
      </c>
      <c r="G1407">
        <f t="shared" si="337"/>
        <v>2016</v>
      </c>
      <c r="H1407" t="s">
        <v>2440</v>
      </c>
      <c r="I1407">
        <f t="shared" si="338"/>
        <v>2023</v>
      </c>
      <c r="J1407" t="s">
        <v>108</v>
      </c>
      <c r="L1407" s="118">
        <v>90.150554230197216</v>
      </c>
      <c r="M1407">
        <f t="shared" si="345"/>
        <v>46.036883026887409</v>
      </c>
      <c r="N1407">
        <f t="shared" si="339"/>
        <v>46.036883026887409</v>
      </c>
      <c r="O1407">
        <f t="shared" si="340"/>
        <v>92.073766053774818</v>
      </c>
      <c r="P1407">
        <f t="shared" si="341"/>
        <v>34.06729343989668</v>
      </c>
      <c r="Q1407">
        <f t="shared" si="342"/>
        <v>126.14105949367149</v>
      </c>
      <c r="R1407">
        <f t="shared" si="343"/>
        <v>59.2862979620256</v>
      </c>
      <c r="S1407">
        <f t="shared" si="344"/>
        <v>217.38309252742718</v>
      </c>
    </row>
    <row r="1408" spans="1:19">
      <c r="A1408" t="s">
        <v>215</v>
      </c>
      <c r="B1408" t="s">
        <v>2442</v>
      </c>
      <c r="C1408" t="s">
        <v>51</v>
      </c>
      <c r="D1408" t="s">
        <v>42</v>
      </c>
      <c r="E1408" s="114">
        <v>4.1752860811206362E-2</v>
      </c>
      <c r="F1408" t="s">
        <v>201</v>
      </c>
      <c r="G1408">
        <f t="shared" si="337"/>
        <v>2016</v>
      </c>
      <c r="H1408" t="s">
        <v>2376</v>
      </c>
      <c r="I1408">
        <f t="shared" si="338"/>
        <v>2023</v>
      </c>
      <c r="J1408" t="s">
        <v>108</v>
      </c>
      <c r="L1408" s="118">
        <v>46.288601405189581</v>
      </c>
      <c r="M1408">
        <f t="shared" si="345"/>
        <v>23.638045784250163</v>
      </c>
      <c r="N1408">
        <f t="shared" si="339"/>
        <v>23.638045784250163</v>
      </c>
      <c r="O1408">
        <f t="shared" si="340"/>
        <v>47.276091568500327</v>
      </c>
      <c r="P1408">
        <f t="shared" si="341"/>
        <v>17.492153880345121</v>
      </c>
      <c r="Q1408">
        <f t="shared" si="342"/>
        <v>64.768245448845448</v>
      </c>
      <c r="R1408">
        <f t="shared" si="343"/>
        <v>30.44107536095736</v>
      </c>
      <c r="S1408">
        <f t="shared" si="344"/>
        <v>111.61727632351031</v>
      </c>
    </row>
    <row r="1409" spans="1:19">
      <c r="A1409" t="s">
        <v>215</v>
      </c>
      <c r="B1409" t="s">
        <v>2443</v>
      </c>
      <c r="C1409" t="s">
        <v>51</v>
      </c>
      <c r="D1409" t="s">
        <v>42</v>
      </c>
      <c r="E1409" s="114">
        <v>4.7118805327092401E-2</v>
      </c>
      <c r="F1409" t="s">
        <v>201</v>
      </c>
      <c r="G1409">
        <f t="shared" si="337"/>
        <v>2016</v>
      </c>
      <c r="H1409" t="s">
        <v>2444</v>
      </c>
      <c r="I1409">
        <f t="shared" si="338"/>
        <v>2023</v>
      </c>
      <c r="J1409" t="s">
        <v>108</v>
      </c>
      <c r="L1409" s="118">
        <v>99.155696170588499</v>
      </c>
      <c r="M1409">
        <f t="shared" si="345"/>
        <v>50.63550884444723</v>
      </c>
      <c r="N1409">
        <f t="shared" si="339"/>
        <v>50.63550884444723</v>
      </c>
      <c r="O1409">
        <f t="shared" si="340"/>
        <v>101.27101768889446</v>
      </c>
      <c r="P1409">
        <f t="shared" si="341"/>
        <v>37.47027654489095</v>
      </c>
      <c r="Q1409">
        <f t="shared" si="342"/>
        <v>138.74129423378542</v>
      </c>
      <c r="R1409">
        <f t="shared" si="343"/>
        <v>65.208408289879145</v>
      </c>
      <c r="S1409">
        <f t="shared" si="344"/>
        <v>239.0974970628902</v>
      </c>
    </row>
    <row r="1410" spans="1:19">
      <c r="A1410" t="s">
        <v>215</v>
      </c>
      <c r="B1410" t="s">
        <v>2445</v>
      </c>
      <c r="C1410" t="s">
        <v>51</v>
      </c>
      <c r="D1410" t="s">
        <v>42</v>
      </c>
      <c r="E1410" s="114">
        <v>4.4390984507174713E-2</v>
      </c>
      <c r="F1410" t="s">
        <v>201</v>
      </c>
      <c r="G1410">
        <f t="shared" si="337"/>
        <v>2016</v>
      </c>
      <c r="H1410" t="s">
        <v>2444</v>
      </c>
      <c r="I1410">
        <f t="shared" si="338"/>
        <v>2023</v>
      </c>
      <c r="J1410" t="s">
        <v>108</v>
      </c>
      <c r="L1410" s="118">
        <v>89.156082763192373</v>
      </c>
      <c r="M1410">
        <f t="shared" si="345"/>
        <v>45.52903959773694</v>
      </c>
      <c r="N1410">
        <f t="shared" si="339"/>
        <v>45.52903959773694</v>
      </c>
      <c r="O1410">
        <f t="shared" si="340"/>
        <v>91.05807919547388</v>
      </c>
      <c r="P1410">
        <f t="shared" si="341"/>
        <v>33.691489302325337</v>
      </c>
      <c r="Q1410">
        <f t="shared" si="342"/>
        <v>124.74956849779922</v>
      </c>
      <c r="R1410">
        <f t="shared" si="343"/>
        <v>58.632297193965627</v>
      </c>
      <c r="S1410">
        <f t="shared" si="344"/>
        <v>214.98508971120728</v>
      </c>
    </row>
    <row r="1411" spans="1:19">
      <c r="A1411" t="s">
        <v>1607</v>
      </c>
      <c r="B1411" t="s">
        <v>2446</v>
      </c>
      <c r="C1411" t="s">
        <v>51</v>
      </c>
      <c r="D1411" t="s">
        <v>42</v>
      </c>
      <c r="E1411" s="114">
        <v>4.4148622096859817E-2</v>
      </c>
      <c r="F1411" t="s">
        <v>385</v>
      </c>
      <c r="G1411">
        <f t="shared" si="337"/>
        <v>2017</v>
      </c>
      <c r="H1411" t="s">
        <v>2404</v>
      </c>
      <c r="I1411">
        <f t="shared" si="338"/>
        <v>2023</v>
      </c>
      <c r="J1411" t="s">
        <v>162</v>
      </c>
      <c r="L1411" s="118">
        <v>98.276298255582901</v>
      </c>
      <c r="M1411">
        <f t="shared" si="345"/>
        <v>50.186429642517709</v>
      </c>
      <c r="N1411">
        <f t="shared" si="339"/>
        <v>50.186429642517709</v>
      </c>
      <c r="O1411">
        <f t="shared" si="340"/>
        <v>100.37285928503542</v>
      </c>
      <c r="P1411">
        <f t="shared" si="341"/>
        <v>37.137957935463106</v>
      </c>
      <c r="Q1411">
        <f t="shared" si="342"/>
        <v>137.51081722049852</v>
      </c>
      <c r="R1411">
        <f t="shared" si="343"/>
        <v>64.630084093634309</v>
      </c>
      <c r="S1411">
        <f t="shared" si="344"/>
        <v>236.97697500999246</v>
      </c>
    </row>
    <row r="1412" spans="1:19">
      <c r="A1412" t="s">
        <v>217</v>
      </c>
      <c r="B1412" t="s">
        <v>2447</v>
      </c>
      <c r="C1412" t="s">
        <v>51</v>
      </c>
      <c r="D1412" t="s">
        <v>42</v>
      </c>
      <c r="E1412" s="114">
        <v>4.6637126454344868E-2</v>
      </c>
      <c r="F1412" t="s">
        <v>201</v>
      </c>
      <c r="G1412">
        <f t="shared" si="337"/>
        <v>2016</v>
      </c>
      <c r="H1412" t="s">
        <v>2340</v>
      </c>
      <c r="I1412">
        <f t="shared" si="338"/>
        <v>2023</v>
      </c>
      <c r="J1412" t="s">
        <v>108</v>
      </c>
      <c r="L1412" s="118">
        <v>144.88281032329871</v>
      </c>
      <c r="M1412">
        <f t="shared" si="345"/>
        <v>73.986821805097932</v>
      </c>
      <c r="N1412">
        <f t="shared" si="339"/>
        <v>73.986821805097932</v>
      </c>
      <c r="O1412">
        <f t="shared" si="340"/>
        <v>147.97364361019586</v>
      </c>
      <c r="P1412">
        <f t="shared" si="341"/>
        <v>54.750248135772466</v>
      </c>
      <c r="Q1412">
        <f t="shared" si="342"/>
        <v>202.72389174596833</v>
      </c>
      <c r="R1412">
        <f t="shared" si="343"/>
        <v>95.280229120605114</v>
      </c>
      <c r="S1412">
        <f t="shared" si="344"/>
        <v>349.36084010888538</v>
      </c>
    </row>
    <row r="1413" spans="1:19">
      <c r="A1413" t="s">
        <v>217</v>
      </c>
      <c r="B1413" t="s">
        <v>2448</v>
      </c>
      <c r="C1413" t="s">
        <v>51</v>
      </c>
      <c r="D1413" t="s">
        <v>42</v>
      </c>
      <c r="E1413" s="114">
        <v>4.7695194625202268E-2</v>
      </c>
      <c r="F1413" t="s">
        <v>201</v>
      </c>
      <c r="G1413">
        <f t="shared" si="337"/>
        <v>2016</v>
      </c>
      <c r="H1413" t="s">
        <v>2340</v>
      </c>
      <c r="I1413">
        <f t="shared" si="338"/>
        <v>2023</v>
      </c>
      <c r="J1413" t="s">
        <v>108</v>
      </c>
      <c r="L1413" s="118">
        <v>173.85555698858511</v>
      </c>
      <c r="M1413">
        <f t="shared" si="345"/>
        <v>88.782237768837533</v>
      </c>
      <c r="N1413">
        <f t="shared" si="339"/>
        <v>88.782237768837533</v>
      </c>
      <c r="O1413">
        <f t="shared" si="340"/>
        <v>177.56447553767507</v>
      </c>
      <c r="P1413">
        <f t="shared" si="341"/>
        <v>65.69885594893978</v>
      </c>
      <c r="Q1413">
        <f t="shared" si="342"/>
        <v>243.26333148661485</v>
      </c>
      <c r="R1413">
        <f t="shared" si="343"/>
        <v>114.33376579870897</v>
      </c>
      <c r="S1413">
        <f t="shared" si="344"/>
        <v>419.22380792859951</v>
      </c>
    </row>
    <row r="1414" spans="1:19">
      <c r="A1414" t="s">
        <v>217</v>
      </c>
      <c r="B1414" t="s">
        <v>2449</v>
      </c>
      <c r="C1414" t="s">
        <v>51</v>
      </c>
      <c r="D1414" t="s">
        <v>42</v>
      </c>
      <c r="E1414" s="114">
        <v>4.1560371765280463E-2</v>
      </c>
      <c r="F1414" t="s">
        <v>201</v>
      </c>
      <c r="G1414">
        <f t="shared" si="337"/>
        <v>2016</v>
      </c>
      <c r="H1414" t="s">
        <v>2409</v>
      </c>
      <c r="I1414">
        <f t="shared" si="338"/>
        <v>2023</v>
      </c>
      <c r="J1414" t="s">
        <v>108</v>
      </c>
      <c r="L1414" s="118">
        <v>142.89653444629241</v>
      </c>
      <c r="M1414">
        <f t="shared" si="345"/>
        <v>72.972496923906704</v>
      </c>
      <c r="N1414">
        <f t="shared" si="339"/>
        <v>72.972496923906704</v>
      </c>
      <c r="O1414">
        <f t="shared" si="340"/>
        <v>145.94499384781341</v>
      </c>
      <c r="P1414">
        <f t="shared" si="341"/>
        <v>53.999647723690963</v>
      </c>
      <c r="Q1414">
        <f t="shared" si="342"/>
        <v>199.94464157150438</v>
      </c>
      <c r="R1414">
        <f t="shared" si="343"/>
        <v>93.973981538607049</v>
      </c>
      <c r="S1414">
        <f t="shared" si="344"/>
        <v>344.57126564155919</v>
      </c>
    </row>
    <row r="1415" spans="1:19">
      <c r="A1415" t="s">
        <v>219</v>
      </c>
      <c r="B1415" t="s">
        <v>2450</v>
      </c>
      <c r="C1415" t="s">
        <v>51</v>
      </c>
      <c r="D1415" t="s">
        <v>42</v>
      </c>
      <c r="E1415" s="114">
        <v>4.8319981033314613E-2</v>
      </c>
      <c r="F1415" t="s">
        <v>156</v>
      </c>
      <c r="G1415">
        <f t="shared" si="337"/>
        <v>2016</v>
      </c>
      <c r="H1415" t="s">
        <v>2409</v>
      </c>
      <c r="I1415">
        <f t="shared" si="338"/>
        <v>2023</v>
      </c>
      <c r="J1415" t="s">
        <v>108</v>
      </c>
      <c r="L1415" s="118">
        <v>198.40471720355001</v>
      </c>
      <c r="M1415">
        <f t="shared" si="345"/>
        <v>101.31867558527961</v>
      </c>
      <c r="N1415">
        <f t="shared" si="339"/>
        <v>101.31867558527961</v>
      </c>
      <c r="O1415">
        <f t="shared" si="340"/>
        <v>202.63735117055921</v>
      </c>
      <c r="P1415">
        <f t="shared" si="341"/>
        <v>74.975819933106905</v>
      </c>
      <c r="Q1415">
        <f t="shared" si="342"/>
        <v>277.6131711036661</v>
      </c>
      <c r="R1415">
        <f t="shared" si="343"/>
        <v>130.47819041872307</v>
      </c>
      <c r="S1415">
        <f t="shared" si="344"/>
        <v>478.42003153531789</v>
      </c>
    </row>
    <row r="1416" spans="1:19">
      <c r="A1416" t="s">
        <v>219</v>
      </c>
      <c r="B1416" t="s">
        <v>2451</v>
      </c>
      <c r="C1416" t="s">
        <v>51</v>
      </c>
      <c r="D1416" t="s">
        <v>42</v>
      </c>
      <c r="E1416" s="114">
        <v>4.9255554807283518E-2</v>
      </c>
      <c r="F1416" t="s">
        <v>156</v>
      </c>
      <c r="G1416">
        <f t="shared" si="337"/>
        <v>2016</v>
      </c>
      <c r="H1416" t="s">
        <v>2409</v>
      </c>
      <c r="I1416">
        <f t="shared" si="338"/>
        <v>2023</v>
      </c>
      <c r="J1416" t="s">
        <v>108</v>
      </c>
      <c r="L1416" s="118">
        <v>176.3895890144349</v>
      </c>
      <c r="M1416">
        <f t="shared" si="345"/>
        <v>90.076283456704829</v>
      </c>
      <c r="N1416">
        <f t="shared" si="339"/>
        <v>90.076283456704829</v>
      </c>
      <c r="O1416">
        <f t="shared" si="340"/>
        <v>180.15256691340966</v>
      </c>
      <c r="P1416">
        <f t="shared" si="341"/>
        <v>66.656449757961568</v>
      </c>
      <c r="Q1416">
        <f t="shared" si="342"/>
        <v>246.80901667137124</v>
      </c>
      <c r="R1416">
        <f t="shared" si="343"/>
        <v>116.00023783554448</v>
      </c>
      <c r="S1416">
        <f t="shared" si="344"/>
        <v>425.33420539699642</v>
      </c>
    </row>
    <row r="1417" spans="1:19">
      <c r="A1417" t="s">
        <v>219</v>
      </c>
      <c r="B1417" t="s">
        <v>2452</v>
      </c>
      <c r="C1417" t="s">
        <v>51</v>
      </c>
      <c r="D1417" t="s">
        <v>42</v>
      </c>
      <c r="E1417" s="114">
        <v>4.7060597358218999E-2</v>
      </c>
      <c r="F1417" t="s">
        <v>156</v>
      </c>
      <c r="G1417">
        <f t="shared" si="337"/>
        <v>2016</v>
      </c>
      <c r="H1417" t="s">
        <v>2412</v>
      </c>
      <c r="I1417">
        <f t="shared" si="338"/>
        <v>2023</v>
      </c>
      <c r="J1417" t="s">
        <v>108</v>
      </c>
      <c r="L1417" s="118">
        <v>42.475861607779308</v>
      </c>
      <c r="M1417">
        <f t="shared" si="345"/>
        <v>21.691006661039317</v>
      </c>
      <c r="N1417">
        <f t="shared" si="339"/>
        <v>21.691006661039317</v>
      </c>
      <c r="O1417">
        <f t="shared" si="340"/>
        <v>43.382013322078635</v>
      </c>
      <c r="P1417">
        <f t="shared" si="341"/>
        <v>16.051344929169094</v>
      </c>
      <c r="Q1417">
        <f t="shared" si="342"/>
        <v>59.433358251247725</v>
      </c>
      <c r="R1417">
        <f t="shared" si="343"/>
        <v>27.93367837808643</v>
      </c>
      <c r="S1417">
        <f t="shared" si="344"/>
        <v>102.42348738631691</v>
      </c>
    </row>
    <row r="1418" spans="1:19">
      <c r="A1418" t="s">
        <v>1417</v>
      </c>
      <c r="B1418" t="s">
        <v>2453</v>
      </c>
      <c r="C1418" t="s">
        <v>51</v>
      </c>
      <c r="D1418" t="s">
        <v>42</v>
      </c>
      <c r="E1418" s="114">
        <v>4.7537016937560329E-2</v>
      </c>
      <c r="F1418" t="s">
        <v>1205</v>
      </c>
      <c r="G1418">
        <f t="shared" si="337"/>
        <v>2016</v>
      </c>
      <c r="H1418" t="s">
        <v>2404</v>
      </c>
      <c r="I1418">
        <f t="shared" si="338"/>
        <v>2023</v>
      </c>
      <c r="J1418" t="s">
        <v>108</v>
      </c>
      <c r="L1418" s="118">
        <v>4.5727372414507261</v>
      </c>
      <c r="M1418">
        <f t="shared" si="345"/>
        <v>2.3351444846341725</v>
      </c>
      <c r="N1418">
        <f t="shared" si="339"/>
        <v>2.3351444846341725</v>
      </c>
      <c r="O1418">
        <f t="shared" si="340"/>
        <v>4.6702889692683449</v>
      </c>
      <c r="P1418">
        <f t="shared" si="341"/>
        <v>1.7280069186292877</v>
      </c>
      <c r="Q1418">
        <f t="shared" si="342"/>
        <v>6.3982958878976328</v>
      </c>
      <c r="R1418">
        <f t="shared" si="343"/>
        <v>3.0071990673118871</v>
      </c>
      <c r="S1418">
        <f t="shared" si="344"/>
        <v>11.026396580143585</v>
      </c>
    </row>
    <row r="1419" spans="1:19">
      <c r="A1419" t="s">
        <v>1417</v>
      </c>
      <c r="B1419" t="s">
        <v>2454</v>
      </c>
      <c r="C1419" t="s">
        <v>51</v>
      </c>
      <c r="D1419" t="s">
        <v>42</v>
      </c>
      <c r="E1419" s="114">
        <v>4.9593316633424103E-2</v>
      </c>
      <c r="F1419" t="s">
        <v>1205</v>
      </c>
      <c r="G1419">
        <f t="shared" si="337"/>
        <v>2016</v>
      </c>
      <c r="H1419" t="s">
        <v>2404</v>
      </c>
      <c r="I1419">
        <f t="shared" si="338"/>
        <v>2023</v>
      </c>
      <c r="J1419" t="s">
        <v>108</v>
      </c>
      <c r="L1419" s="118">
        <v>17.388761022424038</v>
      </c>
      <c r="M1419">
        <f t="shared" si="345"/>
        <v>8.8798606287845487</v>
      </c>
      <c r="N1419">
        <f t="shared" si="339"/>
        <v>8.8798606287845487</v>
      </c>
      <c r="O1419">
        <f t="shared" si="340"/>
        <v>17.759721257569097</v>
      </c>
      <c r="P1419">
        <f t="shared" si="341"/>
        <v>6.5710968653005661</v>
      </c>
      <c r="Q1419">
        <f t="shared" si="342"/>
        <v>24.330818122869665</v>
      </c>
      <c r="R1419">
        <f t="shared" si="343"/>
        <v>11.435484517748742</v>
      </c>
      <c r="S1419">
        <f t="shared" si="344"/>
        <v>41.930109898412056</v>
      </c>
    </row>
    <row r="1420" spans="1:19">
      <c r="A1420" t="s">
        <v>213</v>
      </c>
      <c r="B1420" t="s">
        <v>2455</v>
      </c>
      <c r="C1420" t="s">
        <v>51</v>
      </c>
      <c r="D1420" t="s">
        <v>42</v>
      </c>
      <c r="E1420" s="114">
        <v>4.2364348241755043E-2</v>
      </c>
      <c r="F1420" t="s">
        <v>152</v>
      </c>
      <c r="G1420">
        <f t="shared" si="337"/>
        <v>2016</v>
      </c>
      <c r="H1420" t="s">
        <v>2352</v>
      </c>
      <c r="I1420">
        <f t="shared" si="338"/>
        <v>2023</v>
      </c>
      <c r="J1420" t="s">
        <v>108</v>
      </c>
      <c r="L1420" s="118">
        <v>58.280286136046414</v>
      </c>
      <c r="M1420">
        <f t="shared" si="345"/>
        <v>29.761799453474392</v>
      </c>
      <c r="N1420">
        <f t="shared" si="339"/>
        <v>29.761799453474392</v>
      </c>
      <c r="O1420">
        <f t="shared" si="340"/>
        <v>59.523598906948784</v>
      </c>
      <c r="P1420">
        <f t="shared" si="341"/>
        <v>22.02373159557105</v>
      </c>
      <c r="Q1420">
        <f t="shared" si="342"/>
        <v>81.547330502519827</v>
      </c>
      <c r="R1420">
        <f t="shared" si="343"/>
        <v>38.327245336184319</v>
      </c>
      <c r="S1420">
        <f t="shared" si="344"/>
        <v>140.53323289934249</v>
      </c>
    </row>
    <row r="1421" spans="1:19">
      <c r="A1421" t="s">
        <v>213</v>
      </c>
      <c r="B1421" t="s">
        <v>2456</v>
      </c>
      <c r="C1421" t="s">
        <v>51</v>
      </c>
      <c r="D1421" t="s">
        <v>42</v>
      </c>
      <c r="E1421" s="114">
        <v>4.5088760268884497E-2</v>
      </c>
      <c r="F1421" t="s">
        <v>152</v>
      </c>
      <c r="G1421">
        <f t="shared" si="337"/>
        <v>2016</v>
      </c>
      <c r="H1421" t="s">
        <v>2440</v>
      </c>
      <c r="I1421">
        <f t="shared" si="338"/>
        <v>2023</v>
      </c>
      <c r="J1421" t="s">
        <v>108</v>
      </c>
      <c r="L1421" s="118">
        <v>114.2309761045689</v>
      </c>
      <c r="M1421">
        <f t="shared" si="345"/>
        <v>58.333951797399891</v>
      </c>
      <c r="N1421">
        <f t="shared" si="339"/>
        <v>58.333951797399891</v>
      </c>
      <c r="O1421">
        <f t="shared" si="340"/>
        <v>116.66790359479978</v>
      </c>
      <c r="P1421">
        <f t="shared" si="341"/>
        <v>43.167124330075922</v>
      </c>
      <c r="Q1421">
        <f t="shared" si="342"/>
        <v>159.8350279248757</v>
      </c>
      <c r="R1421">
        <f t="shared" si="343"/>
        <v>75.122463124691578</v>
      </c>
      <c r="S1421">
        <f t="shared" si="344"/>
        <v>275.44903145720247</v>
      </c>
    </row>
    <row r="1422" spans="1:19">
      <c r="A1422" t="s">
        <v>213</v>
      </c>
      <c r="B1422" t="s">
        <v>2457</v>
      </c>
      <c r="C1422" t="s">
        <v>51</v>
      </c>
      <c r="D1422" t="s">
        <v>42</v>
      </c>
      <c r="E1422" s="114">
        <v>4.6542751287471727E-2</v>
      </c>
      <c r="F1422" t="s">
        <v>152</v>
      </c>
      <c r="G1422">
        <f t="shared" si="337"/>
        <v>2016</v>
      </c>
      <c r="H1422" t="s">
        <v>2437</v>
      </c>
      <c r="I1422">
        <f t="shared" si="338"/>
        <v>2023</v>
      </c>
      <c r="J1422" t="s">
        <v>108</v>
      </c>
      <c r="L1422" s="118">
        <v>102.2689123642911</v>
      </c>
      <c r="M1422">
        <f t="shared" si="345"/>
        <v>52.225324580698029</v>
      </c>
      <c r="N1422">
        <f t="shared" si="339"/>
        <v>52.225324580698029</v>
      </c>
      <c r="O1422">
        <f t="shared" si="340"/>
        <v>104.45064916139606</v>
      </c>
      <c r="P1422">
        <f t="shared" si="341"/>
        <v>38.646740189716539</v>
      </c>
      <c r="Q1422">
        <f t="shared" si="342"/>
        <v>143.09738935111261</v>
      </c>
      <c r="R1422">
        <f t="shared" si="343"/>
        <v>67.255772995022923</v>
      </c>
      <c r="S1422">
        <f t="shared" si="344"/>
        <v>246.6045009817507</v>
      </c>
    </row>
    <row r="1423" spans="1:19">
      <c r="A1423" t="s">
        <v>213</v>
      </c>
      <c r="B1423" t="s">
        <v>2458</v>
      </c>
      <c r="C1423" t="s">
        <v>51</v>
      </c>
      <c r="D1423" t="s">
        <v>42</v>
      </c>
      <c r="E1423" s="114">
        <v>4.7031278297233643E-2</v>
      </c>
      <c r="F1423" t="s">
        <v>152</v>
      </c>
      <c r="G1423">
        <f t="shared" si="337"/>
        <v>2016</v>
      </c>
      <c r="H1423" t="s">
        <v>2440</v>
      </c>
      <c r="I1423">
        <f t="shared" si="338"/>
        <v>2023</v>
      </c>
      <c r="J1423" t="s">
        <v>108</v>
      </c>
      <c r="L1423" s="118">
        <v>104.9696940205976</v>
      </c>
      <c r="M1423">
        <f t="shared" si="345"/>
        <v>53.604523746518545</v>
      </c>
      <c r="N1423">
        <f t="shared" si="339"/>
        <v>53.604523746518545</v>
      </c>
      <c r="O1423">
        <f t="shared" si="340"/>
        <v>107.20904749303709</v>
      </c>
      <c r="P1423">
        <f t="shared" si="341"/>
        <v>39.667347572423722</v>
      </c>
      <c r="Q1423">
        <f t="shared" si="342"/>
        <v>146.87639506546083</v>
      </c>
      <c r="R1423">
        <f t="shared" si="343"/>
        <v>69.031905680766585</v>
      </c>
      <c r="S1423">
        <f t="shared" si="344"/>
        <v>253.11698749614413</v>
      </c>
    </row>
    <row r="1424" spans="1:19">
      <c r="A1424" t="s">
        <v>215</v>
      </c>
      <c r="B1424" t="s">
        <v>2459</v>
      </c>
      <c r="C1424" t="s">
        <v>51</v>
      </c>
      <c r="D1424" t="s">
        <v>42</v>
      </c>
      <c r="E1424" s="114">
        <v>4.5163556343929649E-2</v>
      </c>
      <c r="F1424" t="s">
        <v>201</v>
      </c>
      <c r="G1424">
        <f t="shared" si="337"/>
        <v>2016</v>
      </c>
      <c r="H1424" t="s">
        <v>2376</v>
      </c>
      <c r="I1424">
        <f t="shared" si="338"/>
        <v>2023</v>
      </c>
      <c r="J1424" t="s">
        <v>108</v>
      </c>
      <c r="L1424" s="118">
        <v>40.351479980118768</v>
      </c>
      <c r="M1424">
        <f t="shared" si="345"/>
        <v>20.606155776514001</v>
      </c>
      <c r="N1424">
        <f t="shared" si="339"/>
        <v>20.606155776514001</v>
      </c>
      <c r="O1424">
        <f t="shared" si="340"/>
        <v>41.212311553028002</v>
      </c>
      <c r="P1424">
        <f t="shared" si="341"/>
        <v>15.24855527462036</v>
      </c>
      <c r="Q1424">
        <f t="shared" si="342"/>
        <v>56.46086682764836</v>
      </c>
      <c r="R1424">
        <f t="shared" si="343"/>
        <v>26.536607408994726</v>
      </c>
      <c r="S1424">
        <f t="shared" si="344"/>
        <v>97.300893832980663</v>
      </c>
    </row>
    <row r="1425" spans="1:19">
      <c r="A1425" t="s">
        <v>215</v>
      </c>
      <c r="B1425" t="s">
        <v>2460</v>
      </c>
      <c r="C1425" t="s">
        <v>51</v>
      </c>
      <c r="D1425" t="s">
        <v>42</v>
      </c>
      <c r="E1425" s="114">
        <v>4.3392595465051163E-2</v>
      </c>
      <c r="F1425" t="s">
        <v>201</v>
      </c>
      <c r="G1425">
        <f t="shared" ref="G1425:G1488" si="346">YEAR(F1425)</f>
        <v>2016</v>
      </c>
      <c r="H1425" t="s">
        <v>2376</v>
      </c>
      <c r="I1425">
        <f t="shared" ref="I1425:I1488" si="347">YEAR(H1425)</f>
        <v>2023</v>
      </c>
      <c r="J1425" t="s">
        <v>108</v>
      </c>
      <c r="L1425" s="118">
        <v>62.515080914545507</v>
      </c>
      <c r="M1425">
        <f t="shared" si="345"/>
        <v>31.924367987027928</v>
      </c>
      <c r="N1425">
        <f t="shared" si="339"/>
        <v>31.924367987027928</v>
      </c>
      <c r="O1425">
        <f t="shared" si="340"/>
        <v>63.848735974055856</v>
      </c>
      <c r="P1425">
        <f t="shared" si="341"/>
        <v>23.624032310400665</v>
      </c>
      <c r="Q1425">
        <f t="shared" si="342"/>
        <v>87.472768284456521</v>
      </c>
      <c r="R1425">
        <f t="shared" si="343"/>
        <v>41.112201093694566</v>
      </c>
      <c r="S1425">
        <f t="shared" si="344"/>
        <v>150.74473734354675</v>
      </c>
    </row>
    <row r="1426" spans="1:19">
      <c r="A1426" t="s">
        <v>215</v>
      </c>
      <c r="B1426" t="s">
        <v>2461</v>
      </c>
      <c r="C1426" t="s">
        <v>51</v>
      </c>
      <c r="D1426" t="s">
        <v>42</v>
      </c>
      <c r="E1426" s="114">
        <v>4.5348136975826472E-2</v>
      </c>
      <c r="F1426" t="s">
        <v>201</v>
      </c>
      <c r="G1426">
        <f t="shared" si="346"/>
        <v>2016</v>
      </c>
      <c r="H1426" t="s">
        <v>2444</v>
      </c>
      <c r="I1426">
        <f t="shared" si="347"/>
        <v>2023</v>
      </c>
      <c r="J1426" t="s">
        <v>108</v>
      </c>
      <c r="L1426" s="118">
        <v>52.699984475392441</v>
      </c>
      <c r="M1426">
        <f t="shared" si="345"/>
        <v>26.912125405433759</v>
      </c>
      <c r="N1426">
        <f t="shared" si="339"/>
        <v>26.912125405433759</v>
      </c>
      <c r="O1426">
        <f t="shared" si="340"/>
        <v>53.824250810867518</v>
      </c>
      <c r="P1426">
        <f t="shared" si="341"/>
        <v>19.91497280002098</v>
      </c>
      <c r="Q1426">
        <f t="shared" si="342"/>
        <v>73.739223610888502</v>
      </c>
      <c r="R1426">
        <f t="shared" si="343"/>
        <v>34.657435097117592</v>
      </c>
      <c r="S1426">
        <f t="shared" si="344"/>
        <v>127.0772620227645</v>
      </c>
    </row>
    <row r="1427" spans="1:19">
      <c r="A1427" t="s">
        <v>1459</v>
      </c>
      <c r="B1427" t="s">
        <v>2462</v>
      </c>
      <c r="C1427" t="s">
        <v>51</v>
      </c>
      <c r="D1427" t="s">
        <v>42</v>
      </c>
      <c r="E1427" s="114">
        <v>4.5051156152021862E-2</v>
      </c>
      <c r="F1427" t="s">
        <v>204</v>
      </c>
      <c r="G1427">
        <f t="shared" si="346"/>
        <v>2016</v>
      </c>
      <c r="H1427" t="s">
        <v>2269</v>
      </c>
      <c r="I1427">
        <f t="shared" si="347"/>
        <v>2023</v>
      </c>
      <c r="J1427" t="s">
        <v>108</v>
      </c>
      <c r="L1427" s="118">
        <v>206.84191098432979</v>
      </c>
      <c r="M1427">
        <f t="shared" si="345"/>
        <v>105.62726920933116</v>
      </c>
      <c r="N1427">
        <f t="shared" si="339"/>
        <v>105.62726920933116</v>
      </c>
      <c r="O1427">
        <f t="shared" si="340"/>
        <v>211.25453841866232</v>
      </c>
      <c r="P1427">
        <f t="shared" si="341"/>
        <v>78.164179214905062</v>
      </c>
      <c r="Q1427">
        <f t="shared" si="342"/>
        <v>289.41871763356738</v>
      </c>
      <c r="R1427">
        <f t="shared" si="343"/>
        <v>136.02679728777667</v>
      </c>
      <c r="S1427">
        <f t="shared" si="344"/>
        <v>498.76492338851443</v>
      </c>
    </row>
    <row r="1428" spans="1:19">
      <c r="A1428" t="s">
        <v>1459</v>
      </c>
      <c r="B1428" t="s">
        <v>2463</v>
      </c>
      <c r="C1428" t="s">
        <v>51</v>
      </c>
      <c r="D1428" t="s">
        <v>42</v>
      </c>
      <c r="E1428" s="114">
        <v>4.6185812232824988E-2</v>
      </c>
      <c r="F1428" t="s">
        <v>204</v>
      </c>
      <c r="G1428">
        <f t="shared" si="346"/>
        <v>2016</v>
      </c>
      <c r="H1428" t="s">
        <v>2269</v>
      </c>
      <c r="I1428">
        <f t="shared" si="347"/>
        <v>2023</v>
      </c>
      <c r="J1428" t="s">
        <v>108</v>
      </c>
      <c r="L1428" s="118">
        <v>167.6175981072644</v>
      </c>
      <c r="M1428">
        <f t="shared" si="345"/>
        <v>85.596720100109749</v>
      </c>
      <c r="N1428">
        <f t="shared" si="339"/>
        <v>85.596720100109749</v>
      </c>
      <c r="O1428">
        <f t="shared" si="340"/>
        <v>171.1934402002195</v>
      </c>
      <c r="P1428">
        <f t="shared" si="341"/>
        <v>63.341572874081216</v>
      </c>
      <c r="Q1428">
        <f t="shared" si="342"/>
        <v>234.53501307430071</v>
      </c>
      <c r="R1428">
        <f t="shared" si="343"/>
        <v>110.23145614492132</v>
      </c>
      <c r="S1428">
        <f t="shared" si="344"/>
        <v>404.18200586471153</v>
      </c>
    </row>
    <row r="1429" spans="1:19">
      <c r="A1429" t="s">
        <v>1459</v>
      </c>
      <c r="B1429" t="s">
        <v>2464</v>
      </c>
      <c r="C1429" t="s">
        <v>51</v>
      </c>
      <c r="D1429" t="s">
        <v>42</v>
      </c>
      <c r="E1429" s="114">
        <v>4.8615271769023E-2</v>
      </c>
      <c r="F1429" t="s">
        <v>204</v>
      </c>
      <c r="G1429">
        <f t="shared" si="346"/>
        <v>2016</v>
      </c>
      <c r="H1429" t="s">
        <v>2269</v>
      </c>
      <c r="I1429">
        <f t="shared" si="347"/>
        <v>2023</v>
      </c>
      <c r="J1429" t="s">
        <v>108</v>
      </c>
      <c r="L1429" s="118">
        <v>193.86723509079451</v>
      </c>
      <c r="M1429">
        <f t="shared" si="345"/>
        <v>99.001534719699137</v>
      </c>
      <c r="N1429">
        <f t="shared" si="339"/>
        <v>99.001534719699137</v>
      </c>
      <c r="O1429">
        <f t="shared" si="340"/>
        <v>198.00306943939827</v>
      </c>
      <c r="P1429">
        <f t="shared" si="341"/>
        <v>73.261135692577355</v>
      </c>
      <c r="Q1429">
        <f t="shared" si="342"/>
        <v>271.26420513197564</v>
      </c>
      <c r="R1429">
        <f t="shared" si="343"/>
        <v>127.49417641202855</v>
      </c>
      <c r="S1429">
        <f t="shared" si="344"/>
        <v>467.47864684410467</v>
      </c>
    </row>
    <row r="1430" spans="1:19">
      <c r="A1430" t="s">
        <v>1459</v>
      </c>
      <c r="B1430" t="s">
        <v>2465</v>
      </c>
      <c r="C1430" t="s">
        <v>51</v>
      </c>
      <c r="D1430" t="s">
        <v>42</v>
      </c>
      <c r="E1430" s="114">
        <v>4.3131032239874627E-2</v>
      </c>
      <c r="F1430" t="s">
        <v>204</v>
      </c>
      <c r="G1430">
        <f t="shared" si="346"/>
        <v>2016</v>
      </c>
      <c r="H1430" t="s">
        <v>2269</v>
      </c>
      <c r="I1430">
        <f t="shared" si="347"/>
        <v>2023</v>
      </c>
      <c r="J1430" t="s">
        <v>108</v>
      </c>
      <c r="L1430" s="118">
        <v>135.93453048757311</v>
      </c>
      <c r="M1430">
        <f t="shared" si="345"/>
        <v>69.417233568987385</v>
      </c>
      <c r="N1430">
        <f t="shared" si="339"/>
        <v>69.417233568987385</v>
      </c>
      <c r="O1430">
        <f t="shared" si="340"/>
        <v>138.83446713797477</v>
      </c>
      <c r="P1430">
        <f t="shared" si="341"/>
        <v>51.368752841050664</v>
      </c>
      <c r="Q1430">
        <f t="shared" si="342"/>
        <v>190.20321997902545</v>
      </c>
      <c r="R1430">
        <f t="shared" si="343"/>
        <v>89.395513390141957</v>
      </c>
      <c r="S1430">
        <f t="shared" si="344"/>
        <v>327.78354909718718</v>
      </c>
    </row>
    <row r="1431" spans="1:19">
      <c r="A1431" t="s">
        <v>210</v>
      </c>
      <c r="B1431" t="s">
        <v>2466</v>
      </c>
      <c r="C1431" t="s">
        <v>51</v>
      </c>
      <c r="D1431" t="s">
        <v>42</v>
      </c>
      <c r="E1431" s="114">
        <v>4.3218746942512452E-2</v>
      </c>
      <c r="F1431" t="s">
        <v>204</v>
      </c>
      <c r="G1431">
        <f t="shared" si="346"/>
        <v>2016</v>
      </c>
      <c r="H1431" t="s">
        <v>2467</v>
      </c>
      <c r="I1431">
        <f t="shared" si="347"/>
        <v>2023</v>
      </c>
      <c r="J1431" t="s">
        <v>108</v>
      </c>
      <c r="L1431" s="118">
        <v>123.8386548945525</v>
      </c>
      <c r="M1431">
        <f t="shared" si="345"/>
        <v>63.24027309948486</v>
      </c>
      <c r="N1431">
        <f t="shared" si="339"/>
        <v>63.24027309948486</v>
      </c>
      <c r="O1431">
        <f t="shared" si="340"/>
        <v>126.48054619896972</v>
      </c>
      <c r="P1431">
        <f t="shared" si="341"/>
        <v>46.797802093618799</v>
      </c>
      <c r="Q1431">
        <f t="shared" si="342"/>
        <v>173.27834829258853</v>
      </c>
      <c r="R1431">
        <f t="shared" si="343"/>
        <v>81.440823697516606</v>
      </c>
      <c r="S1431">
        <f t="shared" si="344"/>
        <v>298.6163535575609</v>
      </c>
    </row>
    <row r="1432" spans="1:19">
      <c r="A1432" t="s">
        <v>210</v>
      </c>
      <c r="B1432" t="s">
        <v>2468</v>
      </c>
      <c r="C1432" t="s">
        <v>51</v>
      </c>
      <c r="D1432" t="s">
        <v>42</v>
      </c>
      <c r="E1432" s="114">
        <v>4.3859748863232427E-2</v>
      </c>
      <c r="F1432" t="s">
        <v>204</v>
      </c>
      <c r="G1432">
        <f t="shared" si="346"/>
        <v>2016</v>
      </c>
      <c r="H1432" t="s">
        <v>2467</v>
      </c>
      <c r="I1432">
        <f t="shared" si="347"/>
        <v>2023</v>
      </c>
      <c r="J1432" t="s">
        <v>108</v>
      </c>
      <c r="L1432" s="118">
        <v>101.78002563996171</v>
      </c>
      <c r="M1432">
        <f t="shared" si="345"/>
        <v>51.975666426807152</v>
      </c>
      <c r="N1432">
        <f t="shared" si="339"/>
        <v>51.975666426807152</v>
      </c>
      <c r="O1432">
        <f t="shared" si="340"/>
        <v>103.9513328536143</v>
      </c>
      <c r="P1432">
        <f t="shared" si="341"/>
        <v>38.461993155837291</v>
      </c>
      <c r="Q1432">
        <f t="shared" si="342"/>
        <v>142.41332600945159</v>
      </c>
      <c r="R1432">
        <f t="shared" si="343"/>
        <v>66.934263224442248</v>
      </c>
      <c r="S1432">
        <f t="shared" si="344"/>
        <v>245.4256318229549</v>
      </c>
    </row>
    <row r="1433" spans="1:19">
      <c r="A1433" t="s">
        <v>210</v>
      </c>
      <c r="B1433" t="s">
        <v>2469</v>
      </c>
      <c r="C1433" t="s">
        <v>51</v>
      </c>
      <c r="D1433" t="s">
        <v>42</v>
      </c>
      <c r="E1433" s="114">
        <v>4.838569242137003E-2</v>
      </c>
      <c r="F1433" t="s">
        <v>204</v>
      </c>
      <c r="G1433">
        <f t="shared" si="346"/>
        <v>2016</v>
      </c>
      <c r="H1433" t="s">
        <v>2467</v>
      </c>
      <c r="I1433">
        <f t="shared" si="347"/>
        <v>2023</v>
      </c>
      <c r="J1433" t="s">
        <v>108</v>
      </c>
      <c r="L1433" s="118">
        <v>80.675208275535979</v>
      </c>
      <c r="M1433">
        <f t="shared" si="345"/>
        <v>41.198139692707073</v>
      </c>
      <c r="N1433">
        <f t="shared" si="339"/>
        <v>41.198139692707073</v>
      </c>
      <c r="O1433">
        <f t="shared" si="340"/>
        <v>82.396279385414147</v>
      </c>
      <c r="P1433">
        <f t="shared" si="341"/>
        <v>30.486623372603233</v>
      </c>
      <c r="Q1433">
        <f t="shared" si="342"/>
        <v>112.88290275801738</v>
      </c>
      <c r="R1433">
        <f t="shared" si="343"/>
        <v>53.054964296268167</v>
      </c>
      <c r="S1433">
        <f t="shared" si="344"/>
        <v>194.5348690863166</v>
      </c>
    </row>
    <row r="1434" spans="1:19">
      <c r="A1434" t="s">
        <v>210</v>
      </c>
      <c r="B1434" t="s">
        <v>2470</v>
      </c>
      <c r="C1434" t="s">
        <v>51</v>
      </c>
      <c r="D1434" t="s">
        <v>42</v>
      </c>
      <c r="E1434" s="114">
        <v>4.3901418292622237E-2</v>
      </c>
      <c r="F1434" t="s">
        <v>204</v>
      </c>
      <c r="G1434">
        <f t="shared" si="346"/>
        <v>2016</v>
      </c>
      <c r="H1434" t="s">
        <v>2467</v>
      </c>
      <c r="I1434">
        <f t="shared" si="347"/>
        <v>2023</v>
      </c>
      <c r="J1434" t="s">
        <v>108</v>
      </c>
      <c r="L1434" s="118">
        <v>82.062172247573784</v>
      </c>
      <c r="M1434">
        <f t="shared" si="345"/>
        <v>41.906415961094375</v>
      </c>
      <c r="N1434">
        <f t="shared" si="339"/>
        <v>41.906415961094375</v>
      </c>
      <c r="O1434">
        <f t="shared" si="340"/>
        <v>83.812831922188749</v>
      </c>
      <c r="P1434">
        <f t="shared" si="341"/>
        <v>31.010747811209836</v>
      </c>
      <c r="Q1434">
        <f t="shared" si="342"/>
        <v>114.82357973339859</v>
      </c>
      <c r="R1434">
        <f t="shared" si="343"/>
        <v>53.967082474697335</v>
      </c>
      <c r="S1434">
        <f t="shared" si="344"/>
        <v>197.87930240722355</v>
      </c>
    </row>
    <row r="1435" spans="1:19">
      <c r="A1435" t="s">
        <v>210</v>
      </c>
      <c r="B1435" t="s">
        <v>2471</v>
      </c>
      <c r="C1435" t="s">
        <v>51</v>
      </c>
      <c r="D1435" t="s">
        <v>42</v>
      </c>
      <c r="E1435" s="114">
        <v>4.570692413747339E-2</v>
      </c>
      <c r="F1435" t="s">
        <v>204</v>
      </c>
      <c r="G1435">
        <f t="shared" si="346"/>
        <v>2016</v>
      </c>
      <c r="H1435" t="s">
        <v>2472</v>
      </c>
      <c r="I1435">
        <f t="shared" si="347"/>
        <v>2023</v>
      </c>
      <c r="J1435" t="s">
        <v>108</v>
      </c>
      <c r="L1435" s="118">
        <v>86.399140564924267</v>
      </c>
      <c r="M1435">
        <f t="shared" si="345"/>
        <v>44.121161115154692</v>
      </c>
      <c r="N1435">
        <f t="shared" si="339"/>
        <v>44.121161115154692</v>
      </c>
      <c r="O1435">
        <f t="shared" si="340"/>
        <v>88.242322230309384</v>
      </c>
      <c r="P1435">
        <f t="shared" si="341"/>
        <v>32.649659225214471</v>
      </c>
      <c r="Q1435">
        <f t="shared" si="342"/>
        <v>120.89198145552385</v>
      </c>
      <c r="R1435">
        <f t="shared" si="343"/>
        <v>56.819231284096205</v>
      </c>
      <c r="S1435">
        <f t="shared" si="344"/>
        <v>208.33718137501941</v>
      </c>
    </row>
    <row r="1436" spans="1:19">
      <c r="A1436" t="s">
        <v>1459</v>
      </c>
      <c r="B1436" t="s">
        <v>2473</v>
      </c>
      <c r="C1436" t="s">
        <v>51</v>
      </c>
      <c r="D1436" t="s">
        <v>42</v>
      </c>
      <c r="E1436" s="114">
        <v>4.4745392516061432E-2</v>
      </c>
      <c r="F1436" t="s">
        <v>204</v>
      </c>
      <c r="G1436">
        <f t="shared" si="346"/>
        <v>2016</v>
      </c>
      <c r="H1436" t="s">
        <v>2269</v>
      </c>
      <c r="I1436">
        <f t="shared" si="347"/>
        <v>2023</v>
      </c>
      <c r="J1436" t="s">
        <v>108</v>
      </c>
      <c r="L1436" s="118">
        <v>149.59499998056069</v>
      </c>
      <c r="M1436">
        <f t="shared" si="345"/>
        <v>76.393179990073051</v>
      </c>
      <c r="N1436">
        <f t="shared" si="339"/>
        <v>76.393179990073051</v>
      </c>
      <c r="O1436">
        <f t="shared" si="340"/>
        <v>152.7863599801461</v>
      </c>
      <c r="P1436">
        <f t="shared" si="341"/>
        <v>56.53095319265406</v>
      </c>
      <c r="Q1436">
        <f t="shared" si="342"/>
        <v>209.31731317280017</v>
      </c>
      <c r="R1436">
        <f t="shared" si="343"/>
        <v>98.379137191216074</v>
      </c>
      <c r="S1436">
        <f t="shared" si="344"/>
        <v>360.72350303445893</v>
      </c>
    </row>
    <row r="1437" spans="1:19">
      <c r="A1437" t="s">
        <v>1459</v>
      </c>
      <c r="B1437" t="s">
        <v>2474</v>
      </c>
      <c r="C1437" t="s">
        <v>51</v>
      </c>
      <c r="D1437" t="s">
        <v>42</v>
      </c>
      <c r="E1437" s="114">
        <v>4.4589235704837762E-2</v>
      </c>
      <c r="F1437" t="s">
        <v>204</v>
      </c>
      <c r="G1437">
        <f t="shared" si="346"/>
        <v>2016</v>
      </c>
      <c r="H1437" t="s">
        <v>2269</v>
      </c>
      <c r="I1437">
        <f t="shared" si="347"/>
        <v>2023</v>
      </c>
      <c r="J1437" t="s">
        <v>108</v>
      </c>
      <c r="L1437" s="118">
        <v>101.88761775709921</v>
      </c>
      <c r="M1437">
        <f t="shared" si="345"/>
        <v>52.03061013462537</v>
      </c>
      <c r="N1437">
        <f t="shared" ref="N1437:N1500" si="348">L1437*$L$2</f>
        <v>52.03061013462537</v>
      </c>
      <c r="O1437">
        <f t="shared" ref="O1437:O1500" si="349">N1437*$L$4</f>
        <v>104.06122026925074</v>
      </c>
      <c r="P1437">
        <f t="shared" ref="P1437:P1500" si="350">O1437*$L$5</f>
        <v>38.502651499622772</v>
      </c>
      <c r="Q1437">
        <f t="shared" ref="Q1437:Q1500" si="351">SUM(O1437:P1437)</f>
        <v>142.56387176887353</v>
      </c>
      <c r="R1437">
        <f t="shared" ref="R1437:R1500" si="352">Q1437*$L$7</f>
        <v>67.005019731370552</v>
      </c>
      <c r="S1437">
        <f t="shared" ref="S1437:S1500" si="353">R1437*$L$8</f>
        <v>245.68507234835869</v>
      </c>
    </row>
    <row r="1438" spans="1:19">
      <c r="A1438" t="s">
        <v>210</v>
      </c>
      <c r="B1438" t="s">
        <v>2475</v>
      </c>
      <c r="C1438" t="s">
        <v>51</v>
      </c>
      <c r="D1438" t="s">
        <v>42</v>
      </c>
      <c r="E1438" s="114">
        <v>4.2909448608160698E-2</v>
      </c>
      <c r="F1438" t="s">
        <v>204</v>
      </c>
      <c r="G1438">
        <f t="shared" si="346"/>
        <v>2016</v>
      </c>
      <c r="H1438" t="s">
        <v>2467</v>
      </c>
      <c r="I1438">
        <f t="shared" si="347"/>
        <v>2023</v>
      </c>
      <c r="J1438" t="s">
        <v>108</v>
      </c>
      <c r="L1438" s="118">
        <v>116.87901744702251</v>
      </c>
      <c r="M1438">
        <f t="shared" si="345"/>
        <v>59.686218242946204</v>
      </c>
      <c r="N1438">
        <f t="shared" si="348"/>
        <v>59.686218242946204</v>
      </c>
      <c r="O1438">
        <f t="shared" si="349"/>
        <v>119.37243648589241</v>
      </c>
      <c r="P1438">
        <f t="shared" si="350"/>
        <v>44.16780149978019</v>
      </c>
      <c r="Q1438">
        <f t="shared" si="351"/>
        <v>163.5402379856726</v>
      </c>
      <c r="R1438">
        <f t="shared" si="352"/>
        <v>76.863911853266117</v>
      </c>
      <c r="S1438">
        <f t="shared" si="353"/>
        <v>281.83434346197578</v>
      </c>
    </row>
    <row r="1439" spans="1:19">
      <c r="A1439" t="s">
        <v>210</v>
      </c>
      <c r="B1439" t="s">
        <v>2476</v>
      </c>
      <c r="C1439" t="s">
        <v>51</v>
      </c>
      <c r="D1439" t="s">
        <v>42</v>
      </c>
      <c r="E1439" s="114">
        <v>4.7289981665077328E-2</v>
      </c>
      <c r="F1439" t="s">
        <v>204</v>
      </c>
      <c r="G1439">
        <f t="shared" si="346"/>
        <v>2016</v>
      </c>
      <c r="H1439" t="s">
        <v>2467</v>
      </c>
      <c r="I1439">
        <f t="shared" si="347"/>
        <v>2023</v>
      </c>
      <c r="J1439" t="s">
        <v>108</v>
      </c>
      <c r="L1439" s="118">
        <v>198.23874670851359</v>
      </c>
      <c r="M1439">
        <f t="shared" si="345"/>
        <v>101.23391998581435</v>
      </c>
      <c r="N1439">
        <f t="shared" si="348"/>
        <v>101.23391998581435</v>
      </c>
      <c r="O1439">
        <f t="shared" si="349"/>
        <v>202.46783997162871</v>
      </c>
      <c r="P1439">
        <f t="shared" si="350"/>
        <v>74.913100789502622</v>
      </c>
      <c r="Q1439">
        <f t="shared" si="351"/>
        <v>277.38094076113134</v>
      </c>
      <c r="R1439">
        <f t="shared" si="352"/>
        <v>130.36904215773171</v>
      </c>
      <c r="S1439">
        <f t="shared" si="353"/>
        <v>478.01982124501626</v>
      </c>
    </row>
    <row r="1440" spans="1:19">
      <c r="A1440" t="s">
        <v>210</v>
      </c>
      <c r="B1440" t="s">
        <v>2477</v>
      </c>
      <c r="C1440" t="s">
        <v>51</v>
      </c>
      <c r="D1440" t="s">
        <v>42</v>
      </c>
      <c r="E1440" s="114">
        <v>4.131691307528771E-2</v>
      </c>
      <c r="F1440" t="s">
        <v>204</v>
      </c>
      <c r="G1440">
        <f t="shared" si="346"/>
        <v>2016</v>
      </c>
      <c r="H1440" t="s">
        <v>2467</v>
      </c>
      <c r="I1440">
        <f t="shared" si="347"/>
        <v>2023</v>
      </c>
      <c r="J1440" t="s">
        <v>108</v>
      </c>
      <c r="L1440" s="118">
        <v>204.44733381107679</v>
      </c>
      <c r="M1440">
        <f t="shared" si="345"/>
        <v>104.40443846618996</v>
      </c>
      <c r="N1440">
        <f t="shared" si="348"/>
        <v>104.40443846618996</v>
      </c>
      <c r="O1440">
        <f t="shared" si="349"/>
        <v>208.80887693237992</v>
      </c>
      <c r="P1440">
        <f t="shared" si="350"/>
        <v>77.259284464980567</v>
      </c>
      <c r="Q1440">
        <f t="shared" si="351"/>
        <v>286.06816139736048</v>
      </c>
      <c r="R1440">
        <f t="shared" si="352"/>
        <v>134.45203585675941</v>
      </c>
      <c r="S1440">
        <f t="shared" si="353"/>
        <v>492.99079814145114</v>
      </c>
    </row>
    <row r="1441" spans="1:19">
      <c r="A1441" t="s">
        <v>210</v>
      </c>
      <c r="B1441" t="s">
        <v>2478</v>
      </c>
      <c r="C1441" t="s">
        <v>51</v>
      </c>
      <c r="D1441" t="s">
        <v>42</v>
      </c>
      <c r="E1441" s="114">
        <v>4.3086977744750753E-2</v>
      </c>
      <c r="F1441" t="s">
        <v>204</v>
      </c>
      <c r="G1441">
        <f t="shared" si="346"/>
        <v>2016</v>
      </c>
      <c r="H1441" t="s">
        <v>2479</v>
      </c>
      <c r="I1441">
        <f t="shared" si="347"/>
        <v>2023</v>
      </c>
      <c r="J1441" t="s">
        <v>108</v>
      </c>
      <c r="L1441" s="118">
        <v>92.002451190121619</v>
      </c>
      <c r="M1441">
        <f t="shared" si="345"/>
        <v>46.98258507442214</v>
      </c>
      <c r="N1441">
        <f t="shared" si="348"/>
        <v>46.98258507442214</v>
      </c>
      <c r="O1441">
        <f t="shared" si="349"/>
        <v>93.96517014884428</v>
      </c>
      <c r="P1441">
        <f t="shared" si="350"/>
        <v>34.767112955072385</v>
      </c>
      <c r="Q1441">
        <f t="shared" si="351"/>
        <v>128.73228310391667</v>
      </c>
      <c r="R1441">
        <f t="shared" si="352"/>
        <v>60.504173058840834</v>
      </c>
      <c r="S1441">
        <f t="shared" si="353"/>
        <v>221.84863454908304</v>
      </c>
    </row>
    <row r="1442" spans="1:19">
      <c r="A1442" t="s">
        <v>210</v>
      </c>
      <c r="B1442" t="s">
        <v>2480</v>
      </c>
      <c r="C1442" t="s">
        <v>51</v>
      </c>
      <c r="D1442" t="s">
        <v>42</v>
      </c>
      <c r="E1442" s="114">
        <v>4.7089773064463339E-2</v>
      </c>
      <c r="F1442" t="s">
        <v>204</v>
      </c>
      <c r="G1442">
        <f t="shared" si="346"/>
        <v>2016</v>
      </c>
      <c r="H1442" t="s">
        <v>2467</v>
      </c>
      <c r="I1442">
        <f t="shared" si="347"/>
        <v>2023</v>
      </c>
      <c r="J1442" t="s">
        <v>108</v>
      </c>
      <c r="L1442" s="118">
        <v>94.82909093409333</v>
      </c>
      <c r="M1442">
        <f t="shared" si="345"/>
        <v>48.426055770343694</v>
      </c>
      <c r="N1442">
        <f t="shared" si="348"/>
        <v>48.426055770343694</v>
      </c>
      <c r="O1442">
        <f t="shared" si="349"/>
        <v>96.852111540687389</v>
      </c>
      <c r="P1442">
        <f t="shared" si="350"/>
        <v>35.835281270054331</v>
      </c>
      <c r="Q1442">
        <f t="shared" si="351"/>
        <v>132.68739281074173</v>
      </c>
      <c r="R1442">
        <f t="shared" si="352"/>
        <v>62.363074621048611</v>
      </c>
      <c r="S1442">
        <f t="shared" si="353"/>
        <v>228.66460694384489</v>
      </c>
    </row>
    <row r="1443" spans="1:19">
      <c r="A1443" t="s">
        <v>210</v>
      </c>
      <c r="B1443" t="s">
        <v>2481</v>
      </c>
      <c r="C1443" t="s">
        <v>51</v>
      </c>
      <c r="D1443" t="s">
        <v>42</v>
      </c>
      <c r="E1443" s="114">
        <v>4.581185020748519E-2</v>
      </c>
      <c r="F1443" t="s">
        <v>204</v>
      </c>
      <c r="G1443">
        <f t="shared" si="346"/>
        <v>2016</v>
      </c>
      <c r="H1443" t="s">
        <v>2467</v>
      </c>
      <c r="I1443">
        <f t="shared" si="347"/>
        <v>2023</v>
      </c>
      <c r="J1443" t="s">
        <v>108</v>
      </c>
      <c r="L1443" s="118">
        <v>154.15124872507741</v>
      </c>
      <c r="M1443">
        <f t="shared" si="345"/>
        <v>78.719904348939593</v>
      </c>
      <c r="N1443">
        <f t="shared" si="348"/>
        <v>78.719904348939593</v>
      </c>
      <c r="O1443">
        <f t="shared" si="349"/>
        <v>157.43980869787919</v>
      </c>
      <c r="P1443">
        <f t="shared" si="350"/>
        <v>58.2527292182153</v>
      </c>
      <c r="Q1443">
        <f t="shared" si="351"/>
        <v>215.69253791609449</v>
      </c>
      <c r="R1443">
        <f t="shared" si="352"/>
        <v>101.3754928205644</v>
      </c>
      <c r="S1443">
        <f t="shared" si="353"/>
        <v>371.71014034206945</v>
      </c>
    </row>
    <row r="1444" spans="1:19">
      <c r="A1444" t="s">
        <v>210</v>
      </c>
      <c r="B1444" t="s">
        <v>2482</v>
      </c>
      <c r="C1444" t="s">
        <v>51</v>
      </c>
      <c r="D1444" t="s">
        <v>42</v>
      </c>
      <c r="E1444" s="114">
        <v>4.317495535039434E-2</v>
      </c>
      <c r="F1444" t="s">
        <v>204</v>
      </c>
      <c r="G1444">
        <f t="shared" si="346"/>
        <v>2016</v>
      </c>
      <c r="H1444" t="s">
        <v>2479</v>
      </c>
      <c r="I1444">
        <f t="shared" si="347"/>
        <v>2023</v>
      </c>
      <c r="J1444" t="s">
        <v>108</v>
      </c>
      <c r="L1444" s="118">
        <v>141.39406980202929</v>
      </c>
      <c r="M1444">
        <f t="shared" si="345"/>
        <v>72.205238312236347</v>
      </c>
      <c r="N1444">
        <f t="shared" si="348"/>
        <v>72.205238312236347</v>
      </c>
      <c r="O1444">
        <f t="shared" si="349"/>
        <v>144.41047662447269</v>
      </c>
      <c r="P1444">
        <f t="shared" si="350"/>
        <v>53.431876351054896</v>
      </c>
      <c r="Q1444">
        <f t="shared" si="351"/>
        <v>197.8423529755276</v>
      </c>
      <c r="R1444">
        <f t="shared" si="352"/>
        <v>92.985905898497975</v>
      </c>
      <c r="S1444">
        <f t="shared" si="353"/>
        <v>340.94832162782592</v>
      </c>
    </row>
    <row r="1445" spans="1:19">
      <c r="A1445" t="s">
        <v>1454</v>
      </c>
      <c r="B1445" t="s">
        <v>2483</v>
      </c>
      <c r="C1445" t="s">
        <v>51</v>
      </c>
      <c r="D1445" t="s">
        <v>42</v>
      </c>
      <c r="E1445" s="114">
        <v>4.7746759068821212E-2</v>
      </c>
      <c r="F1445" t="s">
        <v>204</v>
      </c>
      <c r="G1445">
        <f t="shared" si="346"/>
        <v>2016</v>
      </c>
      <c r="H1445" t="s">
        <v>2484</v>
      </c>
      <c r="I1445">
        <f t="shared" si="347"/>
        <v>2023</v>
      </c>
      <c r="J1445" t="s">
        <v>108</v>
      </c>
      <c r="L1445" s="118">
        <v>118.94728721901009</v>
      </c>
      <c r="M1445">
        <f t="shared" si="345"/>
        <v>60.74241467317453</v>
      </c>
      <c r="N1445">
        <f t="shared" si="348"/>
        <v>60.74241467317453</v>
      </c>
      <c r="O1445">
        <f t="shared" si="349"/>
        <v>121.48482934634906</v>
      </c>
      <c r="P1445">
        <f t="shared" si="350"/>
        <v>44.949386858149154</v>
      </c>
      <c r="Q1445">
        <f t="shared" si="351"/>
        <v>166.43421620449823</v>
      </c>
      <c r="R1445">
        <f t="shared" si="352"/>
        <v>78.224081616114162</v>
      </c>
      <c r="S1445">
        <f t="shared" si="353"/>
        <v>286.82163259241861</v>
      </c>
    </row>
    <row r="1446" spans="1:19">
      <c r="A1446" t="s">
        <v>1459</v>
      </c>
      <c r="B1446" t="s">
        <v>2485</v>
      </c>
      <c r="C1446" t="s">
        <v>51</v>
      </c>
      <c r="D1446" t="s">
        <v>42</v>
      </c>
      <c r="E1446" s="114">
        <v>4.37339394584184E-2</v>
      </c>
      <c r="F1446" t="s">
        <v>204</v>
      </c>
      <c r="G1446">
        <f t="shared" si="346"/>
        <v>2016</v>
      </c>
      <c r="H1446" t="s">
        <v>2269</v>
      </c>
      <c r="I1446">
        <f t="shared" si="347"/>
        <v>2023</v>
      </c>
      <c r="J1446" t="s">
        <v>108</v>
      </c>
      <c r="L1446" s="118">
        <v>99.228461452593237</v>
      </c>
      <c r="M1446">
        <f t="shared" ref="M1446:M1509" si="354">IF(D1446="euc",$L$2,$L$3)*L1446</f>
        <v>50.672667648457647</v>
      </c>
      <c r="N1446">
        <f t="shared" si="348"/>
        <v>50.672667648457647</v>
      </c>
      <c r="O1446">
        <f t="shared" si="349"/>
        <v>101.34533529691529</v>
      </c>
      <c r="P1446">
        <f t="shared" si="350"/>
        <v>37.497774059858656</v>
      </c>
      <c r="Q1446">
        <f t="shared" si="351"/>
        <v>138.84310935677394</v>
      </c>
      <c r="R1446">
        <f t="shared" si="352"/>
        <v>65.256261397683744</v>
      </c>
      <c r="S1446">
        <f t="shared" si="353"/>
        <v>239.27295845817372</v>
      </c>
    </row>
    <row r="1447" spans="1:19">
      <c r="A1447" t="s">
        <v>1459</v>
      </c>
      <c r="B1447" t="s">
        <v>2486</v>
      </c>
      <c r="C1447" t="s">
        <v>51</v>
      </c>
      <c r="D1447" t="s">
        <v>42</v>
      </c>
      <c r="E1447" s="114">
        <v>4.4350928114540271E-2</v>
      </c>
      <c r="F1447" t="s">
        <v>204</v>
      </c>
      <c r="G1447">
        <f t="shared" si="346"/>
        <v>2016</v>
      </c>
      <c r="H1447" t="s">
        <v>2269</v>
      </c>
      <c r="I1447">
        <f t="shared" si="347"/>
        <v>2023</v>
      </c>
      <c r="J1447" t="s">
        <v>108</v>
      </c>
      <c r="L1447" s="118">
        <v>106.3804295596715</v>
      </c>
      <c r="M1447">
        <f t="shared" si="354"/>
        <v>54.324939361805619</v>
      </c>
      <c r="N1447">
        <f t="shared" si="348"/>
        <v>54.324939361805619</v>
      </c>
      <c r="O1447">
        <f t="shared" si="349"/>
        <v>108.64987872361124</v>
      </c>
      <c r="P1447">
        <f t="shared" si="350"/>
        <v>40.200455127736156</v>
      </c>
      <c r="Q1447">
        <f t="shared" si="351"/>
        <v>148.85033385134739</v>
      </c>
      <c r="R1447">
        <f t="shared" si="352"/>
        <v>69.959656910133262</v>
      </c>
      <c r="S1447">
        <f t="shared" si="353"/>
        <v>256.51874200382196</v>
      </c>
    </row>
    <row r="1448" spans="1:19">
      <c r="A1448" t="s">
        <v>210</v>
      </c>
      <c r="B1448" t="s">
        <v>2487</v>
      </c>
      <c r="C1448" t="s">
        <v>51</v>
      </c>
      <c r="D1448" t="s">
        <v>42</v>
      </c>
      <c r="E1448" s="114">
        <v>4.4784091259567629E-2</v>
      </c>
      <c r="F1448" t="s">
        <v>204</v>
      </c>
      <c r="G1448">
        <f t="shared" si="346"/>
        <v>2016</v>
      </c>
      <c r="H1448" t="s">
        <v>2479</v>
      </c>
      <c r="I1448">
        <f t="shared" si="347"/>
        <v>2023</v>
      </c>
      <c r="J1448" t="s">
        <v>108</v>
      </c>
      <c r="L1448" s="118">
        <v>120.1894013769496</v>
      </c>
      <c r="M1448">
        <f t="shared" si="354"/>
        <v>61.376720969828973</v>
      </c>
      <c r="N1448">
        <f t="shared" si="348"/>
        <v>61.376720969828973</v>
      </c>
      <c r="O1448">
        <f t="shared" si="349"/>
        <v>122.75344193965795</v>
      </c>
      <c r="P1448">
        <f t="shared" si="350"/>
        <v>45.418773517673436</v>
      </c>
      <c r="Q1448">
        <f t="shared" si="351"/>
        <v>168.17221545733139</v>
      </c>
      <c r="R1448">
        <f t="shared" si="352"/>
        <v>79.040941264945744</v>
      </c>
      <c r="S1448">
        <f t="shared" si="353"/>
        <v>289.81678463813438</v>
      </c>
    </row>
    <row r="1449" spans="1:19">
      <c r="A1449" t="s">
        <v>210</v>
      </c>
      <c r="B1449" t="s">
        <v>2488</v>
      </c>
      <c r="C1449" t="s">
        <v>51</v>
      </c>
      <c r="D1449" t="s">
        <v>42</v>
      </c>
      <c r="E1449" s="114">
        <v>4.5457228594276783E-2</v>
      </c>
      <c r="F1449" t="s">
        <v>204</v>
      </c>
      <c r="G1449">
        <f t="shared" si="346"/>
        <v>2016</v>
      </c>
      <c r="H1449" t="s">
        <v>2479</v>
      </c>
      <c r="I1449">
        <f t="shared" si="347"/>
        <v>2023</v>
      </c>
      <c r="J1449" t="s">
        <v>108</v>
      </c>
      <c r="L1449" s="118">
        <v>96.686592170244239</v>
      </c>
      <c r="M1449">
        <f t="shared" si="354"/>
        <v>49.374619734938094</v>
      </c>
      <c r="N1449">
        <f t="shared" si="348"/>
        <v>49.374619734938094</v>
      </c>
      <c r="O1449">
        <f t="shared" si="349"/>
        <v>98.749239469876187</v>
      </c>
      <c r="P1449">
        <f t="shared" si="350"/>
        <v>36.537218603854186</v>
      </c>
      <c r="Q1449">
        <f t="shared" si="351"/>
        <v>135.28645807373039</v>
      </c>
      <c r="R1449">
        <f t="shared" si="352"/>
        <v>63.584635294653275</v>
      </c>
      <c r="S1449">
        <f t="shared" si="353"/>
        <v>233.143662747062</v>
      </c>
    </row>
    <row r="1450" spans="1:19">
      <c r="A1450" t="s">
        <v>210</v>
      </c>
      <c r="B1450" t="s">
        <v>2489</v>
      </c>
      <c r="C1450" t="s">
        <v>51</v>
      </c>
      <c r="D1450" t="s">
        <v>42</v>
      </c>
      <c r="E1450" s="114">
        <v>4.4975536332359442E-2</v>
      </c>
      <c r="F1450" t="s">
        <v>204</v>
      </c>
      <c r="G1450">
        <f t="shared" si="346"/>
        <v>2016</v>
      </c>
      <c r="H1450" t="s">
        <v>2479</v>
      </c>
      <c r="I1450">
        <f t="shared" si="347"/>
        <v>2023</v>
      </c>
      <c r="J1450" t="s">
        <v>108</v>
      </c>
      <c r="L1450" s="118">
        <v>173.00181428426649</v>
      </c>
      <c r="M1450">
        <f t="shared" si="354"/>
        <v>88.346259827832156</v>
      </c>
      <c r="N1450">
        <f t="shared" si="348"/>
        <v>88.346259827832156</v>
      </c>
      <c r="O1450">
        <f t="shared" si="349"/>
        <v>176.69251965566431</v>
      </c>
      <c r="P1450">
        <f t="shared" si="350"/>
        <v>65.3762322725958</v>
      </c>
      <c r="Q1450">
        <f t="shared" si="351"/>
        <v>242.0687519282601</v>
      </c>
      <c r="R1450">
        <f t="shared" si="352"/>
        <v>113.77231340628224</v>
      </c>
      <c r="S1450">
        <f t="shared" si="353"/>
        <v>417.16514915636816</v>
      </c>
    </row>
    <row r="1451" spans="1:19">
      <c r="A1451" t="s">
        <v>210</v>
      </c>
      <c r="B1451" t="s">
        <v>2490</v>
      </c>
      <c r="C1451" t="s">
        <v>51</v>
      </c>
      <c r="D1451" t="s">
        <v>42</v>
      </c>
      <c r="E1451" s="114">
        <v>4.2225160129915409E-2</v>
      </c>
      <c r="F1451" t="s">
        <v>204</v>
      </c>
      <c r="G1451">
        <f t="shared" si="346"/>
        <v>2016</v>
      </c>
      <c r="H1451" t="s">
        <v>2479</v>
      </c>
      <c r="I1451">
        <f t="shared" si="347"/>
        <v>2023</v>
      </c>
      <c r="J1451" t="s">
        <v>108</v>
      </c>
      <c r="L1451" s="118">
        <v>121.2899704833752</v>
      </c>
      <c r="M1451">
        <f t="shared" si="354"/>
        <v>61.938744926843647</v>
      </c>
      <c r="N1451">
        <f t="shared" si="348"/>
        <v>61.938744926843647</v>
      </c>
      <c r="O1451">
        <f t="shared" si="349"/>
        <v>123.87748985368729</v>
      </c>
      <c r="P1451">
        <f t="shared" si="350"/>
        <v>45.8346712458643</v>
      </c>
      <c r="Q1451">
        <f t="shared" si="351"/>
        <v>169.71216109955159</v>
      </c>
      <c r="R1451">
        <f t="shared" si="352"/>
        <v>79.76471571678924</v>
      </c>
      <c r="S1451">
        <f t="shared" si="353"/>
        <v>292.47062429489387</v>
      </c>
    </row>
    <row r="1452" spans="1:19">
      <c r="A1452" t="s">
        <v>210</v>
      </c>
      <c r="B1452" t="s">
        <v>2491</v>
      </c>
      <c r="C1452" t="s">
        <v>51</v>
      </c>
      <c r="D1452" t="s">
        <v>42</v>
      </c>
      <c r="E1452" s="114">
        <v>4.6414933305817627E-2</v>
      </c>
      <c r="F1452" t="s">
        <v>204</v>
      </c>
      <c r="G1452">
        <f t="shared" si="346"/>
        <v>2016</v>
      </c>
      <c r="H1452" t="s">
        <v>2467</v>
      </c>
      <c r="I1452">
        <f t="shared" si="347"/>
        <v>2023</v>
      </c>
      <c r="J1452" t="s">
        <v>108</v>
      </c>
      <c r="L1452" s="118">
        <v>132.06699813451871</v>
      </c>
      <c r="M1452">
        <f t="shared" si="354"/>
        <v>67.442213714027602</v>
      </c>
      <c r="N1452">
        <f t="shared" si="348"/>
        <v>67.442213714027602</v>
      </c>
      <c r="O1452">
        <f t="shared" si="349"/>
        <v>134.8844274280552</v>
      </c>
      <c r="P1452">
        <f t="shared" si="350"/>
        <v>49.907238148380422</v>
      </c>
      <c r="Q1452">
        <f t="shared" si="351"/>
        <v>184.79166557643563</v>
      </c>
      <c r="R1452">
        <f t="shared" si="352"/>
        <v>86.85208282092475</v>
      </c>
      <c r="S1452">
        <f t="shared" si="353"/>
        <v>318.4576370100574</v>
      </c>
    </row>
    <row r="1453" spans="1:19">
      <c r="A1453" t="s">
        <v>210</v>
      </c>
      <c r="B1453" t="s">
        <v>2492</v>
      </c>
      <c r="C1453" t="s">
        <v>51</v>
      </c>
      <c r="D1453" t="s">
        <v>42</v>
      </c>
      <c r="E1453" s="114">
        <v>4.9380335201984461E-2</v>
      </c>
      <c r="F1453" t="s">
        <v>204</v>
      </c>
      <c r="G1453">
        <f t="shared" si="346"/>
        <v>2016</v>
      </c>
      <c r="H1453" t="s">
        <v>2467</v>
      </c>
      <c r="I1453">
        <f t="shared" si="347"/>
        <v>2023</v>
      </c>
      <c r="J1453" t="s">
        <v>108</v>
      </c>
      <c r="L1453" s="118">
        <v>160.30199942848839</v>
      </c>
      <c r="M1453">
        <f t="shared" si="354"/>
        <v>81.860887708148127</v>
      </c>
      <c r="N1453">
        <f t="shared" si="348"/>
        <v>81.860887708148127</v>
      </c>
      <c r="O1453">
        <f t="shared" si="349"/>
        <v>163.72177541629625</v>
      </c>
      <c r="P1453">
        <f t="shared" si="350"/>
        <v>60.577056904029611</v>
      </c>
      <c r="Q1453">
        <f t="shared" si="351"/>
        <v>224.29883232032586</v>
      </c>
      <c r="R1453">
        <f t="shared" si="352"/>
        <v>105.42045119055315</v>
      </c>
      <c r="S1453">
        <f t="shared" si="353"/>
        <v>386.54165436536152</v>
      </c>
    </row>
    <row r="1454" spans="1:19">
      <c r="A1454" t="s">
        <v>210</v>
      </c>
      <c r="B1454" t="s">
        <v>2493</v>
      </c>
      <c r="C1454" t="s">
        <v>51</v>
      </c>
      <c r="D1454" t="s">
        <v>42</v>
      </c>
      <c r="E1454" s="114">
        <v>4.5949797434133861E-2</v>
      </c>
      <c r="F1454" t="s">
        <v>204</v>
      </c>
      <c r="G1454">
        <f t="shared" si="346"/>
        <v>2016</v>
      </c>
      <c r="H1454" t="s">
        <v>2404</v>
      </c>
      <c r="I1454">
        <f t="shared" si="347"/>
        <v>2023</v>
      </c>
      <c r="J1454" t="s">
        <v>108</v>
      </c>
      <c r="L1454" s="118">
        <v>242.0210703394861</v>
      </c>
      <c r="M1454">
        <f t="shared" si="354"/>
        <v>123.59209325336433</v>
      </c>
      <c r="N1454">
        <f t="shared" si="348"/>
        <v>123.59209325336433</v>
      </c>
      <c r="O1454">
        <f t="shared" si="349"/>
        <v>247.18418650672865</v>
      </c>
      <c r="P1454">
        <f t="shared" si="350"/>
        <v>91.458149007489595</v>
      </c>
      <c r="Q1454">
        <f t="shared" si="351"/>
        <v>338.64233551421825</v>
      </c>
      <c r="R1454">
        <f t="shared" si="352"/>
        <v>159.16189769168255</v>
      </c>
      <c r="S1454">
        <f t="shared" si="353"/>
        <v>583.59362486950272</v>
      </c>
    </row>
    <row r="1455" spans="1:19">
      <c r="A1455" t="s">
        <v>1459</v>
      </c>
      <c r="B1455" t="s">
        <v>2494</v>
      </c>
      <c r="C1455" t="s">
        <v>51</v>
      </c>
      <c r="D1455" t="s">
        <v>42</v>
      </c>
      <c r="E1455" s="114">
        <v>4.5846546604104553E-2</v>
      </c>
      <c r="F1455" t="s">
        <v>204</v>
      </c>
      <c r="G1455">
        <f t="shared" si="346"/>
        <v>2016</v>
      </c>
      <c r="H1455" t="s">
        <v>2269</v>
      </c>
      <c r="I1455">
        <f t="shared" si="347"/>
        <v>2023</v>
      </c>
      <c r="J1455" t="s">
        <v>108</v>
      </c>
      <c r="L1455" s="118">
        <v>172.0859996745383</v>
      </c>
      <c r="M1455">
        <f t="shared" si="354"/>
        <v>87.87858383379762</v>
      </c>
      <c r="N1455">
        <f t="shared" si="348"/>
        <v>87.87858383379762</v>
      </c>
      <c r="O1455">
        <f t="shared" si="349"/>
        <v>175.75716766759524</v>
      </c>
      <c r="P1455">
        <f t="shared" si="350"/>
        <v>65.030152037010239</v>
      </c>
      <c r="Q1455">
        <f t="shared" si="351"/>
        <v>240.78731970460547</v>
      </c>
      <c r="R1455">
        <f t="shared" si="352"/>
        <v>113.17004026116456</v>
      </c>
      <c r="S1455">
        <f t="shared" si="353"/>
        <v>414.95681429093668</v>
      </c>
    </row>
    <row r="1456" spans="1:19">
      <c r="A1456" t="s">
        <v>1459</v>
      </c>
      <c r="B1456" t="s">
        <v>2495</v>
      </c>
      <c r="C1456" t="s">
        <v>51</v>
      </c>
      <c r="D1456" t="s">
        <v>42</v>
      </c>
      <c r="E1456" s="114">
        <v>4.6542751287471727E-2</v>
      </c>
      <c r="F1456" t="s">
        <v>204</v>
      </c>
      <c r="G1456">
        <f t="shared" si="346"/>
        <v>2016</v>
      </c>
      <c r="H1456" t="s">
        <v>2269</v>
      </c>
      <c r="I1456">
        <f t="shared" si="347"/>
        <v>2023</v>
      </c>
      <c r="J1456" t="s">
        <v>108</v>
      </c>
      <c r="L1456" s="118">
        <v>107.5844725875605</v>
      </c>
      <c r="M1456">
        <f t="shared" si="354"/>
        <v>54.939804001380935</v>
      </c>
      <c r="N1456">
        <f t="shared" si="348"/>
        <v>54.939804001380935</v>
      </c>
      <c r="O1456">
        <f t="shared" si="349"/>
        <v>109.87960800276187</v>
      </c>
      <c r="P1456">
        <f t="shared" si="350"/>
        <v>40.655454961021888</v>
      </c>
      <c r="Q1456">
        <f t="shared" si="351"/>
        <v>150.53506296378376</v>
      </c>
      <c r="R1456">
        <f t="shared" si="352"/>
        <v>70.751479592978356</v>
      </c>
      <c r="S1456">
        <f t="shared" si="353"/>
        <v>259.42209184092064</v>
      </c>
    </row>
    <row r="1457" spans="1:19">
      <c r="A1457" t="s">
        <v>210</v>
      </c>
      <c r="B1457" t="s">
        <v>2496</v>
      </c>
      <c r="C1457" t="s">
        <v>51</v>
      </c>
      <c r="D1457" t="s">
        <v>42</v>
      </c>
      <c r="E1457" s="114">
        <v>4.5013414801524598E-2</v>
      </c>
      <c r="F1457" t="s">
        <v>204</v>
      </c>
      <c r="G1457">
        <f t="shared" si="346"/>
        <v>2016</v>
      </c>
      <c r="H1457" t="s">
        <v>2479</v>
      </c>
      <c r="I1457">
        <f t="shared" si="347"/>
        <v>2023</v>
      </c>
      <c r="J1457" t="s">
        <v>108</v>
      </c>
      <c r="L1457" s="118">
        <v>182.08522077565431</v>
      </c>
      <c r="M1457">
        <f t="shared" si="354"/>
        <v>92.984852742767529</v>
      </c>
      <c r="N1457">
        <f t="shared" si="348"/>
        <v>92.984852742767529</v>
      </c>
      <c r="O1457">
        <f t="shared" si="349"/>
        <v>185.96970548553506</v>
      </c>
      <c r="P1457">
        <f t="shared" si="350"/>
        <v>68.808791029647978</v>
      </c>
      <c r="Q1457">
        <f t="shared" si="351"/>
        <v>254.77849651518304</v>
      </c>
      <c r="R1457">
        <f t="shared" si="352"/>
        <v>119.74589336213602</v>
      </c>
      <c r="S1457">
        <f t="shared" si="353"/>
        <v>439.06827566116539</v>
      </c>
    </row>
    <row r="1458" spans="1:19">
      <c r="A1458" t="s">
        <v>210</v>
      </c>
      <c r="B1458" t="s">
        <v>2497</v>
      </c>
      <c r="C1458" t="s">
        <v>51</v>
      </c>
      <c r="D1458" t="s">
        <v>42</v>
      </c>
      <c r="E1458" s="114">
        <v>4.7616758500125152E-2</v>
      </c>
      <c r="F1458" t="s">
        <v>204</v>
      </c>
      <c r="G1458">
        <f t="shared" si="346"/>
        <v>2016</v>
      </c>
      <c r="H1458" t="s">
        <v>2479</v>
      </c>
      <c r="I1458">
        <f t="shared" si="347"/>
        <v>2023</v>
      </c>
      <c r="J1458" t="s">
        <v>108</v>
      </c>
      <c r="L1458" s="118">
        <v>173.77099906369489</v>
      </c>
      <c r="M1458">
        <f t="shared" si="354"/>
        <v>88.739056855193581</v>
      </c>
      <c r="N1458">
        <f t="shared" si="348"/>
        <v>88.739056855193581</v>
      </c>
      <c r="O1458">
        <f t="shared" si="349"/>
        <v>177.47811371038716</v>
      </c>
      <c r="P1458">
        <f t="shared" si="350"/>
        <v>65.666902072843243</v>
      </c>
      <c r="Q1458">
        <f t="shared" si="351"/>
        <v>243.14501578323041</v>
      </c>
      <c r="R1458">
        <f t="shared" si="352"/>
        <v>114.27815741811828</v>
      </c>
      <c r="S1458">
        <f t="shared" si="353"/>
        <v>419.01991053310036</v>
      </c>
    </row>
    <row r="1459" spans="1:19">
      <c r="A1459" t="s">
        <v>210</v>
      </c>
      <c r="B1459" t="s">
        <v>2498</v>
      </c>
      <c r="C1459" t="s">
        <v>51</v>
      </c>
      <c r="D1459" t="s">
        <v>42</v>
      </c>
      <c r="E1459" s="114">
        <v>4.6051788527255139E-2</v>
      </c>
      <c r="F1459" t="s">
        <v>204</v>
      </c>
      <c r="G1459">
        <f t="shared" si="346"/>
        <v>2016</v>
      </c>
      <c r="H1459" t="s">
        <v>2479</v>
      </c>
      <c r="I1459">
        <f t="shared" si="347"/>
        <v>2023</v>
      </c>
      <c r="J1459" t="s">
        <v>108</v>
      </c>
      <c r="L1459" s="118">
        <v>188.70032078874189</v>
      </c>
      <c r="M1459">
        <f t="shared" si="354"/>
        <v>96.362963816117599</v>
      </c>
      <c r="N1459">
        <f t="shared" si="348"/>
        <v>96.362963816117599</v>
      </c>
      <c r="O1459">
        <f t="shared" si="349"/>
        <v>192.7259276322352</v>
      </c>
      <c r="P1459">
        <f t="shared" si="350"/>
        <v>71.308593223927019</v>
      </c>
      <c r="Q1459">
        <f t="shared" si="351"/>
        <v>264.0345208561622</v>
      </c>
      <c r="R1459">
        <f t="shared" si="352"/>
        <v>124.09622480239622</v>
      </c>
      <c r="S1459">
        <f t="shared" si="353"/>
        <v>455.01949094211949</v>
      </c>
    </row>
    <row r="1460" spans="1:19">
      <c r="A1460" t="s">
        <v>210</v>
      </c>
      <c r="B1460" t="s">
        <v>2499</v>
      </c>
      <c r="C1460" t="s">
        <v>51</v>
      </c>
      <c r="D1460" t="s">
        <v>42</v>
      </c>
      <c r="E1460" s="114">
        <v>4.4861079368786583E-2</v>
      </c>
      <c r="F1460" t="s">
        <v>204</v>
      </c>
      <c r="G1460">
        <f t="shared" si="346"/>
        <v>2016</v>
      </c>
      <c r="H1460" t="s">
        <v>2479</v>
      </c>
      <c r="I1460">
        <f t="shared" si="347"/>
        <v>2023</v>
      </c>
      <c r="J1460" t="s">
        <v>108</v>
      </c>
      <c r="L1460" s="118">
        <v>160.16768868675689</v>
      </c>
      <c r="M1460">
        <f t="shared" si="354"/>
        <v>81.79229968937058</v>
      </c>
      <c r="N1460">
        <f t="shared" si="348"/>
        <v>81.79229968937058</v>
      </c>
      <c r="O1460">
        <f t="shared" si="349"/>
        <v>163.58459937874116</v>
      </c>
      <c r="P1460">
        <f t="shared" si="350"/>
        <v>60.526301770134225</v>
      </c>
      <c r="Q1460">
        <f t="shared" si="351"/>
        <v>224.11090114887537</v>
      </c>
      <c r="R1460">
        <f t="shared" si="352"/>
        <v>105.33212353997142</v>
      </c>
      <c r="S1460">
        <f t="shared" si="353"/>
        <v>386.21778631322854</v>
      </c>
    </row>
    <row r="1461" spans="1:19">
      <c r="A1461" t="s">
        <v>210</v>
      </c>
      <c r="B1461" t="s">
        <v>2500</v>
      </c>
      <c r="C1461" t="s">
        <v>51</v>
      </c>
      <c r="D1461" t="s">
        <v>42</v>
      </c>
      <c r="E1461" s="114">
        <v>4.6017931640294808E-2</v>
      </c>
      <c r="F1461" t="s">
        <v>204</v>
      </c>
      <c r="G1461">
        <f t="shared" si="346"/>
        <v>2016</v>
      </c>
      <c r="H1461" t="s">
        <v>2404</v>
      </c>
      <c r="I1461">
        <f t="shared" si="347"/>
        <v>2023</v>
      </c>
      <c r="J1461" t="s">
        <v>108</v>
      </c>
      <c r="L1461" s="118">
        <v>203.3084816731872</v>
      </c>
      <c r="M1461">
        <f t="shared" si="354"/>
        <v>103.82286464110767</v>
      </c>
      <c r="N1461">
        <f t="shared" si="348"/>
        <v>103.82286464110767</v>
      </c>
      <c r="O1461">
        <f t="shared" si="349"/>
        <v>207.64572928221534</v>
      </c>
      <c r="P1461">
        <f t="shared" si="350"/>
        <v>76.828919834419679</v>
      </c>
      <c r="Q1461">
        <f t="shared" si="351"/>
        <v>284.47464911663502</v>
      </c>
      <c r="R1461">
        <f t="shared" si="352"/>
        <v>133.70308508481844</v>
      </c>
      <c r="S1461">
        <f t="shared" si="353"/>
        <v>490.24464531100091</v>
      </c>
    </row>
    <row r="1462" spans="1:19">
      <c r="A1462" t="s">
        <v>1459</v>
      </c>
      <c r="B1462" t="s">
        <v>2501</v>
      </c>
      <c r="C1462" t="s">
        <v>51</v>
      </c>
      <c r="D1462" t="s">
        <v>42</v>
      </c>
      <c r="E1462" s="114">
        <v>4.6085505132481087E-2</v>
      </c>
      <c r="F1462" t="s">
        <v>204</v>
      </c>
      <c r="G1462">
        <f t="shared" si="346"/>
        <v>2016</v>
      </c>
      <c r="H1462" t="s">
        <v>2269</v>
      </c>
      <c r="I1462">
        <f t="shared" si="347"/>
        <v>2023</v>
      </c>
      <c r="J1462" t="s">
        <v>108</v>
      </c>
      <c r="L1462" s="118">
        <v>201.90837673012959</v>
      </c>
      <c r="M1462">
        <f t="shared" si="354"/>
        <v>103.10787771685293</v>
      </c>
      <c r="N1462">
        <f t="shared" si="348"/>
        <v>103.10787771685293</v>
      </c>
      <c r="O1462">
        <f t="shared" si="349"/>
        <v>206.21575543370585</v>
      </c>
      <c r="P1462">
        <f t="shared" si="350"/>
        <v>76.29982951047117</v>
      </c>
      <c r="Q1462">
        <f t="shared" si="351"/>
        <v>282.51558494417702</v>
      </c>
      <c r="R1462">
        <f t="shared" si="352"/>
        <v>132.78232492376318</v>
      </c>
      <c r="S1462">
        <f t="shared" si="353"/>
        <v>486.86852472046496</v>
      </c>
    </row>
    <row r="1463" spans="1:19">
      <c r="A1463" t="s">
        <v>1459</v>
      </c>
      <c r="B1463" t="s">
        <v>2502</v>
      </c>
      <c r="C1463" t="s">
        <v>51</v>
      </c>
      <c r="D1463" t="s">
        <v>42</v>
      </c>
      <c r="E1463" s="114">
        <v>4.3564329093704751E-2</v>
      </c>
      <c r="F1463" t="s">
        <v>204</v>
      </c>
      <c r="G1463">
        <f t="shared" si="346"/>
        <v>2016</v>
      </c>
      <c r="H1463" t="s">
        <v>2269</v>
      </c>
      <c r="I1463">
        <f t="shared" si="347"/>
        <v>2023</v>
      </c>
      <c r="J1463" t="s">
        <v>108</v>
      </c>
      <c r="L1463" s="118">
        <v>135.32300065573011</v>
      </c>
      <c r="M1463">
        <f t="shared" si="354"/>
        <v>69.104945668192897</v>
      </c>
      <c r="N1463">
        <f t="shared" si="348"/>
        <v>69.104945668192897</v>
      </c>
      <c r="O1463">
        <f t="shared" si="349"/>
        <v>138.20989133638579</v>
      </c>
      <c r="P1463">
        <f t="shared" si="350"/>
        <v>51.137659794462742</v>
      </c>
      <c r="Q1463">
        <f t="shared" si="351"/>
        <v>189.34755113084853</v>
      </c>
      <c r="R1463">
        <f t="shared" si="352"/>
        <v>88.993349031498809</v>
      </c>
      <c r="S1463">
        <f t="shared" si="353"/>
        <v>326.30894644882898</v>
      </c>
    </row>
    <row r="1464" spans="1:19">
      <c r="A1464" t="s">
        <v>1459</v>
      </c>
      <c r="B1464" t="s">
        <v>2503</v>
      </c>
      <c r="C1464" t="s">
        <v>51</v>
      </c>
      <c r="D1464" t="s">
        <v>42</v>
      </c>
      <c r="E1464" s="114">
        <v>4.6852358513706428E-2</v>
      </c>
      <c r="F1464" t="s">
        <v>204</v>
      </c>
      <c r="G1464">
        <f t="shared" si="346"/>
        <v>2016</v>
      </c>
      <c r="H1464" t="s">
        <v>2269</v>
      </c>
      <c r="I1464">
        <f t="shared" si="347"/>
        <v>2023</v>
      </c>
      <c r="J1464" t="s">
        <v>108</v>
      </c>
      <c r="L1464" s="118">
        <v>187.04879977934471</v>
      </c>
      <c r="M1464">
        <f t="shared" si="354"/>
        <v>95.519587087318769</v>
      </c>
      <c r="N1464">
        <f t="shared" si="348"/>
        <v>95.519587087318769</v>
      </c>
      <c r="O1464">
        <f t="shared" si="349"/>
        <v>191.03917417463754</v>
      </c>
      <c r="P1464">
        <f t="shared" si="350"/>
        <v>70.684494444615893</v>
      </c>
      <c r="Q1464">
        <f t="shared" si="351"/>
        <v>261.72366861925343</v>
      </c>
      <c r="R1464">
        <f t="shared" si="352"/>
        <v>123.01012425104911</v>
      </c>
      <c r="S1464">
        <f t="shared" si="353"/>
        <v>451.03712225384669</v>
      </c>
    </row>
    <row r="1465" spans="1:19">
      <c r="A1465" t="s">
        <v>210</v>
      </c>
      <c r="B1465" t="s">
        <v>2504</v>
      </c>
      <c r="C1465" t="s">
        <v>51</v>
      </c>
      <c r="D1465" t="s">
        <v>42</v>
      </c>
      <c r="E1465" s="114">
        <v>4.5457228594276783E-2</v>
      </c>
      <c r="F1465" t="s">
        <v>204</v>
      </c>
      <c r="G1465">
        <f t="shared" si="346"/>
        <v>2016</v>
      </c>
      <c r="H1465" t="s">
        <v>2479</v>
      </c>
      <c r="I1465">
        <f t="shared" si="347"/>
        <v>2023</v>
      </c>
      <c r="J1465" t="s">
        <v>108</v>
      </c>
      <c r="L1465" s="118">
        <v>118.64730227594301</v>
      </c>
      <c r="M1465">
        <f t="shared" si="354"/>
        <v>60.589222362248272</v>
      </c>
      <c r="N1465">
        <f t="shared" si="348"/>
        <v>60.589222362248272</v>
      </c>
      <c r="O1465">
        <f t="shared" si="349"/>
        <v>121.17844472449654</v>
      </c>
      <c r="P1465">
        <f t="shared" si="350"/>
        <v>44.836024548063719</v>
      </c>
      <c r="Q1465">
        <f t="shared" si="351"/>
        <v>166.01446927256026</v>
      </c>
      <c r="R1465">
        <f t="shared" si="352"/>
        <v>78.026800558103318</v>
      </c>
      <c r="S1465">
        <f t="shared" si="353"/>
        <v>286.09826871304551</v>
      </c>
    </row>
    <row r="1466" spans="1:19">
      <c r="A1466" t="s">
        <v>210</v>
      </c>
      <c r="B1466" t="s">
        <v>2505</v>
      </c>
      <c r="C1466" t="s">
        <v>51</v>
      </c>
      <c r="D1466" t="s">
        <v>42</v>
      </c>
      <c r="E1466" s="114">
        <v>4.7897959246795928E-2</v>
      </c>
      <c r="F1466" t="s">
        <v>204</v>
      </c>
      <c r="G1466">
        <f t="shared" si="346"/>
        <v>2016</v>
      </c>
      <c r="H1466" t="s">
        <v>2479</v>
      </c>
      <c r="I1466">
        <f t="shared" si="347"/>
        <v>2023</v>
      </c>
      <c r="J1466" t="s">
        <v>108</v>
      </c>
      <c r="L1466" s="118">
        <v>135.38566173154589</v>
      </c>
      <c r="M1466">
        <f t="shared" si="354"/>
        <v>69.136944590909494</v>
      </c>
      <c r="N1466">
        <f t="shared" si="348"/>
        <v>69.136944590909494</v>
      </c>
      <c r="O1466">
        <f t="shared" si="349"/>
        <v>138.27388918181899</v>
      </c>
      <c r="P1466">
        <f t="shared" si="350"/>
        <v>51.161338997273027</v>
      </c>
      <c r="Q1466">
        <f t="shared" si="351"/>
        <v>189.43522817909201</v>
      </c>
      <c r="R1466">
        <f t="shared" si="352"/>
        <v>89.034557244173243</v>
      </c>
      <c r="S1466">
        <f t="shared" si="353"/>
        <v>326.46004322863519</v>
      </c>
    </row>
    <row r="1467" spans="1:19">
      <c r="A1467" t="s">
        <v>1459</v>
      </c>
      <c r="B1467" t="s">
        <v>2506</v>
      </c>
      <c r="C1467" t="s">
        <v>51</v>
      </c>
      <c r="D1467" t="s">
        <v>42</v>
      </c>
      <c r="E1467" s="114">
        <v>4.1365857125467642E-2</v>
      </c>
      <c r="F1467" t="s">
        <v>204</v>
      </c>
      <c r="G1467">
        <f t="shared" si="346"/>
        <v>2016</v>
      </c>
      <c r="H1467" t="s">
        <v>2269</v>
      </c>
      <c r="I1467">
        <f t="shared" si="347"/>
        <v>2023</v>
      </c>
      <c r="J1467" t="s">
        <v>108</v>
      </c>
      <c r="L1467" s="118">
        <v>102.4995697858602</v>
      </c>
      <c r="M1467">
        <f t="shared" si="354"/>
        <v>52.343113637312648</v>
      </c>
      <c r="N1467">
        <f t="shared" si="348"/>
        <v>52.343113637312648</v>
      </c>
      <c r="O1467">
        <f t="shared" si="349"/>
        <v>104.6862272746253</v>
      </c>
      <c r="P1467">
        <f t="shared" si="350"/>
        <v>38.733904091611358</v>
      </c>
      <c r="Q1467">
        <f t="shared" si="351"/>
        <v>143.42013136623666</v>
      </c>
      <c r="R1467">
        <f t="shared" si="352"/>
        <v>67.407461742131233</v>
      </c>
      <c r="S1467">
        <f t="shared" si="353"/>
        <v>247.16069305448119</v>
      </c>
    </row>
    <row r="1468" spans="1:19">
      <c r="A1468" t="s">
        <v>1454</v>
      </c>
      <c r="B1468" t="s">
        <v>2507</v>
      </c>
      <c r="C1468" t="s">
        <v>51</v>
      </c>
      <c r="D1468" t="s">
        <v>42</v>
      </c>
      <c r="E1468" s="114">
        <v>4.9070281923763032E-2</v>
      </c>
      <c r="F1468" t="s">
        <v>204</v>
      </c>
      <c r="G1468">
        <f t="shared" si="346"/>
        <v>2016</v>
      </c>
      <c r="H1468" t="s">
        <v>2272</v>
      </c>
      <c r="I1468">
        <f t="shared" si="347"/>
        <v>2023</v>
      </c>
      <c r="J1468" t="s">
        <v>108</v>
      </c>
      <c r="L1468" s="118">
        <v>134.40822796657011</v>
      </c>
      <c r="M1468">
        <f t="shared" si="354"/>
        <v>68.63780174826185</v>
      </c>
      <c r="N1468">
        <f t="shared" si="348"/>
        <v>68.63780174826185</v>
      </c>
      <c r="O1468">
        <f t="shared" si="349"/>
        <v>137.2756034965237</v>
      </c>
      <c r="P1468">
        <f t="shared" si="350"/>
        <v>50.791973293713767</v>
      </c>
      <c r="Q1468">
        <f t="shared" si="351"/>
        <v>188.06757679023747</v>
      </c>
      <c r="R1468">
        <f t="shared" si="352"/>
        <v>88.39176109141161</v>
      </c>
      <c r="S1468">
        <f t="shared" si="353"/>
        <v>324.10312400184256</v>
      </c>
    </row>
    <row r="1469" spans="1:19">
      <c r="A1469" t="s">
        <v>1454</v>
      </c>
      <c r="B1469" t="s">
        <v>2508</v>
      </c>
      <c r="C1469" t="s">
        <v>51</v>
      </c>
      <c r="D1469" t="s">
        <v>42</v>
      </c>
      <c r="E1469" s="114">
        <v>4.6085505132481087E-2</v>
      </c>
      <c r="F1469" t="s">
        <v>204</v>
      </c>
      <c r="G1469">
        <f t="shared" si="346"/>
        <v>2016</v>
      </c>
      <c r="H1469" t="s">
        <v>2272</v>
      </c>
      <c r="I1469">
        <f t="shared" si="347"/>
        <v>2023</v>
      </c>
      <c r="J1469" t="s">
        <v>108</v>
      </c>
      <c r="L1469" s="118">
        <v>153.57514274502719</v>
      </c>
      <c r="M1469">
        <f t="shared" si="354"/>
        <v>78.425706228460612</v>
      </c>
      <c r="N1469">
        <f t="shared" si="348"/>
        <v>78.425706228460612</v>
      </c>
      <c r="O1469">
        <f t="shared" si="349"/>
        <v>156.85141245692122</v>
      </c>
      <c r="P1469">
        <f t="shared" si="350"/>
        <v>58.035022609060853</v>
      </c>
      <c r="Q1469">
        <f t="shared" si="351"/>
        <v>214.88643506598208</v>
      </c>
      <c r="R1469">
        <f t="shared" si="352"/>
        <v>100.99662448101158</v>
      </c>
      <c r="S1469">
        <f t="shared" si="353"/>
        <v>370.32095643037576</v>
      </c>
    </row>
    <row r="1470" spans="1:19">
      <c r="A1470" t="s">
        <v>1454</v>
      </c>
      <c r="B1470" t="s">
        <v>2509</v>
      </c>
      <c r="C1470" t="s">
        <v>51</v>
      </c>
      <c r="D1470" t="s">
        <v>42</v>
      </c>
      <c r="E1470" s="114">
        <v>4.4390984507174713E-2</v>
      </c>
      <c r="F1470" t="s">
        <v>204</v>
      </c>
      <c r="G1470">
        <f t="shared" si="346"/>
        <v>2016</v>
      </c>
      <c r="H1470" t="s">
        <v>2272</v>
      </c>
      <c r="I1470">
        <f t="shared" si="347"/>
        <v>2023</v>
      </c>
      <c r="J1470" t="s">
        <v>108</v>
      </c>
      <c r="L1470" s="118">
        <v>100.8283787101015</v>
      </c>
      <c r="M1470">
        <f t="shared" si="354"/>
        <v>51.489692061291876</v>
      </c>
      <c r="N1470">
        <f t="shared" si="348"/>
        <v>51.489692061291876</v>
      </c>
      <c r="O1470">
        <f t="shared" si="349"/>
        <v>102.97938412258375</v>
      </c>
      <c r="P1470">
        <f t="shared" si="350"/>
        <v>38.102372125355991</v>
      </c>
      <c r="Q1470">
        <f t="shared" si="351"/>
        <v>141.08175624793975</v>
      </c>
      <c r="R1470">
        <f t="shared" si="352"/>
        <v>66.308425436531678</v>
      </c>
      <c r="S1470">
        <f t="shared" si="353"/>
        <v>243.1308932672828</v>
      </c>
    </row>
    <row r="1471" spans="1:19">
      <c r="A1471" t="s">
        <v>1459</v>
      </c>
      <c r="B1471" t="s">
        <v>2510</v>
      </c>
      <c r="C1471" t="s">
        <v>51</v>
      </c>
      <c r="D1471" t="s">
        <v>42</v>
      </c>
      <c r="E1471" s="114">
        <v>4.1169326372137063E-2</v>
      </c>
      <c r="F1471" t="s">
        <v>204</v>
      </c>
      <c r="G1471">
        <f t="shared" si="346"/>
        <v>2016</v>
      </c>
      <c r="H1471" t="s">
        <v>2269</v>
      </c>
      <c r="I1471">
        <f t="shared" si="347"/>
        <v>2023</v>
      </c>
      <c r="J1471" t="s">
        <v>108</v>
      </c>
      <c r="L1471" s="118">
        <v>122.9072006534543</v>
      </c>
      <c r="M1471">
        <f t="shared" si="354"/>
        <v>62.764610467030707</v>
      </c>
      <c r="N1471">
        <f t="shared" si="348"/>
        <v>62.764610467030707</v>
      </c>
      <c r="O1471">
        <f t="shared" si="349"/>
        <v>125.52922093406141</v>
      </c>
      <c r="P1471">
        <f t="shared" si="350"/>
        <v>46.445811745602725</v>
      </c>
      <c r="Q1471">
        <f t="shared" si="351"/>
        <v>171.97503267966414</v>
      </c>
      <c r="R1471">
        <f t="shared" si="352"/>
        <v>80.828265359442142</v>
      </c>
      <c r="S1471">
        <f t="shared" si="353"/>
        <v>296.37030631795449</v>
      </c>
    </row>
    <row r="1472" spans="1:19">
      <c r="A1472" t="s">
        <v>1454</v>
      </c>
      <c r="B1472" t="s">
        <v>2511</v>
      </c>
      <c r="C1472" t="s">
        <v>51</v>
      </c>
      <c r="D1472" t="s">
        <v>42</v>
      </c>
      <c r="E1472" s="114">
        <v>4.5600744989047683E-2</v>
      </c>
      <c r="F1472" t="s">
        <v>204</v>
      </c>
      <c r="G1472">
        <f t="shared" si="346"/>
        <v>2016</v>
      </c>
      <c r="H1472" t="s">
        <v>2272</v>
      </c>
      <c r="I1472">
        <f t="shared" si="347"/>
        <v>2023</v>
      </c>
      <c r="J1472" t="s">
        <v>108</v>
      </c>
      <c r="L1472" s="118">
        <v>75.056909440878215</v>
      </c>
      <c r="M1472">
        <f t="shared" si="354"/>
        <v>38.32906175447517</v>
      </c>
      <c r="N1472">
        <f t="shared" si="348"/>
        <v>38.32906175447517</v>
      </c>
      <c r="O1472">
        <f t="shared" si="349"/>
        <v>76.658123508950339</v>
      </c>
      <c r="P1472">
        <f t="shared" si="350"/>
        <v>28.363505698311624</v>
      </c>
      <c r="Q1472">
        <f t="shared" si="351"/>
        <v>105.02162920726197</v>
      </c>
      <c r="R1472">
        <f t="shared" si="352"/>
        <v>49.360165727413118</v>
      </c>
      <c r="S1472">
        <f t="shared" si="353"/>
        <v>180.98727433384809</v>
      </c>
    </row>
    <row r="1473" spans="1:19">
      <c r="A1473" t="s">
        <v>1454</v>
      </c>
      <c r="B1473" t="s">
        <v>2512</v>
      </c>
      <c r="C1473" t="s">
        <v>51</v>
      </c>
      <c r="D1473" t="s">
        <v>42</v>
      </c>
      <c r="E1473" s="114">
        <v>4.6882535812343272E-2</v>
      </c>
      <c r="F1473" t="s">
        <v>204</v>
      </c>
      <c r="G1473">
        <f t="shared" si="346"/>
        <v>2016</v>
      </c>
      <c r="H1473" t="s">
        <v>2272</v>
      </c>
      <c r="I1473">
        <f t="shared" si="347"/>
        <v>2023</v>
      </c>
      <c r="J1473" t="s">
        <v>108</v>
      </c>
      <c r="L1473" s="118">
        <v>139.31524587301141</v>
      </c>
      <c r="M1473">
        <f t="shared" si="354"/>
        <v>71.143652225817874</v>
      </c>
      <c r="N1473">
        <f t="shared" si="348"/>
        <v>71.143652225817874</v>
      </c>
      <c r="O1473">
        <f t="shared" si="349"/>
        <v>142.28730445163575</v>
      </c>
      <c r="P1473">
        <f t="shared" si="350"/>
        <v>52.646302647105223</v>
      </c>
      <c r="Q1473">
        <f t="shared" si="351"/>
        <v>194.93360709874096</v>
      </c>
      <c r="R1473">
        <f t="shared" si="352"/>
        <v>91.618795336408255</v>
      </c>
      <c r="S1473">
        <f t="shared" si="353"/>
        <v>335.93558290016358</v>
      </c>
    </row>
    <row r="1474" spans="1:19">
      <c r="A1474" t="s">
        <v>1454</v>
      </c>
      <c r="B1474" t="s">
        <v>2513</v>
      </c>
      <c r="C1474" t="s">
        <v>51</v>
      </c>
      <c r="D1474" t="s">
        <v>42</v>
      </c>
      <c r="E1474" s="114">
        <v>4.9716708691000637E-2</v>
      </c>
      <c r="F1474" t="s">
        <v>204</v>
      </c>
      <c r="G1474">
        <f t="shared" si="346"/>
        <v>2016</v>
      </c>
      <c r="H1474" t="s">
        <v>2272</v>
      </c>
      <c r="I1474">
        <f t="shared" si="347"/>
        <v>2023</v>
      </c>
      <c r="J1474" t="s">
        <v>108</v>
      </c>
      <c r="L1474" s="118">
        <v>147.565077802263</v>
      </c>
      <c r="M1474">
        <f t="shared" si="354"/>
        <v>75.356566397689036</v>
      </c>
      <c r="N1474">
        <f t="shared" si="348"/>
        <v>75.356566397689036</v>
      </c>
      <c r="O1474">
        <f t="shared" si="349"/>
        <v>150.71313279537807</v>
      </c>
      <c r="P1474">
        <f t="shared" si="350"/>
        <v>55.763859134289888</v>
      </c>
      <c r="Q1474">
        <f t="shared" si="351"/>
        <v>206.47699192966797</v>
      </c>
      <c r="R1474">
        <f t="shared" si="352"/>
        <v>97.044186206943948</v>
      </c>
      <c r="S1474">
        <f t="shared" si="353"/>
        <v>355.82868275879446</v>
      </c>
    </row>
    <row r="1475" spans="1:19">
      <c r="A1475" t="s">
        <v>1459</v>
      </c>
      <c r="B1475" t="s">
        <v>2514</v>
      </c>
      <c r="C1475" t="s">
        <v>51</v>
      </c>
      <c r="D1475" t="s">
        <v>42</v>
      </c>
      <c r="E1475" s="114">
        <v>4.4390984507174713E-2</v>
      </c>
      <c r="F1475" t="s">
        <v>204</v>
      </c>
      <c r="G1475">
        <f t="shared" si="346"/>
        <v>2016</v>
      </c>
      <c r="H1475" t="s">
        <v>2269</v>
      </c>
      <c r="I1475">
        <f t="shared" si="347"/>
        <v>2023</v>
      </c>
      <c r="J1475" t="s">
        <v>108</v>
      </c>
      <c r="L1475" s="118">
        <v>107.71931039175379</v>
      </c>
      <c r="M1475">
        <f t="shared" si="354"/>
        <v>55.00866117338898</v>
      </c>
      <c r="N1475">
        <f t="shared" si="348"/>
        <v>55.00866117338898</v>
      </c>
      <c r="O1475">
        <f t="shared" si="349"/>
        <v>110.01732234677796</v>
      </c>
      <c r="P1475">
        <f t="shared" si="350"/>
        <v>40.706409268307844</v>
      </c>
      <c r="Q1475">
        <f t="shared" si="351"/>
        <v>150.7237316150858</v>
      </c>
      <c r="R1475">
        <f t="shared" si="352"/>
        <v>70.840153859090321</v>
      </c>
      <c r="S1475">
        <f t="shared" si="353"/>
        <v>259.74723081666451</v>
      </c>
    </row>
    <row r="1476" spans="1:19">
      <c r="A1476" t="s">
        <v>1459</v>
      </c>
      <c r="B1476" t="s">
        <v>2515</v>
      </c>
      <c r="C1476" t="s">
        <v>51</v>
      </c>
      <c r="D1476" t="s">
        <v>42</v>
      </c>
      <c r="E1476" s="114">
        <v>4.2364348241755043E-2</v>
      </c>
      <c r="F1476" t="s">
        <v>204</v>
      </c>
      <c r="G1476">
        <f t="shared" si="346"/>
        <v>2016</v>
      </c>
      <c r="H1476" t="s">
        <v>2269</v>
      </c>
      <c r="I1476">
        <f t="shared" si="347"/>
        <v>2023</v>
      </c>
      <c r="J1476" t="s">
        <v>108</v>
      </c>
      <c r="L1476" s="118">
        <v>114.6079095219779</v>
      </c>
      <c r="M1476">
        <f t="shared" si="354"/>
        <v>58.526439129223427</v>
      </c>
      <c r="N1476">
        <f t="shared" si="348"/>
        <v>58.526439129223427</v>
      </c>
      <c r="O1476">
        <f t="shared" si="349"/>
        <v>117.05287825844685</v>
      </c>
      <c r="P1476">
        <f t="shared" si="350"/>
        <v>43.309564955625333</v>
      </c>
      <c r="Q1476">
        <f t="shared" si="351"/>
        <v>160.36244321407219</v>
      </c>
      <c r="R1476">
        <f t="shared" si="352"/>
        <v>75.37034831061392</v>
      </c>
      <c r="S1476">
        <f t="shared" si="353"/>
        <v>276.35794380558434</v>
      </c>
    </row>
    <row r="1477" spans="1:19">
      <c r="A1477" t="s">
        <v>1454</v>
      </c>
      <c r="B1477" t="s">
        <v>2516</v>
      </c>
      <c r="C1477" t="s">
        <v>51</v>
      </c>
      <c r="D1477" t="s">
        <v>42</v>
      </c>
      <c r="E1477" s="114">
        <v>4.6414933305817627E-2</v>
      </c>
      <c r="F1477" t="s">
        <v>204</v>
      </c>
      <c r="G1477">
        <f t="shared" si="346"/>
        <v>2016</v>
      </c>
      <c r="H1477" t="s">
        <v>2272</v>
      </c>
      <c r="I1477">
        <f t="shared" si="347"/>
        <v>2023</v>
      </c>
      <c r="J1477" t="s">
        <v>108</v>
      </c>
      <c r="L1477" s="118">
        <v>86.688712381668964</v>
      </c>
      <c r="M1477">
        <f t="shared" si="354"/>
        <v>44.269035789572314</v>
      </c>
      <c r="N1477">
        <f t="shared" si="348"/>
        <v>44.269035789572314</v>
      </c>
      <c r="O1477">
        <f t="shared" si="349"/>
        <v>88.538071579144628</v>
      </c>
      <c r="P1477">
        <f t="shared" si="350"/>
        <v>32.759086484283515</v>
      </c>
      <c r="Q1477">
        <f t="shared" si="351"/>
        <v>121.29715806342814</v>
      </c>
      <c r="R1477">
        <f t="shared" si="352"/>
        <v>57.009664289811226</v>
      </c>
      <c r="S1477">
        <f t="shared" si="353"/>
        <v>209.03543572930784</v>
      </c>
    </row>
    <row r="1478" spans="1:19">
      <c r="A1478" t="s">
        <v>1454</v>
      </c>
      <c r="B1478" t="s">
        <v>2517</v>
      </c>
      <c r="C1478" t="s">
        <v>51</v>
      </c>
      <c r="D1478" t="s">
        <v>42</v>
      </c>
      <c r="E1478" s="114">
        <v>4.2639236361341648E-2</v>
      </c>
      <c r="F1478" t="s">
        <v>204</v>
      </c>
      <c r="G1478">
        <f t="shared" si="346"/>
        <v>2016</v>
      </c>
      <c r="H1478" t="s">
        <v>2272</v>
      </c>
      <c r="I1478">
        <f t="shared" si="347"/>
        <v>2023</v>
      </c>
      <c r="J1478" t="s">
        <v>108</v>
      </c>
      <c r="L1478" s="118">
        <v>99.171269654833168</v>
      </c>
      <c r="M1478">
        <f t="shared" si="354"/>
        <v>50.643461703734843</v>
      </c>
      <c r="N1478">
        <f t="shared" si="348"/>
        <v>50.643461703734843</v>
      </c>
      <c r="O1478">
        <f t="shared" si="349"/>
        <v>101.28692340746969</v>
      </c>
      <c r="P1478">
        <f t="shared" si="350"/>
        <v>37.476161660763786</v>
      </c>
      <c r="Q1478">
        <f t="shared" si="351"/>
        <v>138.76308506823347</v>
      </c>
      <c r="R1478">
        <f t="shared" si="352"/>
        <v>65.218649982069721</v>
      </c>
      <c r="S1478">
        <f t="shared" si="353"/>
        <v>239.13504993425562</v>
      </c>
    </row>
    <row r="1479" spans="1:19">
      <c r="A1479" t="s">
        <v>1454</v>
      </c>
      <c r="B1479" t="s">
        <v>2518</v>
      </c>
      <c r="C1479" t="s">
        <v>51</v>
      </c>
      <c r="D1479" t="s">
        <v>42</v>
      </c>
      <c r="E1479" s="114">
        <v>4.7401219314971828E-2</v>
      </c>
      <c r="F1479" t="s">
        <v>204</v>
      </c>
      <c r="G1479">
        <f t="shared" si="346"/>
        <v>2016</v>
      </c>
      <c r="H1479" t="s">
        <v>2272</v>
      </c>
      <c r="I1479">
        <f t="shared" si="347"/>
        <v>2023</v>
      </c>
      <c r="J1479" t="s">
        <v>108</v>
      </c>
      <c r="L1479" s="118">
        <v>140.07875697707371</v>
      </c>
      <c r="M1479">
        <f t="shared" si="354"/>
        <v>71.533551896292366</v>
      </c>
      <c r="N1479">
        <f t="shared" si="348"/>
        <v>71.533551896292366</v>
      </c>
      <c r="O1479">
        <f t="shared" si="349"/>
        <v>143.06710379258473</v>
      </c>
      <c r="P1479">
        <f t="shared" si="350"/>
        <v>52.934828403256347</v>
      </c>
      <c r="Q1479">
        <f t="shared" si="351"/>
        <v>196.00193219584108</v>
      </c>
      <c r="R1479">
        <f t="shared" si="352"/>
        <v>92.120908132045301</v>
      </c>
      <c r="S1479">
        <f t="shared" si="353"/>
        <v>337.77666315083275</v>
      </c>
    </row>
    <row r="1480" spans="1:19">
      <c r="A1480" t="s">
        <v>1454</v>
      </c>
      <c r="B1480" t="s">
        <v>2519</v>
      </c>
      <c r="C1480" t="s">
        <v>51</v>
      </c>
      <c r="D1480" t="s">
        <v>42</v>
      </c>
      <c r="E1480" s="114">
        <v>4.3776009318587931E-2</v>
      </c>
      <c r="F1480" t="s">
        <v>204</v>
      </c>
      <c r="G1480">
        <f t="shared" si="346"/>
        <v>2016</v>
      </c>
      <c r="H1480" t="s">
        <v>2272</v>
      </c>
      <c r="I1480">
        <f t="shared" si="347"/>
        <v>2023</v>
      </c>
      <c r="J1480" t="s">
        <v>108</v>
      </c>
      <c r="L1480" s="118">
        <v>165.7844656140075</v>
      </c>
      <c r="M1480">
        <f t="shared" si="354"/>
        <v>84.660600440219895</v>
      </c>
      <c r="N1480">
        <f t="shared" si="348"/>
        <v>84.660600440219895</v>
      </c>
      <c r="O1480">
        <f t="shared" si="349"/>
        <v>169.32120088043979</v>
      </c>
      <c r="P1480">
        <f t="shared" si="350"/>
        <v>62.648844325762724</v>
      </c>
      <c r="Q1480">
        <f t="shared" si="351"/>
        <v>231.97004520620251</v>
      </c>
      <c r="R1480">
        <f t="shared" si="352"/>
        <v>109.02592124691517</v>
      </c>
      <c r="S1480">
        <f t="shared" si="353"/>
        <v>399.76171123868897</v>
      </c>
    </row>
    <row r="1481" spans="1:19">
      <c r="A1481" t="s">
        <v>1459</v>
      </c>
      <c r="B1481" t="s">
        <v>2520</v>
      </c>
      <c r="C1481" t="s">
        <v>51</v>
      </c>
      <c r="D1481" t="s">
        <v>42</v>
      </c>
      <c r="E1481" s="114">
        <v>4.5636277090475207E-2</v>
      </c>
      <c r="F1481" t="s">
        <v>204</v>
      </c>
      <c r="G1481">
        <f t="shared" si="346"/>
        <v>2016</v>
      </c>
      <c r="H1481" t="s">
        <v>2269</v>
      </c>
      <c r="I1481">
        <f t="shared" si="347"/>
        <v>2023</v>
      </c>
      <c r="J1481" t="s">
        <v>108</v>
      </c>
      <c r="L1481" s="118">
        <v>117.6740413583565</v>
      </c>
      <c r="M1481">
        <f t="shared" si="354"/>
        <v>60.092210453667434</v>
      </c>
      <c r="N1481">
        <f t="shared" si="348"/>
        <v>60.092210453667434</v>
      </c>
      <c r="O1481">
        <f t="shared" si="349"/>
        <v>120.18442090733487</v>
      </c>
      <c r="P1481">
        <f t="shared" si="350"/>
        <v>44.468235735713904</v>
      </c>
      <c r="Q1481">
        <f t="shared" si="351"/>
        <v>164.65265664304877</v>
      </c>
      <c r="R1481">
        <f t="shared" si="352"/>
        <v>77.386748622232915</v>
      </c>
      <c r="S1481">
        <f t="shared" si="353"/>
        <v>283.75141161485402</v>
      </c>
    </row>
    <row r="1482" spans="1:19">
      <c r="A1482" t="s">
        <v>1459</v>
      </c>
      <c r="B1482" t="s">
        <v>2521</v>
      </c>
      <c r="C1482" t="s">
        <v>51</v>
      </c>
      <c r="D1482" t="s">
        <v>42</v>
      </c>
      <c r="E1482" s="114">
        <v>4.7922649051146238E-2</v>
      </c>
      <c r="F1482" t="s">
        <v>204</v>
      </c>
      <c r="G1482">
        <f t="shared" si="346"/>
        <v>2016</v>
      </c>
      <c r="H1482" t="s">
        <v>2269</v>
      </c>
      <c r="I1482">
        <f t="shared" si="347"/>
        <v>2023</v>
      </c>
      <c r="J1482" t="s">
        <v>108</v>
      </c>
      <c r="L1482" s="118">
        <v>119.35253122201669</v>
      </c>
      <c r="M1482">
        <f t="shared" si="354"/>
        <v>60.949359277376573</v>
      </c>
      <c r="N1482">
        <f t="shared" si="348"/>
        <v>60.949359277376573</v>
      </c>
      <c r="O1482">
        <f t="shared" si="349"/>
        <v>121.89871855475315</v>
      </c>
      <c r="P1482">
        <f t="shared" si="350"/>
        <v>45.102525865258663</v>
      </c>
      <c r="Q1482">
        <f t="shared" si="351"/>
        <v>167.0012444200118</v>
      </c>
      <c r="R1482">
        <f t="shared" si="352"/>
        <v>78.490584877405539</v>
      </c>
      <c r="S1482">
        <f t="shared" si="353"/>
        <v>287.79881121715363</v>
      </c>
    </row>
    <row r="1483" spans="1:19">
      <c r="A1483" t="s">
        <v>210</v>
      </c>
      <c r="B1483" t="s">
        <v>2522</v>
      </c>
      <c r="C1483" t="s">
        <v>51</v>
      </c>
      <c r="D1483" t="s">
        <v>42</v>
      </c>
      <c r="E1483" s="114">
        <v>4.4822653582965187E-2</v>
      </c>
      <c r="F1483" t="s">
        <v>204</v>
      </c>
      <c r="G1483">
        <f t="shared" si="346"/>
        <v>2016</v>
      </c>
      <c r="H1483" t="s">
        <v>2467</v>
      </c>
      <c r="I1483">
        <f t="shared" si="347"/>
        <v>2023</v>
      </c>
      <c r="J1483" t="s">
        <v>108</v>
      </c>
      <c r="L1483" s="118">
        <v>102.2515791716049</v>
      </c>
      <c r="M1483">
        <f t="shared" si="354"/>
        <v>52.216473096966276</v>
      </c>
      <c r="N1483">
        <f t="shared" si="348"/>
        <v>52.216473096966276</v>
      </c>
      <c r="O1483">
        <f t="shared" si="349"/>
        <v>104.43294619393255</v>
      </c>
      <c r="P1483">
        <f t="shared" si="350"/>
        <v>38.640190091755045</v>
      </c>
      <c r="Q1483">
        <f t="shared" si="351"/>
        <v>143.07313628568761</v>
      </c>
      <c r="R1483">
        <f t="shared" si="352"/>
        <v>67.244374054273166</v>
      </c>
      <c r="S1483">
        <f t="shared" si="353"/>
        <v>246.56270486566825</v>
      </c>
    </row>
    <row r="1484" spans="1:19">
      <c r="A1484" t="s">
        <v>1454</v>
      </c>
      <c r="B1484" t="s">
        <v>2523</v>
      </c>
      <c r="C1484" t="s">
        <v>51</v>
      </c>
      <c r="D1484" t="s">
        <v>42</v>
      </c>
      <c r="E1484" s="114">
        <v>4.4025623687097407E-2</v>
      </c>
      <c r="F1484" t="s">
        <v>204</v>
      </c>
      <c r="G1484">
        <f t="shared" si="346"/>
        <v>2016</v>
      </c>
      <c r="H1484" t="s">
        <v>2272</v>
      </c>
      <c r="I1484">
        <f t="shared" si="347"/>
        <v>2023</v>
      </c>
      <c r="J1484" t="s">
        <v>108</v>
      </c>
      <c r="L1484" s="118">
        <v>78.944727590970956</v>
      </c>
      <c r="M1484">
        <f t="shared" si="354"/>
        <v>40.314440889789196</v>
      </c>
      <c r="N1484">
        <f t="shared" si="348"/>
        <v>40.314440889789196</v>
      </c>
      <c r="O1484">
        <f t="shared" si="349"/>
        <v>80.628881779578393</v>
      </c>
      <c r="P1484">
        <f t="shared" si="350"/>
        <v>29.832686258444006</v>
      </c>
      <c r="Q1484">
        <f t="shared" si="351"/>
        <v>110.46156803802239</v>
      </c>
      <c r="R1484">
        <f t="shared" si="352"/>
        <v>51.91693697787052</v>
      </c>
      <c r="S1484">
        <f t="shared" si="353"/>
        <v>190.3621022521919</v>
      </c>
    </row>
    <row r="1485" spans="1:19">
      <c r="A1485" t="s">
        <v>1454</v>
      </c>
      <c r="B1485" t="s">
        <v>2524</v>
      </c>
      <c r="C1485" t="s">
        <v>51</v>
      </c>
      <c r="D1485" t="s">
        <v>42</v>
      </c>
      <c r="E1485" s="114">
        <v>4.0770254937244857E-2</v>
      </c>
      <c r="F1485" t="s">
        <v>204</v>
      </c>
      <c r="G1485">
        <f t="shared" si="346"/>
        <v>2016</v>
      </c>
      <c r="H1485" t="s">
        <v>2272</v>
      </c>
      <c r="I1485">
        <f t="shared" si="347"/>
        <v>2023</v>
      </c>
      <c r="J1485" t="s">
        <v>108</v>
      </c>
      <c r="L1485" s="118">
        <v>48.214256590399962</v>
      </c>
      <c r="M1485">
        <f t="shared" si="354"/>
        <v>24.621413698830931</v>
      </c>
      <c r="N1485">
        <f t="shared" si="348"/>
        <v>24.621413698830931</v>
      </c>
      <c r="O1485">
        <f t="shared" si="349"/>
        <v>49.242827397661863</v>
      </c>
      <c r="P1485">
        <f t="shared" si="350"/>
        <v>18.219846137134891</v>
      </c>
      <c r="Q1485">
        <f t="shared" si="351"/>
        <v>67.46267353479675</v>
      </c>
      <c r="R1485">
        <f t="shared" si="352"/>
        <v>31.707456561354469</v>
      </c>
      <c r="S1485">
        <f t="shared" si="353"/>
        <v>116.26067405829971</v>
      </c>
    </row>
    <row r="1486" spans="1:19">
      <c r="A1486" t="s">
        <v>1454</v>
      </c>
      <c r="B1486" t="s">
        <v>2525</v>
      </c>
      <c r="C1486" t="s">
        <v>51</v>
      </c>
      <c r="D1486" t="s">
        <v>42</v>
      </c>
      <c r="E1486" s="114">
        <v>4.5949797434133861E-2</v>
      </c>
      <c r="F1486" t="s">
        <v>204</v>
      </c>
      <c r="G1486">
        <f t="shared" si="346"/>
        <v>2016</v>
      </c>
      <c r="H1486" t="s">
        <v>2272</v>
      </c>
      <c r="I1486">
        <f t="shared" si="347"/>
        <v>2023</v>
      </c>
      <c r="J1486" t="s">
        <v>108</v>
      </c>
      <c r="L1486" s="118">
        <v>62.565693133622723</v>
      </c>
      <c r="M1486">
        <f t="shared" si="354"/>
        <v>31.950213960236695</v>
      </c>
      <c r="N1486">
        <f t="shared" si="348"/>
        <v>31.950213960236695</v>
      </c>
      <c r="O1486">
        <f t="shared" si="349"/>
        <v>63.90042792047339</v>
      </c>
      <c r="P1486">
        <f t="shared" si="350"/>
        <v>23.643158330575154</v>
      </c>
      <c r="Q1486">
        <f t="shared" si="351"/>
        <v>87.543586251048538</v>
      </c>
      <c r="R1486">
        <f t="shared" si="352"/>
        <v>41.145485537992812</v>
      </c>
      <c r="S1486">
        <f t="shared" si="353"/>
        <v>150.86678030597363</v>
      </c>
    </row>
    <row r="1487" spans="1:19">
      <c r="A1487" t="s">
        <v>1454</v>
      </c>
      <c r="B1487" t="s">
        <v>2526</v>
      </c>
      <c r="C1487" t="s">
        <v>51</v>
      </c>
      <c r="D1487" t="s">
        <v>42</v>
      </c>
      <c r="E1487" s="114">
        <v>4.5983934574734063E-2</v>
      </c>
      <c r="F1487" t="s">
        <v>204</v>
      </c>
      <c r="G1487">
        <f t="shared" si="346"/>
        <v>2016</v>
      </c>
      <c r="H1487" t="s">
        <v>2472</v>
      </c>
      <c r="I1487">
        <f t="shared" si="347"/>
        <v>2023</v>
      </c>
      <c r="J1487" t="s">
        <v>108</v>
      </c>
      <c r="L1487" s="118">
        <v>136.77245586760881</v>
      </c>
      <c r="M1487">
        <f t="shared" si="354"/>
        <v>69.845134129725622</v>
      </c>
      <c r="N1487">
        <f t="shared" si="348"/>
        <v>69.845134129725622</v>
      </c>
      <c r="O1487">
        <f t="shared" si="349"/>
        <v>139.69026825945124</v>
      </c>
      <c r="P1487">
        <f t="shared" si="350"/>
        <v>51.685399255996963</v>
      </c>
      <c r="Q1487">
        <f t="shared" si="351"/>
        <v>191.37566751544821</v>
      </c>
      <c r="R1487">
        <f t="shared" si="352"/>
        <v>89.946563732260657</v>
      </c>
      <c r="S1487">
        <f t="shared" si="353"/>
        <v>329.80406701828906</v>
      </c>
    </row>
    <row r="1488" spans="1:19">
      <c r="A1488" t="s">
        <v>219</v>
      </c>
      <c r="B1488" t="s">
        <v>2527</v>
      </c>
      <c r="C1488" t="s">
        <v>51</v>
      </c>
      <c r="D1488" t="s">
        <v>42</v>
      </c>
      <c r="E1488" s="114">
        <v>4.6699333068097558E-2</v>
      </c>
      <c r="F1488" t="s">
        <v>156</v>
      </c>
      <c r="G1488">
        <f t="shared" si="346"/>
        <v>2016</v>
      </c>
      <c r="H1488" t="s">
        <v>2528</v>
      </c>
      <c r="I1488">
        <f t="shared" si="347"/>
        <v>2023</v>
      </c>
      <c r="J1488" t="s">
        <v>108</v>
      </c>
      <c r="L1488" s="118">
        <v>167.37243641470141</v>
      </c>
      <c r="M1488">
        <f t="shared" si="354"/>
        <v>85.471524195774251</v>
      </c>
      <c r="N1488">
        <f t="shared" si="348"/>
        <v>85.471524195774251</v>
      </c>
      <c r="O1488">
        <f t="shared" si="349"/>
        <v>170.9430483915485</v>
      </c>
      <c r="P1488">
        <f t="shared" si="350"/>
        <v>63.248927904872943</v>
      </c>
      <c r="Q1488">
        <f t="shared" si="351"/>
        <v>234.19197629642144</v>
      </c>
      <c r="R1488">
        <f t="shared" si="352"/>
        <v>110.07022885931808</v>
      </c>
      <c r="S1488">
        <f t="shared" si="353"/>
        <v>403.59083915083295</v>
      </c>
    </row>
    <row r="1489" spans="1:19">
      <c r="A1489" t="s">
        <v>219</v>
      </c>
      <c r="B1489" t="s">
        <v>2529</v>
      </c>
      <c r="C1489" t="s">
        <v>51</v>
      </c>
      <c r="D1489" t="s">
        <v>42</v>
      </c>
      <c r="E1489" s="114">
        <v>4.772104953030816E-2</v>
      </c>
      <c r="F1489" t="s">
        <v>156</v>
      </c>
      <c r="G1489">
        <f t="shared" ref="G1489:G1552" si="355">YEAR(F1489)</f>
        <v>2016</v>
      </c>
      <c r="H1489" t="s">
        <v>2412</v>
      </c>
      <c r="I1489">
        <f t="shared" ref="I1489:I1552" si="356">YEAR(H1489)</f>
        <v>2023</v>
      </c>
      <c r="J1489" t="s">
        <v>108</v>
      </c>
      <c r="L1489" s="118">
        <v>122.4271858201059</v>
      </c>
      <c r="M1489">
        <f t="shared" si="354"/>
        <v>62.519482892134128</v>
      </c>
      <c r="N1489">
        <f t="shared" si="348"/>
        <v>62.519482892134128</v>
      </c>
      <c r="O1489">
        <f t="shared" si="349"/>
        <v>125.03896578426826</v>
      </c>
      <c r="P1489">
        <f t="shared" si="350"/>
        <v>46.264417340179257</v>
      </c>
      <c r="Q1489">
        <f t="shared" si="351"/>
        <v>171.30338312444752</v>
      </c>
      <c r="R1489">
        <f t="shared" si="352"/>
        <v>80.512590068490326</v>
      </c>
      <c r="S1489">
        <f t="shared" si="353"/>
        <v>295.21283025113121</v>
      </c>
    </row>
    <row r="1490" spans="1:19">
      <c r="A1490" t="s">
        <v>219</v>
      </c>
      <c r="B1490" t="s">
        <v>2530</v>
      </c>
      <c r="C1490" t="s">
        <v>51</v>
      </c>
      <c r="D1490" t="s">
        <v>42</v>
      </c>
      <c r="E1490" s="114">
        <v>4.4310736621287247E-2</v>
      </c>
      <c r="F1490" t="s">
        <v>156</v>
      </c>
      <c r="G1490">
        <f t="shared" si="355"/>
        <v>2016</v>
      </c>
      <c r="H1490" t="s">
        <v>2412</v>
      </c>
      <c r="I1490">
        <f t="shared" si="356"/>
        <v>2023</v>
      </c>
      <c r="J1490" t="s">
        <v>108</v>
      </c>
      <c r="L1490" s="118">
        <v>49.52135800907979</v>
      </c>
      <c r="M1490">
        <f t="shared" si="354"/>
        <v>25.288906823303432</v>
      </c>
      <c r="N1490">
        <f t="shared" si="348"/>
        <v>25.288906823303432</v>
      </c>
      <c r="O1490">
        <f t="shared" si="349"/>
        <v>50.577813646606863</v>
      </c>
      <c r="P1490">
        <f t="shared" si="350"/>
        <v>18.713791049244538</v>
      </c>
      <c r="Q1490">
        <f t="shared" si="351"/>
        <v>69.291604695851404</v>
      </c>
      <c r="R1490">
        <f t="shared" si="352"/>
        <v>32.567054207050155</v>
      </c>
      <c r="S1490">
        <f t="shared" si="353"/>
        <v>119.41253209251722</v>
      </c>
    </row>
    <row r="1491" spans="1:19">
      <c r="A1491" t="s">
        <v>1406</v>
      </c>
      <c r="B1491" t="s">
        <v>2531</v>
      </c>
      <c r="C1491" t="s">
        <v>51</v>
      </c>
      <c r="D1491" t="s">
        <v>42</v>
      </c>
      <c r="E1491" s="114">
        <v>4.8407301523482729E-2</v>
      </c>
      <c r="F1491" t="s">
        <v>1205</v>
      </c>
      <c r="G1491">
        <f t="shared" si="355"/>
        <v>2016</v>
      </c>
      <c r="H1491" t="s">
        <v>2316</v>
      </c>
      <c r="I1491">
        <f t="shared" si="356"/>
        <v>2023</v>
      </c>
      <c r="J1491" t="s">
        <v>108</v>
      </c>
      <c r="L1491" s="118">
        <v>14.507731722898651</v>
      </c>
      <c r="M1491">
        <f t="shared" si="354"/>
        <v>7.4086149998269164</v>
      </c>
      <c r="N1491">
        <f t="shared" si="348"/>
        <v>7.4086149998269164</v>
      </c>
      <c r="O1491">
        <f t="shared" si="349"/>
        <v>14.817229999653833</v>
      </c>
      <c r="P1491">
        <f t="shared" si="350"/>
        <v>5.4823750998719181</v>
      </c>
      <c r="Q1491">
        <f t="shared" si="351"/>
        <v>20.299605099525749</v>
      </c>
      <c r="R1491">
        <f t="shared" si="352"/>
        <v>9.5408143967771011</v>
      </c>
      <c r="S1491">
        <f t="shared" si="353"/>
        <v>34.982986121516035</v>
      </c>
    </row>
    <row r="1492" spans="1:19">
      <c r="A1492" t="s">
        <v>213</v>
      </c>
      <c r="B1492" t="s">
        <v>2532</v>
      </c>
      <c r="C1492" t="s">
        <v>51</v>
      </c>
      <c r="D1492" t="s">
        <v>42</v>
      </c>
      <c r="E1492" s="114">
        <v>4.4899368499980212E-2</v>
      </c>
      <c r="F1492" t="s">
        <v>152</v>
      </c>
      <c r="G1492">
        <f t="shared" si="355"/>
        <v>2016</v>
      </c>
      <c r="H1492" t="s">
        <v>2437</v>
      </c>
      <c r="I1492">
        <f t="shared" si="356"/>
        <v>2023</v>
      </c>
      <c r="J1492" t="s">
        <v>108</v>
      </c>
      <c r="L1492" s="118">
        <v>74.420972958814104</v>
      </c>
      <c r="M1492">
        <f t="shared" si="354"/>
        <v>38.004310190967765</v>
      </c>
      <c r="N1492">
        <f t="shared" si="348"/>
        <v>38.004310190967765</v>
      </c>
      <c r="O1492">
        <f t="shared" si="349"/>
        <v>76.008620381935529</v>
      </c>
      <c r="P1492">
        <f t="shared" si="350"/>
        <v>28.123189541316144</v>
      </c>
      <c r="Q1492">
        <f t="shared" si="351"/>
        <v>104.13180992325167</v>
      </c>
      <c r="R1492">
        <f t="shared" si="352"/>
        <v>48.941950663928282</v>
      </c>
      <c r="S1492">
        <f t="shared" si="353"/>
        <v>179.45381910107037</v>
      </c>
    </row>
    <row r="1493" spans="1:19">
      <c r="A1493" t="s">
        <v>213</v>
      </c>
      <c r="B1493" t="s">
        <v>2533</v>
      </c>
      <c r="C1493" t="s">
        <v>51</v>
      </c>
      <c r="D1493" t="s">
        <v>42</v>
      </c>
      <c r="E1493" s="114">
        <v>4.6542751287471727E-2</v>
      </c>
      <c r="F1493" t="s">
        <v>152</v>
      </c>
      <c r="G1493">
        <f t="shared" si="355"/>
        <v>2016</v>
      </c>
      <c r="H1493" t="s">
        <v>2437</v>
      </c>
      <c r="I1493">
        <f t="shared" si="356"/>
        <v>2023</v>
      </c>
      <c r="J1493" t="s">
        <v>108</v>
      </c>
      <c r="L1493" s="118">
        <v>106.4907450593343</v>
      </c>
      <c r="M1493">
        <f t="shared" si="354"/>
        <v>54.381273810300094</v>
      </c>
      <c r="N1493">
        <f t="shared" si="348"/>
        <v>54.381273810300094</v>
      </c>
      <c r="O1493">
        <f t="shared" si="349"/>
        <v>108.76254762060019</v>
      </c>
      <c r="P1493">
        <f t="shared" si="350"/>
        <v>40.242142619622072</v>
      </c>
      <c r="Q1493">
        <f t="shared" si="351"/>
        <v>149.00469024022226</v>
      </c>
      <c r="R1493">
        <f t="shared" si="352"/>
        <v>70.032204412904463</v>
      </c>
      <c r="S1493">
        <f t="shared" si="353"/>
        <v>256.784749513983</v>
      </c>
    </row>
    <row r="1494" spans="1:19">
      <c r="A1494" t="s">
        <v>213</v>
      </c>
      <c r="B1494" t="s">
        <v>2534</v>
      </c>
      <c r="C1494" t="s">
        <v>51</v>
      </c>
      <c r="D1494" t="s">
        <v>42</v>
      </c>
      <c r="E1494" s="114">
        <v>4.6574351581924113E-2</v>
      </c>
      <c r="F1494" t="s">
        <v>152</v>
      </c>
      <c r="G1494">
        <f t="shared" si="355"/>
        <v>2016</v>
      </c>
      <c r="H1494" t="s">
        <v>2440</v>
      </c>
      <c r="I1494">
        <f t="shared" si="356"/>
        <v>2023</v>
      </c>
      <c r="J1494" t="s">
        <v>108</v>
      </c>
      <c r="L1494" s="118">
        <v>101.2197003739866</v>
      </c>
      <c r="M1494">
        <f t="shared" si="354"/>
        <v>51.689526990982529</v>
      </c>
      <c r="N1494">
        <f t="shared" si="348"/>
        <v>51.689526990982529</v>
      </c>
      <c r="O1494">
        <f t="shared" si="349"/>
        <v>103.37905398196506</v>
      </c>
      <c r="P1494">
        <f t="shared" si="350"/>
        <v>38.250249973327072</v>
      </c>
      <c r="Q1494">
        <f t="shared" si="351"/>
        <v>141.62930395529213</v>
      </c>
      <c r="R1494">
        <f t="shared" si="352"/>
        <v>66.565772858987302</v>
      </c>
      <c r="S1494">
        <f t="shared" si="353"/>
        <v>244.07450048295343</v>
      </c>
    </row>
    <row r="1495" spans="1:19">
      <c r="A1495" t="s">
        <v>213</v>
      </c>
      <c r="B1495" t="s">
        <v>2535</v>
      </c>
      <c r="C1495" t="s">
        <v>51</v>
      </c>
      <c r="D1495" t="s">
        <v>42</v>
      </c>
      <c r="E1495" s="114">
        <v>4.6317584907065078E-2</v>
      </c>
      <c r="F1495" t="s">
        <v>152</v>
      </c>
      <c r="G1495">
        <f t="shared" si="355"/>
        <v>2016</v>
      </c>
      <c r="H1495" t="s">
        <v>2440</v>
      </c>
      <c r="I1495">
        <f t="shared" si="356"/>
        <v>2023</v>
      </c>
      <c r="J1495" t="s">
        <v>108</v>
      </c>
      <c r="L1495" s="118">
        <v>117.78653934124399</v>
      </c>
      <c r="M1495">
        <f t="shared" si="354"/>
        <v>60.14965942359531</v>
      </c>
      <c r="N1495">
        <f t="shared" si="348"/>
        <v>60.14965942359531</v>
      </c>
      <c r="O1495">
        <f t="shared" si="349"/>
        <v>120.29931884719062</v>
      </c>
      <c r="P1495">
        <f t="shared" si="350"/>
        <v>44.510747973460532</v>
      </c>
      <c r="Q1495">
        <f t="shared" si="351"/>
        <v>164.81006682065114</v>
      </c>
      <c r="R1495">
        <f t="shared" si="352"/>
        <v>77.460731405706028</v>
      </c>
      <c r="S1495">
        <f t="shared" si="353"/>
        <v>284.02268182092212</v>
      </c>
    </row>
    <row r="1496" spans="1:19">
      <c r="A1496" t="s">
        <v>215</v>
      </c>
      <c r="B1496" t="s">
        <v>2536</v>
      </c>
      <c r="C1496" t="s">
        <v>51</v>
      </c>
      <c r="D1496" t="s">
        <v>42</v>
      </c>
      <c r="E1496" s="114">
        <v>4.4549856637333213E-2</v>
      </c>
      <c r="F1496" t="s">
        <v>201</v>
      </c>
      <c r="G1496">
        <f t="shared" si="355"/>
        <v>2016</v>
      </c>
      <c r="H1496" t="s">
        <v>2444</v>
      </c>
      <c r="I1496">
        <f t="shared" si="356"/>
        <v>2023</v>
      </c>
      <c r="J1496" t="s">
        <v>108</v>
      </c>
      <c r="L1496" s="118">
        <v>79.495639537817866</v>
      </c>
      <c r="M1496">
        <f t="shared" si="354"/>
        <v>40.595773257312352</v>
      </c>
      <c r="N1496">
        <f t="shared" si="348"/>
        <v>40.595773257312352</v>
      </c>
      <c r="O1496">
        <f t="shared" si="349"/>
        <v>81.191546514624704</v>
      </c>
      <c r="P1496">
        <f t="shared" si="350"/>
        <v>30.040872210411141</v>
      </c>
      <c r="Q1496">
        <f t="shared" si="351"/>
        <v>111.23241872503584</v>
      </c>
      <c r="R1496">
        <f t="shared" si="352"/>
        <v>52.279236800766846</v>
      </c>
      <c r="S1496">
        <f t="shared" si="353"/>
        <v>191.6905349361451</v>
      </c>
    </row>
    <row r="1497" spans="1:19">
      <c r="A1497" t="s">
        <v>215</v>
      </c>
      <c r="B1497" t="s">
        <v>2537</v>
      </c>
      <c r="C1497" t="s">
        <v>51</v>
      </c>
      <c r="D1497" t="s">
        <v>42</v>
      </c>
      <c r="E1497" s="114">
        <v>4.4470691502924889E-2</v>
      </c>
      <c r="F1497" t="s">
        <v>201</v>
      </c>
      <c r="G1497">
        <f t="shared" si="355"/>
        <v>2016</v>
      </c>
      <c r="H1497" t="s">
        <v>2538</v>
      </c>
      <c r="I1497">
        <f t="shared" si="356"/>
        <v>2023</v>
      </c>
      <c r="J1497" t="s">
        <v>108</v>
      </c>
      <c r="L1497" s="118">
        <v>99.839852825470089</v>
      </c>
      <c r="M1497">
        <f t="shared" si="354"/>
        <v>50.984884842873427</v>
      </c>
      <c r="N1497">
        <f t="shared" si="348"/>
        <v>50.984884842873427</v>
      </c>
      <c r="O1497">
        <f t="shared" si="349"/>
        <v>101.96976968574685</v>
      </c>
      <c r="P1497">
        <f t="shared" si="350"/>
        <v>37.728814783726335</v>
      </c>
      <c r="Q1497">
        <f t="shared" si="351"/>
        <v>139.69858446947319</v>
      </c>
      <c r="R1497">
        <f t="shared" si="352"/>
        <v>65.658334700652389</v>
      </c>
      <c r="S1497">
        <f t="shared" si="353"/>
        <v>240.7472272357254</v>
      </c>
    </row>
    <row r="1498" spans="1:19">
      <c r="A1498" t="s">
        <v>217</v>
      </c>
      <c r="B1498" t="s">
        <v>2539</v>
      </c>
      <c r="C1498" t="s">
        <v>51</v>
      </c>
      <c r="D1498" t="s">
        <v>42</v>
      </c>
      <c r="E1498" s="114">
        <v>4.6447100127561147E-2</v>
      </c>
      <c r="F1498" t="s">
        <v>201</v>
      </c>
      <c r="G1498">
        <f t="shared" si="355"/>
        <v>2016</v>
      </c>
      <c r="H1498" t="s">
        <v>2340</v>
      </c>
      <c r="I1498">
        <f t="shared" si="356"/>
        <v>2023</v>
      </c>
      <c r="J1498" t="s">
        <v>108</v>
      </c>
      <c r="L1498" s="118">
        <v>144.1416764323094</v>
      </c>
      <c r="M1498">
        <f t="shared" si="354"/>
        <v>73.608349431432714</v>
      </c>
      <c r="N1498">
        <f t="shared" si="348"/>
        <v>73.608349431432714</v>
      </c>
      <c r="O1498">
        <f t="shared" si="349"/>
        <v>147.21669886286543</v>
      </c>
      <c r="P1498">
        <f t="shared" si="350"/>
        <v>54.470178579260207</v>
      </c>
      <c r="Q1498">
        <f t="shared" si="351"/>
        <v>201.68687744212565</v>
      </c>
      <c r="R1498">
        <f t="shared" si="352"/>
        <v>94.792832397799046</v>
      </c>
      <c r="S1498">
        <f t="shared" si="353"/>
        <v>347.57371879192982</v>
      </c>
    </row>
    <row r="1499" spans="1:19">
      <c r="A1499" t="s">
        <v>219</v>
      </c>
      <c r="B1499" t="s">
        <v>2540</v>
      </c>
      <c r="C1499" t="s">
        <v>51</v>
      </c>
      <c r="D1499" t="s">
        <v>42</v>
      </c>
      <c r="E1499" s="114">
        <v>4.8770988603262858E-2</v>
      </c>
      <c r="F1499" t="s">
        <v>156</v>
      </c>
      <c r="G1499">
        <f t="shared" si="355"/>
        <v>2016</v>
      </c>
      <c r="H1499" t="s">
        <v>2409</v>
      </c>
      <c r="I1499">
        <f t="shared" si="356"/>
        <v>2023</v>
      </c>
      <c r="J1499" t="s">
        <v>108</v>
      </c>
      <c r="L1499" s="118">
        <v>200.2352337915091</v>
      </c>
      <c r="M1499">
        <f t="shared" si="354"/>
        <v>102.25345938953072</v>
      </c>
      <c r="N1499">
        <f t="shared" si="348"/>
        <v>102.25345938953072</v>
      </c>
      <c r="O1499">
        <f t="shared" si="349"/>
        <v>204.50691877906144</v>
      </c>
      <c r="P1499">
        <f t="shared" si="350"/>
        <v>75.66755994825273</v>
      </c>
      <c r="Q1499">
        <f t="shared" si="351"/>
        <v>280.17447872731418</v>
      </c>
      <c r="R1499">
        <f t="shared" si="352"/>
        <v>131.68200500183767</v>
      </c>
      <c r="S1499">
        <f t="shared" si="353"/>
        <v>482.8340183400714</v>
      </c>
    </row>
    <row r="1500" spans="1:19">
      <c r="A1500" t="s">
        <v>219</v>
      </c>
      <c r="B1500" t="s">
        <v>2541</v>
      </c>
      <c r="C1500" t="s">
        <v>51</v>
      </c>
      <c r="D1500" t="s">
        <v>42</v>
      </c>
      <c r="E1500" s="114">
        <v>4.6051788527255139E-2</v>
      </c>
      <c r="F1500" t="s">
        <v>156</v>
      </c>
      <c r="G1500">
        <f t="shared" si="355"/>
        <v>2016</v>
      </c>
      <c r="H1500" t="s">
        <v>2412</v>
      </c>
      <c r="I1500">
        <f t="shared" si="356"/>
        <v>2023</v>
      </c>
      <c r="J1500" t="s">
        <v>108</v>
      </c>
      <c r="L1500" s="118">
        <v>47.511920352674011</v>
      </c>
      <c r="M1500">
        <f t="shared" si="354"/>
        <v>24.262753993432213</v>
      </c>
      <c r="N1500">
        <f t="shared" si="348"/>
        <v>24.262753993432213</v>
      </c>
      <c r="O1500">
        <f t="shared" si="349"/>
        <v>48.525507986864426</v>
      </c>
      <c r="P1500">
        <f t="shared" si="350"/>
        <v>17.954437955139838</v>
      </c>
      <c r="Q1500">
        <f t="shared" si="351"/>
        <v>66.479945942004264</v>
      </c>
      <c r="R1500">
        <f t="shared" si="352"/>
        <v>31.245574592742003</v>
      </c>
      <c r="S1500">
        <f t="shared" si="353"/>
        <v>114.56710684005401</v>
      </c>
    </row>
    <row r="1501" spans="1:19">
      <c r="A1501" t="s">
        <v>219</v>
      </c>
      <c r="B1501" t="s">
        <v>2542</v>
      </c>
      <c r="C1501" t="s">
        <v>51</v>
      </c>
      <c r="D1501" t="s">
        <v>42</v>
      </c>
      <c r="E1501" s="114">
        <v>4.5742038867840902E-2</v>
      </c>
      <c r="F1501" t="s">
        <v>156</v>
      </c>
      <c r="G1501">
        <f t="shared" si="355"/>
        <v>2016</v>
      </c>
      <c r="H1501" t="s">
        <v>2412</v>
      </c>
      <c r="I1501">
        <f t="shared" si="356"/>
        <v>2023</v>
      </c>
      <c r="J1501" t="s">
        <v>108</v>
      </c>
      <c r="L1501" s="118">
        <v>50.660550481819321</v>
      </c>
      <c r="M1501">
        <f t="shared" si="354"/>
        <v>25.870654446049087</v>
      </c>
      <c r="N1501">
        <f t="shared" ref="N1501:N1564" si="357">L1501*$L$2</f>
        <v>25.870654446049087</v>
      </c>
      <c r="O1501">
        <f t="shared" ref="O1501:O1564" si="358">N1501*$L$4</f>
        <v>51.741308892098175</v>
      </c>
      <c r="P1501">
        <f t="shared" ref="P1501:P1564" si="359">O1501*$L$5</f>
        <v>19.144284290076325</v>
      </c>
      <c r="Q1501">
        <f t="shared" ref="Q1501:Q1564" si="360">SUM(O1501:P1501)</f>
        <v>70.885593182174503</v>
      </c>
      <c r="R1501">
        <f t="shared" ref="R1501:R1564" si="361">Q1501*$L$7</f>
        <v>33.316228795622017</v>
      </c>
      <c r="S1501">
        <f t="shared" ref="S1501:S1564" si="362">R1501*$L$8</f>
        <v>122.15950558394739</v>
      </c>
    </row>
    <row r="1502" spans="1:19">
      <c r="A1502" t="s">
        <v>1417</v>
      </c>
      <c r="B1502" t="s">
        <v>2543</v>
      </c>
      <c r="C1502" t="s">
        <v>51</v>
      </c>
      <c r="D1502" t="s">
        <v>42</v>
      </c>
      <c r="E1502" s="114">
        <v>4.5493315673163053E-2</v>
      </c>
      <c r="F1502" t="s">
        <v>1205</v>
      </c>
      <c r="G1502">
        <f t="shared" si="355"/>
        <v>2016</v>
      </c>
      <c r="H1502" t="s">
        <v>2404</v>
      </c>
      <c r="I1502">
        <f t="shared" si="356"/>
        <v>2023</v>
      </c>
      <c r="J1502" t="s">
        <v>108</v>
      </c>
      <c r="L1502" s="118">
        <v>3.891016245685516</v>
      </c>
      <c r="M1502">
        <f t="shared" si="354"/>
        <v>1.9870122961300716</v>
      </c>
      <c r="N1502">
        <f t="shared" si="357"/>
        <v>1.9870122961300716</v>
      </c>
      <c r="O1502">
        <f t="shared" si="358"/>
        <v>3.9740245922601432</v>
      </c>
      <c r="P1502">
        <f t="shared" si="359"/>
        <v>1.4703890991362529</v>
      </c>
      <c r="Q1502">
        <f t="shared" si="360"/>
        <v>5.4444136913963961</v>
      </c>
      <c r="R1502">
        <f t="shared" si="361"/>
        <v>2.558874434956306</v>
      </c>
      <c r="S1502">
        <f t="shared" si="362"/>
        <v>9.3825395948397876</v>
      </c>
    </row>
    <row r="1503" spans="1:19">
      <c r="A1503" t="s">
        <v>1417</v>
      </c>
      <c r="B1503" t="s">
        <v>2544</v>
      </c>
      <c r="C1503" t="s">
        <v>51</v>
      </c>
      <c r="D1503" t="s">
        <v>42</v>
      </c>
      <c r="E1503" s="114">
        <v>4.6119081353266048E-2</v>
      </c>
      <c r="F1503" t="s">
        <v>1205</v>
      </c>
      <c r="G1503">
        <f t="shared" si="355"/>
        <v>2016</v>
      </c>
      <c r="H1503" t="s">
        <v>2404</v>
      </c>
      <c r="I1503">
        <f t="shared" si="356"/>
        <v>2023</v>
      </c>
      <c r="J1503" t="s">
        <v>108</v>
      </c>
      <c r="L1503" s="118">
        <v>27.521066972750841</v>
      </c>
      <c r="M1503">
        <f t="shared" si="354"/>
        <v>14.054091534084773</v>
      </c>
      <c r="N1503">
        <f t="shared" si="357"/>
        <v>14.054091534084773</v>
      </c>
      <c r="O1503">
        <f t="shared" si="358"/>
        <v>28.108183068169545</v>
      </c>
      <c r="P1503">
        <f t="shared" si="359"/>
        <v>10.400027735222732</v>
      </c>
      <c r="Q1503">
        <f t="shared" si="360"/>
        <v>38.508210803392274</v>
      </c>
      <c r="R1503">
        <f t="shared" si="361"/>
        <v>18.098859077594369</v>
      </c>
      <c r="S1503">
        <f t="shared" si="362"/>
        <v>66.362483284512678</v>
      </c>
    </row>
    <row r="1504" spans="1:19">
      <c r="A1504" t="s">
        <v>213</v>
      </c>
      <c r="B1504" t="s">
        <v>2545</v>
      </c>
      <c r="C1504" t="s">
        <v>51</v>
      </c>
      <c r="D1504" t="s">
        <v>42</v>
      </c>
      <c r="E1504" s="114">
        <v>4.9833436346595587E-2</v>
      </c>
      <c r="F1504" t="s">
        <v>152</v>
      </c>
      <c r="G1504">
        <f t="shared" si="355"/>
        <v>2016</v>
      </c>
      <c r="H1504" t="s">
        <v>2440</v>
      </c>
      <c r="I1504">
        <f t="shared" si="356"/>
        <v>2023</v>
      </c>
      <c r="J1504" t="s">
        <v>108</v>
      </c>
      <c r="L1504" s="118">
        <v>80.001840673662599</v>
      </c>
      <c r="M1504">
        <f t="shared" si="354"/>
        <v>40.854273304017063</v>
      </c>
      <c r="N1504">
        <f t="shared" si="357"/>
        <v>40.854273304017063</v>
      </c>
      <c r="O1504">
        <f t="shared" si="358"/>
        <v>81.708546608034126</v>
      </c>
      <c r="P1504">
        <f t="shared" si="359"/>
        <v>30.232162244972628</v>
      </c>
      <c r="Q1504">
        <f t="shared" si="360"/>
        <v>111.94070885300675</v>
      </c>
      <c r="R1504">
        <f t="shared" si="361"/>
        <v>52.612133160913174</v>
      </c>
      <c r="S1504">
        <f t="shared" si="362"/>
        <v>192.91115492334831</v>
      </c>
    </row>
    <row r="1505" spans="1:19">
      <c r="A1505" t="s">
        <v>1439</v>
      </c>
      <c r="B1505" t="s">
        <v>2546</v>
      </c>
      <c r="C1505" t="s">
        <v>51</v>
      </c>
      <c r="D1505" t="s">
        <v>42</v>
      </c>
      <c r="E1505" s="114">
        <v>4.7318007370658048E-2</v>
      </c>
      <c r="F1505" t="s">
        <v>201</v>
      </c>
      <c r="G1505">
        <f t="shared" si="355"/>
        <v>2016</v>
      </c>
      <c r="H1505" t="s">
        <v>2380</v>
      </c>
      <c r="I1505">
        <f t="shared" si="356"/>
        <v>2023</v>
      </c>
      <c r="J1505" t="s">
        <v>108</v>
      </c>
      <c r="L1505" s="118">
        <v>73.798404045256021</v>
      </c>
      <c r="M1505">
        <f t="shared" si="354"/>
        <v>37.686384999110771</v>
      </c>
      <c r="N1505">
        <f t="shared" si="357"/>
        <v>37.686384999110771</v>
      </c>
      <c r="O1505">
        <f t="shared" si="358"/>
        <v>75.372769998221543</v>
      </c>
      <c r="P1505">
        <f t="shared" si="359"/>
        <v>27.887924899341971</v>
      </c>
      <c r="Q1505">
        <f t="shared" si="360"/>
        <v>103.26069489756351</v>
      </c>
      <c r="R1505">
        <f t="shared" si="361"/>
        <v>48.532526601854848</v>
      </c>
      <c r="S1505">
        <f t="shared" si="362"/>
        <v>177.95259754013443</v>
      </c>
    </row>
    <row r="1506" spans="1:19">
      <c r="A1506" t="s">
        <v>1439</v>
      </c>
      <c r="B1506" t="s">
        <v>2547</v>
      </c>
      <c r="C1506" t="s">
        <v>51</v>
      </c>
      <c r="D1506" t="s">
        <v>42</v>
      </c>
      <c r="E1506" s="114">
        <v>4.8043906873778311E-2</v>
      </c>
      <c r="F1506" t="s">
        <v>201</v>
      </c>
      <c r="G1506">
        <f t="shared" si="355"/>
        <v>2016</v>
      </c>
      <c r="H1506" t="s">
        <v>2380</v>
      </c>
      <c r="I1506">
        <f t="shared" si="356"/>
        <v>2023</v>
      </c>
      <c r="J1506" t="s">
        <v>108</v>
      </c>
      <c r="L1506" s="118">
        <v>91.13888453179618</v>
      </c>
      <c r="M1506">
        <f t="shared" si="354"/>
        <v>46.54159036757062</v>
      </c>
      <c r="N1506">
        <f t="shared" si="357"/>
        <v>46.54159036757062</v>
      </c>
      <c r="O1506">
        <f t="shared" si="358"/>
        <v>93.083180735141241</v>
      </c>
      <c r="P1506">
        <f t="shared" si="359"/>
        <v>34.44077687200226</v>
      </c>
      <c r="Q1506">
        <f t="shared" si="360"/>
        <v>127.5239576071435</v>
      </c>
      <c r="R1506">
        <f t="shared" si="361"/>
        <v>59.936260075357445</v>
      </c>
      <c r="S1506">
        <f t="shared" si="362"/>
        <v>219.7662869429773</v>
      </c>
    </row>
    <row r="1507" spans="1:19">
      <c r="A1507" t="s">
        <v>1419</v>
      </c>
      <c r="B1507" t="s">
        <v>2548</v>
      </c>
      <c r="C1507" t="s">
        <v>51</v>
      </c>
      <c r="D1507" t="s">
        <v>42</v>
      </c>
      <c r="E1507" s="114">
        <v>4.6912570298645442E-2</v>
      </c>
      <c r="F1507" t="s">
        <v>156</v>
      </c>
      <c r="G1507">
        <f t="shared" si="355"/>
        <v>2016</v>
      </c>
      <c r="H1507" t="s">
        <v>2287</v>
      </c>
      <c r="I1507">
        <f t="shared" si="356"/>
        <v>2023</v>
      </c>
      <c r="J1507" t="s">
        <v>108</v>
      </c>
      <c r="L1507" s="118">
        <v>78.515243902874118</v>
      </c>
      <c r="M1507">
        <f t="shared" si="354"/>
        <v>40.095117886401077</v>
      </c>
      <c r="N1507">
        <f t="shared" si="357"/>
        <v>40.095117886401077</v>
      </c>
      <c r="O1507">
        <f t="shared" si="358"/>
        <v>80.190235772802154</v>
      </c>
      <c r="P1507">
        <f t="shared" si="359"/>
        <v>29.670387235936797</v>
      </c>
      <c r="Q1507">
        <f t="shared" si="360"/>
        <v>109.86062300873895</v>
      </c>
      <c r="R1507">
        <f t="shared" si="361"/>
        <v>51.634492814107304</v>
      </c>
      <c r="S1507">
        <f t="shared" si="362"/>
        <v>189.32647365172679</v>
      </c>
    </row>
    <row r="1508" spans="1:19">
      <c r="A1508" t="s">
        <v>1419</v>
      </c>
      <c r="B1508" t="s">
        <v>2549</v>
      </c>
      <c r="C1508" t="s">
        <v>51</v>
      </c>
      <c r="D1508" t="s">
        <v>42</v>
      </c>
      <c r="E1508" s="114">
        <v>4.4310736621287247E-2</v>
      </c>
      <c r="F1508" t="s">
        <v>156</v>
      </c>
      <c r="G1508">
        <f t="shared" si="355"/>
        <v>2016</v>
      </c>
      <c r="H1508" t="s">
        <v>2287</v>
      </c>
      <c r="I1508">
        <f t="shared" si="356"/>
        <v>2023</v>
      </c>
      <c r="J1508" t="s">
        <v>108</v>
      </c>
      <c r="L1508" s="118">
        <v>92.678965295460912</v>
      </c>
      <c r="M1508">
        <f t="shared" si="354"/>
        <v>47.328058277548742</v>
      </c>
      <c r="N1508">
        <f t="shared" si="357"/>
        <v>47.328058277548742</v>
      </c>
      <c r="O1508">
        <f t="shared" si="358"/>
        <v>94.656116555097483</v>
      </c>
      <c r="P1508">
        <f t="shared" si="359"/>
        <v>35.022763125386071</v>
      </c>
      <c r="Q1508">
        <f t="shared" si="360"/>
        <v>129.67887968048356</v>
      </c>
      <c r="R1508">
        <f t="shared" si="361"/>
        <v>60.949073449827267</v>
      </c>
      <c r="S1508">
        <f t="shared" si="362"/>
        <v>223.47993598269997</v>
      </c>
    </row>
    <row r="1509" spans="1:19">
      <c r="A1509" t="s">
        <v>219</v>
      </c>
      <c r="B1509" t="s">
        <v>2550</v>
      </c>
      <c r="C1509" t="s">
        <v>51</v>
      </c>
      <c r="D1509" t="s">
        <v>42</v>
      </c>
      <c r="E1509" s="114">
        <v>4.8363935928046962E-2</v>
      </c>
      <c r="F1509" t="s">
        <v>156</v>
      </c>
      <c r="G1509">
        <f t="shared" si="355"/>
        <v>2016</v>
      </c>
      <c r="H1509" t="s">
        <v>2528</v>
      </c>
      <c r="I1509">
        <f t="shared" si="356"/>
        <v>2023</v>
      </c>
      <c r="J1509" t="s">
        <v>108</v>
      </c>
      <c r="L1509" s="118">
        <v>108.5377265031378</v>
      </c>
      <c r="M1509">
        <f t="shared" si="354"/>
        <v>55.426599000935745</v>
      </c>
      <c r="N1509">
        <f t="shared" si="357"/>
        <v>55.426599000935745</v>
      </c>
      <c r="O1509">
        <f t="shared" si="358"/>
        <v>110.85319800187149</v>
      </c>
      <c r="P1509">
        <f t="shared" si="359"/>
        <v>41.015683260692448</v>
      </c>
      <c r="Q1509">
        <f t="shared" si="360"/>
        <v>151.86888126256395</v>
      </c>
      <c r="R1509">
        <f t="shared" si="361"/>
        <v>71.378374193405051</v>
      </c>
      <c r="S1509">
        <f t="shared" si="362"/>
        <v>261.72070537581851</v>
      </c>
    </row>
    <row r="1510" spans="1:19">
      <c r="A1510" t="s">
        <v>219</v>
      </c>
      <c r="B1510" t="s">
        <v>2551</v>
      </c>
      <c r="C1510" t="s">
        <v>51</v>
      </c>
      <c r="D1510" t="s">
        <v>42</v>
      </c>
      <c r="E1510" s="114">
        <v>4.5088760268884497E-2</v>
      </c>
      <c r="F1510" t="s">
        <v>156</v>
      </c>
      <c r="G1510">
        <f t="shared" si="355"/>
        <v>2016</v>
      </c>
      <c r="H1510" t="s">
        <v>2528</v>
      </c>
      <c r="I1510">
        <f t="shared" si="356"/>
        <v>2023</v>
      </c>
      <c r="J1510" t="s">
        <v>108</v>
      </c>
      <c r="L1510" s="118">
        <v>48.95194422840359</v>
      </c>
      <c r="M1510">
        <f t="shared" ref="M1510:M1573" si="363">IF(D1510="euc",$L$2,$L$3)*L1510</f>
        <v>24.998126185971451</v>
      </c>
      <c r="N1510">
        <f t="shared" si="357"/>
        <v>24.998126185971451</v>
      </c>
      <c r="O1510">
        <f t="shared" si="358"/>
        <v>49.996252371942902</v>
      </c>
      <c r="P1510">
        <f t="shared" si="359"/>
        <v>18.498613377618874</v>
      </c>
      <c r="Q1510">
        <f t="shared" si="360"/>
        <v>68.494865749561768</v>
      </c>
      <c r="R1510">
        <f t="shared" si="361"/>
        <v>32.192586902294032</v>
      </c>
      <c r="S1510">
        <f t="shared" si="362"/>
        <v>118.03948530841144</v>
      </c>
    </row>
    <row r="1511" spans="1:19">
      <c r="A1511" t="s">
        <v>219</v>
      </c>
      <c r="B1511" t="s">
        <v>2552</v>
      </c>
      <c r="C1511" t="s">
        <v>51</v>
      </c>
      <c r="D1511" t="s">
        <v>42</v>
      </c>
      <c r="E1511" s="114">
        <v>4.2864739210970448E-2</v>
      </c>
      <c r="F1511" t="s">
        <v>156</v>
      </c>
      <c r="G1511">
        <f t="shared" si="355"/>
        <v>2016</v>
      </c>
      <c r="H1511" t="s">
        <v>2528</v>
      </c>
      <c r="I1511">
        <f t="shared" si="356"/>
        <v>2023</v>
      </c>
      <c r="J1511" t="s">
        <v>108</v>
      </c>
      <c r="L1511" s="118">
        <v>104.4782980771071</v>
      </c>
      <c r="M1511">
        <f t="shared" si="363"/>
        <v>53.353584218042734</v>
      </c>
      <c r="N1511">
        <f t="shared" si="357"/>
        <v>53.353584218042734</v>
      </c>
      <c r="O1511">
        <f t="shared" si="358"/>
        <v>106.70716843608547</v>
      </c>
      <c r="P1511">
        <f t="shared" si="359"/>
        <v>39.481652321351625</v>
      </c>
      <c r="Q1511">
        <f t="shared" si="360"/>
        <v>146.1888207574371</v>
      </c>
      <c r="R1511">
        <f t="shared" si="361"/>
        <v>68.708745755995437</v>
      </c>
      <c r="S1511">
        <f t="shared" si="362"/>
        <v>251.93206777198327</v>
      </c>
    </row>
    <row r="1512" spans="1:19">
      <c r="A1512" t="s">
        <v>219</v>
      </c>
      <c r="B1512" t="s">
        <v>2553</v>
      </c>
      <c r="C1512" t="s">
        <v>51</v>
      </c>
      <c r="D1512" t="s">
        <v>42</v>
      </c>
      <c r="E1512" s="114">
        <v>4.5200748074270367E-2</v>
      </c>
      <c r="F1512" t="s">
        <v>156</v>
      </c>
      <c r="G1512">
        <f t="shared" si="355"/>
        <v>2016</v>
      </c>
      <c r="H1512" t="s">
        <v>2528</v>
      </c>
      <c r="I1512">
        <f t="shared" si="356"/>
        <v>2023</v>
      </c>
      <c r="J1512" t="s">
        <v>108</v>
      </c>
      <c r="L1512" s="118">
        <v>144.6502674832206</v>
      </c>
      <c r="M1512">
        <f t="shared" si="363"/>
        <v>73.868069928098038</v>
      </c>
      <c r="N1512">
        <f t="shared" si="357"/>
        <v>73.868069928098038</v>
      </c>
      <c r="O1512">
        <f t="shared" si="358"/>
        <v>147.73613985619608</v>
      </c>
      <c r="P1512">
        <f t="shared" si="359"/>
        <v>54.662371746792545</v>
      </c>
      <c r="Q1512">
        <f t="shared" si="360"/>
        <v>202.39851160298861</v>
      </c>
      <c r="R1512">
        <f t="shared" si="361"/>
        <v>95.127300453404644</v>
      </c>
      <c r="S1512">
        <f t="shared" si="362"/>
        <v>348.80010166248366</v>
      </c>
    </row>
    <row r="1513" spans="1:19">
      <c r="A1513" t="s">
        <v>219</v>
      </c>
      <c r="B1513" t="s">
        <v>2554</v>
      </c>
      <c r="C1513" t="s">
        <v>51</v>
      </c>
      <c r="D1513" t="s">
        <v>42</v>
      </c>
      <c r="E1513" s="114">
        <v>4.4189352764174759E-2</v>
      </c>
      <c r="F1513" t="s">
        <v>156</v>
      </c>
      <c r="G1513">
        <f t="shared" si="355"/>
        <v>2016</v>
      </c>
      <c r="H1513" t="s">
        <v>2528</v>
      </c>
      <c r="I1513">
        <f t="shared" si="356"/>
        <v>2023</v>
      </c>
      <c r="J1513" t="s">
        <v>108</v>
      </c>
      <c r="L1513" s="118">
        <v>75.792115699599989</v>
      </c>
      <c r="M1513">
        <f t="shared" si="363"/>
        <v>38.704507083929087</v>
      </c>
      <c r="N1513">
        <f t="shared" si="357"/>
        <v>38.704507083929087</v>
      </c>
      <c r="O1513">
        <f t="shared" si="358"/>
        <v>77.409014167858174</v>
      </c>
      <c r="P1513">
        <f t="shared" si="359"/>
        <v>28.641335242107523</v>
      </c>
      <c r="Q1513">
        <f t="shared" si="360"/>
        <v>106.05034940996569</v>
      </c>
      <c r="R1513">
        <f t="shared" si="361"/>
        <v>49.84366422268387</v>
      </c>
      <c r="S1513">
        <f t="shared" si="362"/>
        <v>182.76010214984086</v>
      </c>
    </row>
    <row r="1514" spans="1:19">
      <c r="A1514" t="s">
        <v>219</v>
      </c>
      <c r="B1514" t="s">
        <v>2555</v>
      </c>
      <c r="C1514" t="s">
        <v>51</v>
      </c>
      <c r="D1514" t="s">
        <v>42</v>
      </c>
      <c r="E1514" s="114">
        <v>4.4470691502924889E-2</v>
      </c>
      <c r="F1514" t="s">
        <v>156</v>
      </c>
      <c r="G1514">
        <f t="shared" si="355"/>
        <v>2016</v>
      </c>
      <c r="H1514" t="s">
        <v>2412</v>
      </c>
      <c r="I1514">
        <f t="shared" si="356"/>
        <v>2023</v>
      </c>
      <c r="J1514" t="s">
        <v>108</v>
      </c>
      <c r="L1514" s="118">
        <v>85.295073875707573</v>
      </c>
      <c r="M1514">
        <f t="shared" si="363"/>
        <v>43.557351059194701</v>
      </c>
      <c r="N1514">
        <f t="shared" si="357"/>
        <v>43.557351059194701</v>
      </c>
      <c r="O1514">
        <f t="shared" si="358"/>
        <v>87.114702118389403</v>
      </c>
      <c r="P1514">
        <f t="shared" si="359"/>
        <v>32.232439783804075</v>
      </c>
      <c r="Q1514">
        <f t="shared" si="360"/>
        <v>119.34714190219347</v>
      </c>
      <c r="R1514">
        <f t="shared" si="361"/>
        <v>56.093156694030931</v>
      </c>
      <c r="S1514">
        <f t="shared" si="362"/>
        <v>205.6749078781134</v>
      </c>
    </row>
    <row r="1515" spans="1:19">
      <c r="A1515" t="s">
        <v>1404</v>
      </c>
      <c r="B1515" t="s">
        <v>2556</v>
      </c>
      <c r="C1515" t="s">
        <v>51</v>
      </c>
      <c r="D1515" t="s">
        <v>42</v>
      </c>
      <c r="E1515" s="114">
        <v>4.8019947716125083E-2</v>
      </c>
      <c r="F1515" t="s">
        <v>1205</v>
      </c>
      <c r="G1515">
        <f t="shared" si="355"/>
        <v>2016</v>
      </c>
      <c r="H1515" t="s">
        <v>2404</v>
      </c>
      <c r="I1515">
        <f t="shared" si="356"/>
        <v>2023</v>
      </c>
      <c r="J1515" t="s">
        <v>108</v>
      </c>
      <c r="L1515" s="118">
        <v>32.712586211291892</v>
      </c>
      <c r="M1515">
        <f t="shared" si="363"/>
        <v>16.705227358566404</v>
      </c>
      <c r="N1515">
        <f t="shared" si="357"/>
        <v>16.705227358566404</v>
      </c>
      <c r="O1515">
        <f t="shared" si="358"/>
        <v>33.410454717132808</v>
      </c>
      <c r="P1515">
        <f t="shared" si="359"/>
        <v>12.361868245339139</v>
      </c>
      <c r="Q1515">
        <f t="shared" si="360"/>
        <v>45.772322962471947</v>
      </c>
      <c r="R1515">
        <f t="shared" si="361"/>
        <v>21.512991792361813</v>
      </c>
      <c r="S1515">
        <f t="shared" si="362"/>
        <v>78.880969905326651</v>
      </c>
    </row>
    <row r="1516" spans="1:19">
      <c r="A1516" t="s">
        <v>1404</v>
      </c>
      <c r="B1516" t="s">
        <v>2557</v>
      </c>
      <c r="C1516" t="s">
        <v>51</v>
      </c>
      <c r="D1516" t="s">
        <v>42</v>
      </c>
      <c r="E1516" s="114">
        <v>4.7590322920657513E-2</v>
      </c>
      <c r="F1516" t="s">
        <v>1205</v>
      </c>
      <c r="G1516">
        <f t="shared" si="355"/>
        <v>2016</v>
      </c>
      <c r="H1516" t="s">
        <v>2404</v>
      </c>
      <c r="I1516">
        <f t="shared" si="356"/>
        <v>2023</v>
      </c>
      <c r="J1516" t="s">
        <v>108</v>
      </c>
      <c r="L1516" s="118">
        <v>18.06452380156561</v>
      </c>
      <c r="M1516">
        <f t="shared" si="363"/>
        <v>9.2249501546661783</v>
      </c>
      <c r="N1516">
        <f t="shared" si="357"/>
        <v>9.2249501546661783</v>
      </c>
      <c r="O1516">
        <f t="shared" si="358"/>
        <v>18.449900309332357</v>
      </c>
      <c r="P1516">
        <f t="shared" si="359"/>
        <v>6.8264631144529719</v>
      </c>
      <c r="Q1516">
        <f t="shared" si="360"/>
        <v>25.276363423785327</v>
      </c>
      <c r="R1516">
        <f t="shared" si="361"/>
        <v>11.879890809179104</v>
      </c>
      <c r="S1516">
        <f t="shared" si="362"/>
        <v>43.55959963365671</v>
      </c>
    </row>
    <row r="1517" spans="1:19">
      <c r="A1517" t="s">
        <v>1406</v>
      </c>
      <c r="B1517" t="s">
        <v>2558</v>
      </c>
      <c r="C1517" t="s">
        <v>51</v>
      </c>
      <c r="D1517" t="s">
        <v>42</v>
      </c>
      <c r="E1517" s="114">
        <v>4.6085505132481087E-2</v>
      </c>
      <c r="F1517" t="s">
        <v>1205</v>
      </c>
      <c r="G1517">
        <f t="shared" si="355"/>
        <v>2016</v>
      </c>
      <c r="H1517" t="s">
        <v>2316</v>
      </c>
      <c r="I1517">
        <f t="shared" si="356"/>
        <v>2023</v>
      </c>
      <c r="J1517" t="s">
        <v>108</v>
      </c>
      <c r="L1517" s="118">
        <v>52.969984988301029</v>
      </c>
      <c r="M1517">
        <f t="shared" si="363"/>
        <v>27.050005667359081</v>
      </c>
      <c r="N1517">
        <f t="shared" si="357"/>
        <v>27.050005667359081</v>
      </c>
      <c r="O1517">
        <f t="shared" si="358"/>
        <v>54.100011334718161</v>
      </c>
      <c r="P1517">
        <f t="shared" si="359"/>
        <v>20.017004193845718</v>
      </c>
      <c r="Q1517">
        <f t="shared" si="360"/>
        <v>74.117015528563883</v>
      </c>
      <c r="R1517">
        <f t="shared" si="361"/>
        <v>34.834997298425023</v>
      </c>
      <c r="S1517">
        <f t="shared" si="362"/>
        <v>127.72832342755841</v>
      </c>
    </row>
    <row r="1518" spans="1:19">
      <c r="A1518" t="s">
        <v>1406</v>
      </c>
      <c r="B1518" t="s">
        <v>2559</v>
      </c>
      <c r="C1518" t="s">
        <v>51</v>
      </c>
      <c r="D1518" t="s">
        <v>42</v>
      </c>
      <c r="E1518" s="114">
        <v>4.6574351581924113E-2</v>
      </c>
      <c r="F1518" t="s">
        <v>1205</v>
      </c>
      <c r="G1518">
        <f t="shared" si="355"/>
        <v>2016</v>
      </c>
      <c r="H1518" t="s">
        <v>2316</v>
      </c>
      <c r="I1518">
        <f t="shared" si="356"/>
        <v>2023</v>
      </c>
      <c r="J1518" t="s">
        <v>108</v>
      </c>
      <c r="L1518" s="118">
        <v>38.942009840641347</v>
      </c>
      <c r="M1518">
        <f t="shared" si="363"/>
        <v>19.886386358620864</v>
      </c>
      <c r="N1518">
        <f t="shared" si="357"/>
        <v>19.886386358620864</v>
      </c>
      <c r="O1518">
        <f t="shared" si="358"/>
        <v>39.772772717241729</v>
      </c>
      <c r="P1518">
        <f t="shared" si="359"/>
        <v>14.715925905379439</v>
      </c>
      <c r="Q1518">
        <f t="shared" si="360"/>
        <v>54.488698622621172</v>
      </c>
      <c r="R1518">
        <f t="shared" si="361"/>
        <v>25.609688352631949</v>
      </c>
      <c r="S1518">
        <f t="shared" si="362"/>
        <v>93.902190626317136</v>
      </c>
    </row>
    <row r="1519" spans="1:19">
      <c r="A1519" t="s">
        <v>2560</v>
      </c>
      <c r="B1519" t="s">
        <v>2561</v>
      </c>
      <c r="C1519" t="s">
        <v>51</v>
      </c>
      <c r="D1519" t="s">
        <v>42</v>
      </c>
      <c r="E1519" s="114">
        <v>4.6251980352837202E-2</v>
      </c>
      <c r="F1519" t="s">
        <v>1205</v>
      </c>
      <c r="G1519">
        <f t="shared" si="355"/>
        <v>2016</v>
      </c>
      <c r="H1519" t="s">
        <v>2316</v>
      </c>
      <c r="I1519">
        <f t="shared" si="356"/>
        <v>2023</v>
      </c>
      <c r="J1519" t="s">
        <v>108</v>
      </c>
      <c r="L1519" s="118">
        <v>34.661148035697543</v>
      </c>
      <c r="M1519">
        <f t="shared" si="363"/>
        <v>17.700292930229558</v>
      </c>
      <c r="N1519">
        <f t="shared" si="357"/>
        <v>17.700292930229558</v>
      </c>
      <c r="O1519">
        <f t="shared" si="358"/>
        <v>35.400585860459117</v>
      </c>
      <c r="P1519">
        <f t="shared" si="359"/>
        <v>13.098216768369873</v>
      </c>
      <c r="Q1519">
        <f t="shared" si="360"/>
        <v>48.49880262882899</v>
      </c>
      <c r="R1519">
        <f t="shared" si="361"/>
        <v>22.794437235549623</v>
      </c>
      <c r="S1519">
        <f t="shared" si="362"/>
        <v>83.579603197015274</v>
      </c>
    </row>
    <row r="1520" spans="1:19">
      <c r="A1520" t="s">
        <v>1413</v>
      </c>
      <c r="B1520" t="s">
        <v>2562</v>
      </c>
      <c r="C1520" t="s">
        <v>51</v>
      </c>
      <c r="D1520" t="s">
        <v>42</v>
      </c>
      <c r="E1520" s="114">
        <v>4.9102657761078063E-2</v>
      </c>
      <c r="F1520" t="s">
        <v>1205</v>
      </c>
      <c r="G1520">
        <f t="shared" si="355"/>
        <v>2016</v>
      </c>
      <c r="H1520" t="s">
        <v>2316</v>
      </c>
      <c r="I1520">
        <f t="shared" si="356"/>
        <v>2023</v>
      </c>
      <c r="J1520" t="s">
        <v>108</v>
      </c>
      <c r="L1520" s="118">
        <v>21.992240203952669</v>
      </c>
      <c r="M1520">
        <f t="shared" si="363"/>
        <v>11.230703997485172</v>
      </c>
      <c r="N1520">
        <f t="shared" si="357"/>
        <v>11.230703997485172</v>
      </c>
      <c r="O1520">
        <f t="shared" si="358"/>
        <v>22.461407994970344</v>
      </c>
      <c r="P1520">
        <f t="shared" si="359"/>
        <v>8.3107209581390276</v>
      </c>
      <c r="Q1520">
        <f t="shared" si="360"/>
        <v>30.772128953109373</v>
      </c>
      <c r="R1520">
        <f t="shared" si="361"/>
        <v>14.462900607961405</v>
      </c>
      <c r="S1520">
        <f t="shared" si="362"/>
        <v>53.030635562525148</v>
      </c>
    </row>
    <row r="1521" spans="1:19">
      <c r="A1521" t="s">
        <v>213</v>
      </c>
      <c r="B1521" t="s">
        <v>2563</v>
      </c>
      <c r="C1521" t="s">
        <v>51</v>
      </c>
      <c r="D1521" t="s">
        <v>42</v>
      </c>
      <c r="E1521" s="114">
        <v>4.5051156152021862E-2</v>
      </c>
      <c r="F1521" t="s">
        <v>152</v>
      </c>
      <c r="G1521">
        <f t="shared" si="355"/>
        <v>2016</v>
      </c>
      <c r="H1521" t="s">
        <v>2437</v>
      </c>
      <c r="I1521">
        <f t="shared" si="356"/>
        <v>2023</v>
      </c>
      <c r="J1521" t="s">
        <v>108</v>
      </c>
      <c r="L1521" s="118">
        <v>123.9964704154733</v>
      </c>
      <c r="M1521">
        <f t="shared" si="363"/>
        <v>63.320864225501744</v>
      </c>
      <c r="N1521">
        <f t="shared" si="357"/>
        <v>63.320864225501744</v>
      </c>
      <c r="O1521">
        <f t="shared" si="358"/>
        <v>126.64172845100349</v>
      </c>
      <c r="P1521">
        <f t="shared" si="359"/>
        <v>46.857439526871289</v>
      </c>
      <c r="Q1521">
        <f t="shared" si="360"/>
        <v>173.49916797787478</v>
      </c>
      <c r="R1521">
        <f t="shared" si="361"/>
        <v>81.544608949601141</v>
      </c>
      <c r="S1521">
        <f t="shared" si="362"/>
        <v>298.99689948187086</v>
      </c>
    </row>
    <row r="1522" spans="1:19">
      <c r="A1522" t="s">
        <v>213</v>
      </c>
      <c r="B1522" t="s">
        <v>2564</v>
      </c>
      <c r="C1522" t="s">
        <v>51</v>
      </c>
      <c r="D1522" t="s">
        <v>42</v>
      </c>
      <c r="E1522" s="114">
        <v>4.6882535812343272E-2</v>
      </c>
      <c r="F1522" t="s">
        <v>152</v>
      </c>
      <c r="G1522">
        <f t="shared" si="355"/>
        <v>2016</v>
      </c>
      <c r="H1522" t="s">
        <v>2437</v>
      </c>
      <c r="I1522">
        <f t="shared" si="356"/>
        <v>2023</v>
      </c>
      <c r="J1522" t="s">
        <v>108</v>
      </c>
      <c r="L1522" s="118">
        <v>124.4538299109191</v>
      </c>
      <c r="M1522">
        <f t="shared" si="363"/>
        <v>63.554422474509401</v>
      </c>
      <c r="N1522">
        <f t="shared" si="357"/>
        <v>63.554422474509401</v>
      </c>
      <c r="O1522">
        <f t="shared" si="358"/>
        <v>127.1088449490188</v>
      </c>
      <c r="P1522">
        <f t="shared" si="359"/>
        <v>47.03027263113696</v>
      </c>
      <c r="Q1522">
        <f t="shared" si="360"/>
        <v>174.13911758015576</v>
      </c>
      <c r="R1522">
        <f t="shared" si="361"/>
        <v>81.845385262673204</v>
      </c>
      <c r="S1522">
        <f t="shared" si="362"/>
        <v>300.09974596313509</v>
      </c>
    </row>
    <row r="1523" spans="1:19">
      <c r="A1523" t="s">
        <v>1439</v>
      </c>
      <c r="B1523" t="s">
        <v>2565</v>
      </c>
      <c r="C1523" t="s">
        <v>51</v>
      </c>
      <c r="D1523" t="s">
        <v>42</v>
      </c>
      <c r="E1523" s="114">
        <v>4.7563742372812912E-2</v>
      </c>
      <c r="F1523" t="s">
        <v>201</v>
      </c>
      <c r="G1523">
        <f t="shared" si="355"/>
        <v>2016</v>
      </c>
      <c r="H1523" t="s">
        <v>2380</v>
      </c>
      <c r="I1523">
        <f t="shared" si="356"/>
        <v>2023</v>
      </c>
      <c r="J1523" t="s">
        <v>108</v>
      </c>
      <c r="L1523" s="118">
        <v>69.206124033183571</v>
      </c>
      <c r="M1523">
        <f t="shared" si="363"/>
        <v>35.341260672945772</v>
      </c>
      <c r="N1523">
        <f t="shared" si="357"/>
        <v>35.341260672945772</v>
      </c>
      <c r="O1523">
        <f t="shared" si="358"/>
        <v>70.682521345891544</v>
      </c>
      <c r="P1523">
        <f t="shared" si="359"/>
        <v>26.152532897979871</v>
      </c>
      <c r="Q1523">
        <f t="shared" si="360"/>
        <v>96.835054243871411</v>
      </c>
      <c r="R1523">
        <f t="shared" si="361"/>
        <v>45.512475494619558</v>
      </c>
      <c r="S1523">
        <f t="shared" si="362"/>
        <v>166.87907681360505</v>
      </c>
    </row>
    <row r="1524" spans="1:19">
      <c r="A1524" t="s">
        <v>219</v>
      </c>
      <c r="B1524" t="s">
        <v>2566</v>
      </c>
      <c r="C1524" t="s">
        <v>51</v>
      </c>
      <c r="D1524" t="s">
        <v>42</v>
      </c>
      <c r="E1524" s="114">
        <v>4.0208569871637213E-2</v>
      </c>
      <c r="F1524" t="s">
        <v>156</v>
      </c>
      <c r="G1524">
        <f t="shared" si="355"/>
        <v>2016</v>
      </c>
      <c r="H1524" t="s">
        <v>2528</v>
      </c>
      <c r="I1524">
        <f t="shared" si="356"/>
        <v>2023</v>
      </c>
      <c r="J1524" t="s">
        <v>108</v>
      </c>
      <c r="L1524" s="118">
        <v>77.222920419468196</v>
      </c>
      <c r="M1524">
        <f t="shared" si="363"/>
        <v>39.435171360875124</v>
      </c>
      <c r="N1524">
        <f t="shared" si="357"/>
        <v>39.435171360875124</v>
      </c>
      <c r="O1524">
        <f t="shared" si="358"/>
        <v>78.870342721750248</v>
      </c>
      <c r="P1524">
        <f t="shared" si="359"/>
        <v>29.182026807047592</v>
      </c>
      <c r="Q1524">
        <f t="shared" si="360"/>
        <v>108.05236952879784</v>
      </c>
      <c r="R1524">
        <f t="shared" si="361"/>
        <v>50.784613678534981</v>
      </c>
      <c r="S1524">
        <f t="shared" si="362"/>
        <v>186.21025015462826</v>
      </c>
    </row>
    <row r="1525" spans="1:19">
      <c r="A1525" t="s">
        <v>219</v>
      </c>
      <c r="B1525" t="s">
        <v>2567</v>
      </c>
      <c r="C1525" t="s">
        <v>51</v>
      </c>
      <c r="D1525" t="s">
        <v>42</v>
      </c>
      <c r="E1525" s="114">
        <v>4.0000635342164539E-2</v>
      </c>
      <c r="F1525" t="s">
        <v>156</v>
      </c>
      <c r="G1525">
        <f t="shared" si="355"/>
        <v>2016</v>
      </c>
      <c r="H1525" t="s">
        <v>2528</v>
      </c>
      <c r="I1525">
        <f t="shared" si="356"/>
        <v>2023</v>
      </c>
      <c r="J1525" t="s">
        <v>108</v>
      </c>
      <c r="L1525" s="118">
        <v>97.066094019234029</v>
      </c>
      <c r="M1525">
        <f t="shared" si="363"/>
        <v>49.568418679155549</v>
      </c>
      <c r="N1525">
        <f t="shared" si="357"/>
        <v>49.568418679155549</v>
      </c>
      <c r="O1525">
        <f t="shared" si="358"/>
        <v>99.136837358311098</v>
      </c>
      <c r="P1525">
        <f t="shared" si="359"/>
        <v>36.680629822575106</v>
      </c>
      <c r="Q1525">
        <f t="shared" si="360"/>
        <v>135.81746718088621</v>
      </c>
      <c r="R1525">
        <f t="shared" si="361"/>
        <v>63.834209575016516</v>
      </c>
      <c r="S1525">
        <f t="shared" si="362"/>
        <v>234.05876844172721</v>
      </c>
    </row>
    <row r="1526" spans="1:19">
      <c r="A1526" t="s">
        <v>219</v>
      </c>
      <c r="B1526" t="s">
        <v>2568</v>
      </c>
      <c r="C1526" t="s">
        <v>51</v>
      </c>
      <c r="D1526" t="s">
        <v>42</v>
      </c>
      <c r="E1526" s="114">
        <v>4.6791575847564652E-2</v>
      </c>
      <c r="F1526" t="s">
        <v>156</v>
      </c>
      <c r="G1526">
        <f t="shared" si="355"/>
        <v>2016</v>
      </c>
      <c r="H1526" t="s">
        <v>2528</v>
      </c>
      <c r="I1526">
        <f t="shared" si="356"/>
        <v>2023</v>
      </c>
      <c r="J1526" t="s">
        <v>108</v>
      </c>
      <c r="L1526" s="118">
        <v>152.05349727914719</v>
      </c>
      <c r="M1526">
        <f t="shared" si="363"/>
        <v>77.648652610551224</v>
      </c>
      <c r="N1526">
        <f t="shared" si="357"/>
        <v>77.648652610551224</v>
      </c>
      <c r="O1526">
        <f t="shared" si="358"/>
        <v>155.29730522110245</v>
      </c>
      <c r="P1526">
        <f t="shared" si="359"/>
        <v>57.460002931807907</v>
      </c>
      <c r="Q1526">
        <f t="shared" si="360"/>
        <v>212.75730815291035</v>
      </c>
      <c r="R1526">
        <f t="shared" si="361"/>
        <v>99.995934831867856</v>
      </c>
      <c r="S1526">
        <f t="shared" si="362"/>
        <v>366.65176105018213</v>
      </c>
    </row>
    <row r="1527" spans="1:19">
      <c r="A1527" t="s">
        <v>219</v>
      </c>
      <c r="B1527" t="s">
        <v>2569</v>
      </c>
      <c r="C1527" t="s">
        <v>51</v>
      </c>
      <c r="D1527" t="s">
        <v>42</v>
      </c>
      <c r="E1527" s="114">
        <v>4.9240939537329803E-2</v>
      </c>
      <c r="F1527" t="s">
        <v>156</v>
      </c>
      <c r="G1527">
        <f t="shared" si="355"/>
        <v>2016</v>
      </c>
      <c r="H1527" t="s">
        <v>2528</v>
      </c>
      <c r="I1527">
        <f t="shared" si="356"/>
        <v>2023</v>
      </c>
      <c r="J1527" t="s">
        <v>108</v>
      </c>
      <c r="L1527" s="118">
        <v>84.767934963800357</v>
      </c>
      <c r="M1527">
        <f t="shared" si="363"/>
        <v>43.288158788180745</v>
      </c>
      <c r="N1527">
        <f t="shared" si="357"/>
        <v>43.288158788180745</v>
      </c>
      <c r="O1527">
        <f t="shared" si="358"/>
        <v>86.57631757636149</v>
      </c>
      <c r="P1527">
        <f t="shared" si="359"/>
        <v>32.033237503253751</v>
      </c>
      <c r="Q1527">
        <f t="shared" si="360"/>
        <v>118.60955507961523</v>
      </c>
      <c r="R1527">
        <f t="shared" si="361"/>
        <v>55.746490887419156</v>
      </c>
      <c r="S1527">
        <f t="shared" si="362"/>
        <v>204.4037999205369</v>
      </c>
    </row>
    <row r="1528" spans="1:19">
      <c r="A1528" t="s">
        <v>219</v>
      </c>
      <c r="B1528" t="s">
        <v>2570</v>
      </c>
      <c r="C1528" t="s">
        <v>51</v>
      </c>
      <c r="D1528" t="s">
        <v>42</v>
      </c>
      <c r="E1528" s="114">
        <v>4.6218966688325119E-2</v>
      </c>
      <c r="F1528" t="s">
        <v>156</v>
      </c>
      <c r="G1528">
        <f t="shared" si="355"/>
        <v>2016</v>
      </c>
      <c r="H1528" t="s">
        <v>2528</v>
      </c>
      <c r="I1528">
        <f t="shared" si="356"/>
        <v>2023</v>
      </c>
      <c r="J1528" t="s">
        <v>108</v>
      </c>
      <c r="L1528" s="118">
        <v>68.636280086661174</v>
      </c>
      <c r="M1528">
        <f t="shared" si="363"/>
        <v>35.050260364254996</v>
      </c>
      <c r="N1528">
        <f t="shared" si="357"/>
        <v>35.050260364254996</v>
      </c>
      <c r="O1528">
        <f t="shared" si="358"/>
        <v>70.100520728509991</v>
      </c>
      <c r="P1528">
        <f t="shared" si="359"/>
        <v>25.937192669548697</v>
      </c>
      <c r="Q1528">
        <f t="shared" si="360"/>
        <v>96.037713398058685</v>
      </c>
      <c r="R1528">
        <f t="shared" si="361"/>
        <v>45.137725297087577</v>
      </c>
      <c r="S1528">
        <f t="shared" si="362"/>
        <v>165.50499275598779</v>
      </c>
    </row>
    <row r="1529" spans="1:19">
      <c r="A1529" t="s">
        <v>219</v>
      </c>
      <c r="B1529" t="s">
        <v>2571</v>
      </c>
      <c r="C1529" t="s">
        <v>51</v>
      </c>
      <c r="D1529" t="s">
        <v>42</v>
      </c>
      <c r="E1529" s="114">
        <v>4.6414933305817627E-2</v>
      </c>
      <c r="F1529" t="s">
        <v>156</v>
      </c>
      <c r="G1529">
        <f t="shared" si="355"/>
        <v>2016</v>
      </c>
      <c r="H1529" t="s">
        <v>2528</v>
      </c>
      <c r="I1529">
        <f t="shared" si="356"/>
        <v>2023</v>
      </c>
      <c r="J1529" t="s">
        <v>108</v>
      </c>
      <c r="L1529" s="118">
        <v>47.05822443834866</v>
      </c>
      <c r="M1529">
        <f t="shared" si="363"/>
        <v>24.031066613183398</v>
      </c>
      <c r="N1529">
        <f t="shared" si="357"/>
        <v>24.031066613183398</v>
      </c>
      <c r="O1529">
        <f t="shared" si="358"/>
        <v>48.062133226366797</v>
      </c>
      <c r="P1529">
        <f t="shared" si="359"/>
        <v>17.782989293755715</v>
      </c>
      <c r="Q1529">
        <f t="shared" si="360"/>
        <v>65.845122520122516</v>
      </c>
      <c r="R1529">
        <f t="shared" si="361"/>
        <v>30.94720758445758</v>
      </c>
      <c r="S1529">
        <f t="shared" si="362"/>
        <v>113.47309447634446</v>
      </c>
    </row>
    <row r="1530" spans="1:19">
      <c r="A1530" t="s">
        <v>219</v>
      </c>
      <c r="B1530" t="s">
        <v>2572</v>
      </c>
      <c r="C1530" t="s">
        <v>51</v>
      </c>
      <c r="D1530" t="s">
        <v>42</v>
      </c>
      <c r="E1530" s="114">
        <v>4.7746759068821212E-2</v>
      </c>
      <c r="F1530" t="s">
        <v>156</v>
      </c>
      <c r="G1530">
        <f t="shared" si="355"/>
        <v>2016</v>
      </c>
      <c r="H1530" t="s">
        <v>2528</v>
      </c>
      <c r="I1530">
        <f t="shared" si="356"/>
        <v>2023</v>
      </c>
      <c r="J1530" t="s">
        <v>108</v>
      </c>
      <c r="L1530" s="118">
        <v>107.96889802616739</v>
      </c>
      <c r="M1530">
        <f t="shared" si="363"/>
        <v>55.136117258696189</v>
      </c>
      <c r="N1530">
        <f t="shared" si="357"/>
        <v>55.136117258696189</v>
      </c>
      <c r="O1530">
        <f t="shared" si="358"/>
        <v>110.27223451739238</v>
      </c>
      <c r="P1530">
        <f t="shared" si="359"/>
        <v>40.80072677143518</v>
      </c>
      <c r="Q1530">
        <f t="shared" si="360"/>
        <v>151.07296128882757</v>
      </c>
      <c r="R1530">
        <f t="shared" si="361"/>
        <v>71.004291805748949</v>
      </c>
      <c r="S1530">
        <f t="shared" si="362"/>
        <v>260.34906995441281</v>
      </c>
    </row>
    <row r="1531" spans="1:19">
      <c r="A1531" t="s">
        <v>219</v>
      </c>
      <c r="B1531" t="s">
        <v>2573</v>
      </c>
      <c r="C1531" t="s">
        <v>51</v>
      </c>
      <c r="D1531" t="s">
        <v>42</v>
      </c>
      <c r="E1531" s="114">
        <v>4.369173637708474E-2</v>
      </c>
      <c r="F1531" t="s">
        <v>156</v>
      </c>
      <c r="G1531">
        <f t="shared" si="355"/>
        <v>2016</v>
      </c>
      <c r="H1531" t="s">
        <v>2528</v>
      </c>
      <c r="I1531">
        <f t="shared" si="356"/>
        <v>2023</v>
      </c>
      <c r="J1531" t="s">
        <v>108</v>
      </c>
      <c r="L1531" s="118">
        <v>98.042439328129873</v>
      </c>
      <c r="M1531">
        <f t="shared" si="363"/>
        <v>50.067005683565029</v>
      </c>
      <c r="N1531">
        <f t="shared" si="357"/>
        <v>50.067005683565029</v>
      </c>
      <c r="O1531">
        <f t="shared" si="358"/>
        <v>100.13401136713006</v>
      </c>
      <c r="P1531">
        <f t="shared" si="359"/>
        <v>37.049584205838123</v>
      </c>
      <c r="Q1531">
        <f t="shared" si="360"/>
        <v>137.18359557296819</v>
      </c>
      <c r="R1531">
        <f t="shared" si="361"/>
        <v>64.476289919295041</v>
      </c>
      <c r="S1531">
        <f t="shared" si="362"/>
        <v>236.41306303741513</v>
      </c>
    </row>
    <row r="1532" spans="1:19">
      <c r="A1532" t="s">
        <v>1404</v>
      </c>
      <c r="B1532" t="s">
        <v>2574</v>
      </c>
      <c r="C1532" t="s">
        <v>51</v>
      </c>
      <c r="D1532" t="s">
        <v>42</v>
      </c>
      <c r="E1532" s="114">
        <v>4.9326379668207757E-2</v>
      </c>
      <c r="F1532" t="s">
        <v>1205</v>
      </c>
      <c r="G1532">
        <f t="shared" si="355"/>
        <v>2016</v>
      </c>
      <c r="H1532" t="s">
        <v>2404</v>
      </c>
      <c r="I1532">
        <f t="shared" si="356"/>
        <v>2023</v>
      </c>
      <c r="J1532" t="s">
        <v>108</v>
      </c>
      <c r="L1532" s="118">
        <v>50.872770625611111</v>
      </c>
      <c r="M1532">
        <f t="shared" si="363"/>
        <v>25.979028199478758</v>
      </c>
      <c r="N1532">
        <f t="shared" si="357"/>
        <v>25.979028199478758</v>
      </c>
      <c r="O1532">
        <f t="shared" si="358"/>
        <v>51.958056398957517</v>
      </c>
      <c r="P1532">
        <f t="shared" si="359"/>
        <v>19.224480867614282</v>
      </c>
      <c r="Q1532">
        <f t="shared" si="360"/>
        <v>71.182537266571799</v>
      </c>
      <c r="R1532">
        <f t="shared" si="361"/>
        <v>33.455792515288742</v>
      </c>
      <c r="S1532">
        <f t="shared" si="362"/>
        <v>122.67123922272538</v>
      </c>
    </row>
    <row r="1533" spans="1:19">
      <c r="A1533" t="s">
        <v>2560</v>
      </c>
      <c r="B1533" t="s">
        <v>2575</v>
      </c>
      <c r="C1533" t="s">
        <v>51</v>
      </c>
      <c r="D1533" t="s">
        <v>42</v>
      </c>
      <c r="E1533" s="114">
        <v>4.7373626280317709E-2</v>
      </c>
      <c r="F1533" t="s">
        <v>1205</v>
      </c>
      <c r="G1533">
        <f t="shared" si="355"/>
        <v>2016</v>
      </c>
      <c r="H1533" t="s">
        <v>2316</v>
      </c>
      <c r="I1533">
        <f t="shared" si="356"/>
        <v>2023</v>
      </c>
      <c r="J1533" t="s">
        <v>108</v>
      </c>
      <c r="L1533" s="118">
        <v>28.15788579289811</v>
      </c>
      <c r="M1533">
        <f t="shared" si="363"/>
        <v>14.379293678239979</v>
      </c>
      <c r="N1533">
        <f t="shared" si="357"/>
        <v>14.379293678239979</v>
      </c>
      <c r="O1533">
        <f t="shared" si="358"/>
        <v>28.758587356479957</v>
      </c>
      <c r="P1533">
        <f t="shared" si="359"/>
        <v>10.640677321897584</v>
      </c>
      <c r="Q1533">
        <f t="shared" si="360"/>
        <v>39.399264678377541</v>
      </c>
      <c r="R1533">
        <f t="shared" si="361"/>
        <v>18.517654398837443</v>
      </c>
      <c r="S1533">
        <f t="shared" si="362"/>
        <v>67.898066129070628</v>
      </c>
    </row>
    <row r="1534" spans="1:19">
      <c r="A1534" t="s">
        <v>2560</v>
      </c>
      <c r="B1534" t="s">
        <v>2576</v>
      </c>
      <c r="C1534" t="s">
        <v>51</v>
      </c>
      <c r="D1534" t="s">
        <v>42</v>
      </c>
      <c r="E1534" s="114">
        <v>4.8114905956598272E-2</v>
      </c>
      <c r="F1534" t="s">
        <v>1205</v>
      </c>
      <c r="G1534">
        <f t="shared" si="355"/>
        <v>2016</v>
      </c>
      <c r="H1534" t="s">
        <v>2316</v>
      </c>
      <c r="I1534">
        <f t="shared" si="356"/>
        <v>2023</v>
      </c>
      <c r="J1534" t="s">
        <v>108</v>
      </c>
      <c r="L1534" s="118">
        <v>142.88148656309409</v>
      </c>
      <c r="M1534">
        <f t="shared" si="363"/>
        <v>72.964812471553429</v>
      </c>
      <c r="N1534">
        <f t="shared" si="357"/>
        <v>72.964812471553429</v>
      </c>
      <c r="O1534">
        <f t="shared" si="358"/>
        <v>145.92962494310686</v>
      </c>
      <c r="P1534">
        <f t="shared" si="359"/>
        <v>53.993961228949537</v>
      </c>
      <c r="Q1534">
        <f t="shared" si="360"/>
        <v>199.92358617205639</v>
      </c>
      <c r="R1534">
        <f t="shared" si="361"/>
        <v>93.964085500866503</v>
      </c>
      <c r="S1534">
        <f t="shared" si="362"/>
        <v>344.53498016984383</v>
      </c>
    </row>
    <row r="1535" spans="1:19">
      <c r="A1535" t="s">
        <v>2560</v>
      </c>
      <c r="B1535" t="s">
        <v>2577</v>
      </c>
      <c r="C1535" t="s">
        <v>51</v>
      </c>
      <c r="D1535" t="s">
        <v>42</v>
      </c>
      <c r="E1535" s="114">
        <v>4.6185812232824988E-2</v>
      </c>
      <c r="F1535" t="s">
        <v>1205</v>
      </c>
      <c r="G1535">
        <f t="shared" si="355"/>
        <v>2016</v>
      </c>
      <c r="H1535" t="s">
        <v>2316</v>
      </c>
      <c r="I1535">
        <f t="shared" si="356"/>
        <v>2023</v>
      </c>
      <c r="J1535" t="s">
        <v>108</v>
      </c>
      <c r="L1535" s="118">
        <v>124.91567663158671</v>
      </c>
      <c r="M1535">
        <f t="shared" si="363"/>
        <v>63.790272199863658</v>
      </c>
      <c r="N1535">
        <f t="shared" si="357"/>
        <v>63.790272199863658</v>
      </c>
      <c r="O1535">
        <f t="shared" si="358"/>
        <v>127.58054439972732</v>
      </c>
      <c r="P1535">
        <f t="shared" si="359"/>
        <v>47.204801427899106</v>
      </c>
      <c r="Q1535">
        <f t="shared" si="360"/>
        <v>174.78534582762643</v>
      </c>
      <c r="R1535">
        <f t="shared" si="361"/>
        <v>82.149112538984411</v>
      </c>
      <c r="S1535">
        <f t="shared" si="362"/>
        <v>301.21341264294284</v>
      </c>
    </row>
    <row r="1536" spans="1:19">
      <c r="A1536" t="s">
        <v>1402</v>
      </c>
      <c r="B1536" t="s">
        <v>2578</v>
      </c>
      <c r="C1536" t="s">
        <v>51</v>
      </c>
      <c r="D1536" t="s">
        <v>42</v>
      </c>
      <c r="E1536" s="114">
        <v>4.6350175596937992E-2</v>
      </c>
      <c r="F1536" t="s">
        <v>1205</v>
      </c>
      <c r="G1536">
        <f t="shared" si="355"/>
        <v>2016</v>
      </c>
      <c r="H1536" t="s">
        <v>2316</v>
      </c>
      <c r="I1536">
        <f t="shared" si="356"/>
        <v>2023</v>
      </c>
      <c r="J1536" t="s">
        <v>108</v>
      </c>
      <c r="L1536" s="118">
        <v>132.72181306767251</v>
      </c>
      <c r="M1536">
        <f t="shared" si="363"/>
        <v>67.77660587322481</v>
      </c>
      <c r="N1536">
        <f t="shared" si="357"/>
        <v>67.77660587322481</v>
      </c>
      <c r="O1536">
        <f t="shared" si="358"/>
        <v>135.55321174644962</v>
      </c>
      <c r="P1536">
        <f t="shared" si="359"/>
        <v>50.154688346186362</v>
      </c>
      <c r="Q1536">
        <f t="shared" si="360"/>
        <v>185.70790009263598</v>
      </c>
      <c r="R1536">
        <f t="shared" si="361"/>
        <v>87.282713043538905</v>
      </c>
      <c r="S1536">
        <f t="shared" si="362"/>
        <v>320.03661449297596</v>
      </c>
    </row>
    <row r="1537" spans="1:19">
      <c r="A1537" t="s">
        <v>1424</v>
      </c>
      <c r="B1537" t="s">
        <v>2579</v>
      </c>
      <c r="C1537" t="s">
        <v>51</v>
      </c>
      <c r="D1537" t="s">
        <v>42</v>
      </c>
      <c r="E1537" s="114">
        <v>4.8986727373037622E-2</v>
      </c>
      <c r="F1537" t="s">
        <v>156</v>
      </c>
      <c r="G1537">
        <f t="shared" si="355"/>
        <v>2016</v>
      </c>
      <c r="H1537" t="s">
        <v>2472</v>
      </c>
      <c r="I1537">
        <f t="shared" si="356"/>
        <v>2023</v>
      </c>
      <c r="J1537" t="s">
        <v>108</v>
      </c>
      <c r="L1537" s="118">
        <v>86.113936186328772</v>
      </c>
      <c r="M1537">
        <f t="shared" si="363"/>
        <v>43.975516745818595</v>
      </c>
      <c r="N1537">
        <f t="shared" si="357"/>
        <v>43.975516745818595</v>
      </c>
      <c r="O1537">
        <f t="shared" si="358"/>
        <v>87.95103349163719</v>
      </c>
      <c r="P1537">
        <f t="shared" si="359"/>
        <v>32.541882391905759</v>
      </c>
      <c r="Q1537">
        <f t="shared" si="360"/>
        <v>120.49291588354295</v>
      </c>
      <c r="R1537">
        <f t="shared" si="361"/>
        <v>56.631670465265181</v>
      </c>
      <c r="S1537">
        <f t="shared" si="362"/>
        <v>207.64945837263897</v>
      </c>
    </row>
    <row r="1538" spans="1:19">
      <c r="A1538" t="s">
        <v>1404</v>
      </c>
      <c r="B1538" t="s">
        <v>2580</v>
      </c>
      <c r="C1538" t="s">
        <v>51</v>
      </c>
      <c r="D1538" t="s">
        <v>42</v>
      </c>
      <c r="E1538" s="114">
        <v>4.7643049030688493E-2</v>
      </c>
      <c r="F1538" t="s">
        <v>1205</v>
      </c>
      <c r="G1538">
        <f t="shared" si="355"/>
        <v>2016</v>
      </c>
      <c r="H1538" t="s">
        <v>2404</v>
      </c>
      <c r="I1538">
        <f t="shared" si="356"/>
        <v>2023</v>
      </c>
      <c r="J1538" t="s">
        <v>108</v>
      </c>
      <c r="L1538" s="118">
        <v>53.580679595829189</v>
      </c>
      <c r="M1538">
        <f t="shared" si="363"/>
        <v>27.361867046936794</v>
      </c>
      <c r="N1538">
        <f t="shared" si="357"/>
        <v>27.361867046936794</v>
      </c>
      <c r="O1538">
        <f t="shared" si="358"/>
        <v>54.723734093873588</v>
      </c>
      <c r="P1538">
        <f t="shared" si="359"/>
        <v>20.247781614733228</v>
      </c>
      <c r="Q1538">
        <f t="shared" si="360"/>
        <v>74.971515708606816</v>
      </c>
      <c r="R1538">
        <f t="shared" si="361"/>
        <v>35.236612383045198</v>
      </c>
      <c r="S1538">
        <f t="shared" si="362"/>
        <v>129.20091207116573</v>
      </c>
    </row>
    <row r="1539" spans="1:19">
      <c r="A1539" t="s">
        <v>1404</v>
      </c>
      <c r="B1539" t="s">
        <v>2581</v>
      </c>
      <c r="C1539" t="s">
        <v>51</v>
      </c>
      <c r="D1539" t="s">
        <v>42</v>
      </c>
      <c r="E1539" s="114">
        <v>4.7590322920657513E-2</v>
      </c>
      <c r="F1539" t="s">
        <v>1205</v>
      </c>
      <c r="G1539">
        <f t="shared" si="355"/>
        <v>2016</v>
      </c>
      <c r="H1539" t="s">
        <v>2404</v>
      </c>
      <c r="I1539">
        <f t="shared" si="356"/>
        <v>2023</v>
      </c>
      <c r="J1539" t="s">
        <v>108</v>
      </c>
      <c r="L1539" s="118">
        <v>8.050537198834526</v>
      </c>
      <c r="M1539">
        <f t="shared" si="363"/>
        <v>4.111140996204834</v>
      </c>
      <c r="N1539">
        <f t="shared" si="357"/>
        <v>4.111140996204834</v>
      </c>
      <c r="O1539">
        <f t="shared" si="358"/>
        <v>8.222281992409668</v>
      </c>
      <c r="P1539">
        <f t="shared" si="359"/>
        <v>3.0422443371915771</v>
      </c>
      <c r="Q1539">
        <f t="shared" si="360"/>
        <v>11.264526329601246</v>
      </c>
      <c r="R1539">
        <f t="shared" si="361"/>
        <v>5.2943273749125854</v>
      </c>
      <c r="S1539">
        <f t="shared" si="362"/>
        <v>19.412533708012813</v>
      </c>
    </row>
    <row r="1540" spans="1:19">
      <c r="A1540" t="s">
        <v>1404</v>
      </c>
      <c r="B1540" t="s">
        <v>2582</v>
      </c>
      <c r="C1540" t="s">
        <v>51</v>
      </c>
      <c r="D1540" t="s">
        <v>42</v>
      </c>
      <c r="E1540" s="114">
        <v>4.8513133877738382E-2</v>
      </c>
      <c r="F1540" t="s">
        <v>1205</v>
      </c>
      <c r="G1540">
        <f t="shared" si="355"/>
        <v>2016</v>
      </c>
      <c r="H1540" t="s">
        <v>2404</v>
      </c>
      <c r="I1540">
        <f t="shared" si="356"/>
        <v>2023</v>
      </c>
      <c r="J1540" t="s">
        <v>108</v>
      </c>
      <c r="L1540" s="118">
        <v>22.871690843722419</v>
      </c>
      <c r="M1540">
        <f t="shared" si="363"/>
        <v>11.679810124194258</v>
      </c>
      <c r="N1540">
        <f t="shared" si="357"/>
        <v>11.679810124194258</v>
      </c>
      <c r="O1540">
        <f t="shared" si="358"/>
        <v>23.359620248388516</v>
      </c>
      <c r="P1540">
        <f t="shared" si="359"/>
        <v>8.6430594919037507</v>
      </c>
      <c r="Q1540">
        <f t="shared" si="360"/>
        <v>32.002679740292265</v>
      </c>
      <c r="R1540">
        <f t="shared" si="361"/>
        <v>15.041259477937365</v>
      </c>
      <c r="S1540">
        <f t="shared" si="362"/>
        <v>55.151284752437</v>
      </c>
    </row>
    <row r="1541" spans="1:19">
      <c r="A1541" t="s">
        <v>1402</v>
      </c>
      <c r="B1541" t="s">
        <v>2583</v>
      </c>
      <c r="C1541" t="s">
        <v>51</v>
      </c>
      <c r="D1541" t="s">
        <v>42</v>
      </c>
      <c r="E1541" s="114">
        <v>4.9270020036275182E-2</v>
      </c>
      <c r="F1541" t="s">
        <v>1205</v>
      </c>
      <c r="G1541">
        <f t="shared" si="355"/>
        <v>2016</v>
      </c>
      <c r="H1541" t="s">
        <v>2316</v>
      </c>
      <c r="I1541">
        <f t="shared" si="356"/>
        <v>2023</v>
      </c>
      <c r="J1541" t="s">
        <v>108</v>
      </c>
      <c r="L1541" s="118">
        <v>110.8589755507341</v>
      </c>
      <c r="M1541">
        <f t="shared" si="363"/>
        <v>56.611983514574924</v>
      </c>
      <c r="N1541">
        <f t="shared" si="357"/>
        <v>56.611983514574924</v>
      </c>
      <c r="O1541">
        <f t="shared" si="358"/>
        <v>113.22396702914985</v>
      </c>
      <c r="P1541">
        <f t="shared" si="359"/>
        <v>41.892867800785446</v>
      </c>
      <c r="Q1541">
        <f t="shared" si="360"/>
        <v>155.1168348299353</v>
      </c>
      <c r="R1541">
        <f t="shared" si="361"/>
        <v>72.904912370069582</v>
      </c>
      <c r="S1541">
        <f t="shared" si="362"/>
        <v>267.31801202358844</v>
      </c>
    </row>
    <row r="1542" spans="1:19">
      <c r="A1542" t="s">
        <v>1390</v>
      </c>
      <c r="B1542" t="s">
        <v>2584</v>
      </c>
      <c r="C1542" t="s">
        <v>51</v>
      </c>
      <c r="D1542" t="s">
        <v>42</v>
      </c>
      <c r="E1542" s="114">
        <v>4.8917197436640088E-2</v>
      </c>
      <c r="F1542" t="s">
        <v>1205</v>
      </c>
      <c r="G1542">
        <f t="shared" si="355"/>
        <v>2016</v>
      </c>
      <c r="H1542" t="s">
        <v>2298</v>
      </c>
      <c r="I1542">
        <f t="shared" si="356"/>
        <v>2023</v>
      </c>
      <c r="J1542" t="s">
        <v>108</v>
      </c>
      <c r="L1542" s="118">
        <v>38.098752299640033</v>
      </c>
      <c r="M1542">
        <f t="shared" si="363"/>
        <v>19.455762841016192</v>
      </c>
      <c r="N1542">
        <f t="shared" si="357"/>
        <v>19.455762841016192</v>
      </c>
      <c r="O1542">
        <f t="shared" si="358"/>
        <v>38.911525682032384</v>
      </c>
      <c r="P1542">
        <f t="shared" si="359"/>
        <v>14.397264502351982</v>
      </c>
      <c r="Q1542">
        <f t="shared" si="360"/>
        <v>53.308790184384364</v>
      </c>
      <c r="R1542">
        <f t="shared" si="361"/>
        <v>25.055131386660651</v>
      </c>
      <c r="S1542">
        <f t="shared" si="362"/>
        <v>91.86881508442238</v>
      </c>
    </row>
    <row r="1543" spans="1:19">
      <c r="A1543" t="s">
        <v>1402</v>
      </c>
      <c r="B1543" t="s">
        <v>2585</v>
      </c>
      <c r="C1543" t="s">
        <v>51</v>
      </c>
      <c r="D1543" t="s">
        <v>42</v>
      </c>
      <c r="E1543" s="114">
        <v>4.8067719681359207E-2</v>
      </c>
      <c r="F1543" t="s">
        <v>1205</v>
      </c>
      <c r="G1543">
        <f t="shared" si="355"/>
        <v>2016</v>
      </c>
      <c r="H1543" t="s">
        <v>2404</v>
      </c>
      <c r="I1543">
        <f t="shared" si="356"/>
        <v>2023</v>
      </c>
      <c r="J1543" t="s">
        <v>108</v>
      </c>
      <c r="L1543" s="118">
        <v>39.822283398236472</v>
      </c>
      <c r="M1543">
        <f t="shared" si="363"/>
        <v>20.335912722032774</v>
      </c>
      <c r="N1543">
        <f t="shared" si="357"/>
        <v>20.335912722032774</v>
      </c>
      <c r="O1543">
        <f t="shared" si="358"/>
        <v>40.671825444065547</v>
      </c>
      <c r="P1543">
        <f t="shared" si="359"/>
        <v>15.048575414304253</v>
      </c>
      <c r="Q1543">
        <f t="shared" si="360"/>
        <v>55.7204008583698</v>
      </c>
      <c r="R1543">
        <f t="shared" si="361"/>
        <v>26.188588403433805</v>
      </c>
      <c r="S1543">
        <f t="shared" si="362"/>
        <v>96.024824145923944</v>
      </c>
    </row>
    <row r="1544" spans="1:19">
      <c r="A1544" t="s">
        <v>2560</v>
      </c>
      <c r="B1544" t="s">
        <v>2586</v>
      </c>
      <c r="C1544" t="s">
        <v>51</v>
      </c>
      <c r="D1544" t="s">
        <v>42</v>
      </c>
      <c r="E1544" s="114">
        <v>4.3776009318587931E-2</v>
      </c>
      <c r="F1544" t="s">
        <v>1205</v>
      </c>
      <c r="G1544">
        <f t="shared" si="355"/>
        <v>2016</v>
      </c>
      <c r="H1544" t="s">
        <v>2404</v>
      </c>
      <c r="I1544">
        <f t="shared" si="356"/>
        <v>2023</v>
      </c>
      <c r="J1544" t="s">
        <v>108</v>
      </c>
      <c r="L1544" s="118">
        <v>90.631109950688767</v>
      </c>
      <c r="M1544">
        <f t="shared" si="363"/>
        <v>46.282286814818434</v>
      </c>
      <c r="N1544">
        <f t="shared" si="357"/>
        <v>46.282286814818434</v>
      </c>
      <c r="O1544">
        <f t="shared" si="358"/>
        <v>92.564573629636868</v>
      </c>
      <c r="P1544">
        <f t="shared" si="359"/>
        <v>34.248892242965638</v>
      </c>
      <c r="Q1544">
        <f t="shared" si="360"/>
        <v>126.81346587260251</v>
      </c>
      <c r="R1544">
        <f t="shared" si="361"/>
        <v>59.602328960123174</v>
      </c>
      <c r="S1544">
        <f t="shared" si="362"/>
        <v>218.54187285378495</v>
      </c>
    </row>
    <row r="1545" spans="1:19">
      <c r="A1545" t="s">
        <v>2560</v>
      </c>
      <c r="B1545" t="s">
        <v>2587</v>
      </c>
      <c r="C1545" t="s">
        <v>51</v>
      </c>
      <c r="D1545" t="s">
        <v>42</v>
      </c>
      <c r="E1545" s="114">
        <v>4.723349817926966E-2</v>
      </c>
      <c r="F1545" t="s">
        <v>1205</v>
      </c>
      <c r="G1545">
        <f t="shared" si="355"/>
        <v>2016</v>
      </c>
      <c r="H1545" t="s">
        <v>2404</v>
      </c>
      <c r="I1545">
        <f t="shared" si="356"/>
        <v>2023</v>
      </c>
      <c r="J1545" t="s">
        <v>108</v>
      </c>
      <c r="L1545" s="118">
        <v>61.983284682117073</v>
      </c>
      <c r="M1545">
        <f t="shared" si="363"/>
        <v>31.65279737766781</v>
      </c>
      <c r="N1545">
        <f t="shared" si="357"/>
        <v>31.65279737766781</v>
      </c>
      <c r="O1545">
        <f t="shared" si="358"/>
        <v>63.305594755335619</v>
      </c>
      <c r="P1545">
        <f t="shared" si="359"/>
        <v>23.423070059474178</v>
      </c>
      <c r="Q1545">
        <f t="shared" si="360"/>
        <v>86.728664814809804</v>
      </c>
      <c r="R1545">
        <f t="shared" si="361"/>
        <v>40.762472462960602</v>
      </c>
      <c r="S1545">
        <f t="shared" si="362"/>
        <v>149.46239903085552</v>
      </c>
    </row>
    <row r="1546" spans="1:19">
      <c r="A1546" t="s">
        <v>210</v>
      </c>
      <c r="B1546" t="s">
        <v>2588</v>
      </c>
      <c r="C1546" t="s">
        <v>51</v>
      </c>
      <c r="D1546" t="s">
        <v>42</v>
      </c>
      <c r="E1546" s="114">
        <v>4.9070281923763032E-2</v>
      </c>
      <c r="F1546" t="s">
        <v>204</v>
      </c>
      <c r="G1546">
        <f t="shared" si="355"/>
        <v>2016</v>
      </c>
      <c r="H1546" t="s">
        <v>2479</v>
      </c>
      <c r="I1546">
        <f t="shared" si="356"/>
        <v>2023</v>
      </c>
      <c r="J1546" t="s">
        <v>108</v>
      </c>
      <c r="L1546" s="118">
        <v>144.3351366078401</v>
      </c>
      <c r="M1546">
        <f t="shared" si="363"/>
        <v>73.707143094403733</v>
      </c>
      <c r="N1546">
        <f t="shared" si="357"/>
        <v>73.707143094403733</v>
      </c>
      <c r="O1546">
        <f t="shared" si="358"/>
        <v>147.41428618880747</v>
      </c>
      <c r="P1546">
        <f t="shared" si="359"/>
        <v>54.543285889858765</v>
      </c>
      <c r="Q1546">
        <f t="shared" si="360"/>
        <v>201.95757207866623</v>
      </c>
      <c r="R1546">
        <f t="shared" si="361"/>
        <v>94.92005887697313</v>
      </c>
      <c r="S1546">
        <f t="shared" si="362"/>
        <v>348.0402158822348</v>
      </c>
    </row>
    <row r="1547" spans="1:19">
      <c r="A1547" t="s">
        <v>215</v>
      </c>
      <c r="B1547" t="s">
        <v>2589</v>
      </c>
      <c r="C1547" t="s">
        <v>51</v>
      </c>
      <c r="D1547" t="s">
        <v>42</v>
      </c>
      <c r="E1547" s="114">
        <v>4.0567733705861982E-2</v>
      </c>
      <c r="F1547" t="s">
        <v>201</v>
      </c>
      <c r="G1547">
        <f t="shared" si="355"/>
        <v>2016</v>
      </c>
      <c r="H1547" t="s">
        <v>2376</v>
      </c>
      <c r="I1547">
        <f t="shared" si="356"/>
        <v>2023</v>
      </c>
      <c r="J1547" t="s">
        <v>108</v>
      </c>
      <c r="L1547" s="118">
        <v>135.59687379354921</v>
      </c>
      <c r="M1547">
        <f t="shared" si="363"/>
        <v>69.244803550572513</v>
      </c>
      <c r="N1547">
        <f t="shared" si="357"/>
        <v>69.244803550572513</v>
      </c>
      <c r="O1547">
        <f t="shared" si="358"/>
        <v>138.48960710114503</v>
      </c>
      <c r="P1547">
        <f t="shared" si="359"/>
        <v>51.241154627423661</v>
      </c>
      <c r="Q1547">
        <f t="shared" si="360"/>
        <v>189.73076172856869</v>
      </c>
      <c r="R1547">
        <f t="shared" si="361"/>
        <v>89.173458012427275</v>
      </c>
      <c r="S1547">
        <f t="shared" si="362"/>
        <v>326.96934604556668</v>
      </c>
    </row>
    <row r="1548" spans="1:19">
      <c r="A1548" t="s">
        <v>213</v>
      </c>
      <c r="B1548" t="s">
        <v>2590</v>
      </c>
      <c r="C1548" t="s">
        <v>51</v>
      </c>
      <c r="D1548" t="s">
        <v>42</v>
      </c>
      <c r="E1548" s="114">
        <v>4.3984355830875781E-2</v>
      </c>
      <c r="F1548" t="s">
        <v>152</v>
      </c>
      <c r="G1548">
        <f t="shared" si="355"/>
        <v>2016</v>
      </c>
      <c r="H1548" t="s">
        <v>2376</v>
      </c>
      <c r="I1548">
        <f t="shared" si="356"/>
        <v>2023</v>
      </c>
      <c r="J1548" t="s">
        <v>108</v>
      </c>
      <c r="L1548" s="118">
        <v>77.972068238821734</v>
      </c>
      <c r="M1548">
        <f t="shared" si="363"/>
        <v>39.817736180624998</v>
      </c>
      <c r="N1548">
        <f t="shared" si="357"/>
        <v>39.817736180624998</v>
      </c>
      <c r="O1548">
        <f t="shared" si="358"/>
        <v>79.635472361249995</v>
      </c>
      <c r="P1548">
        <f t="shared" si="359"/>
        <v>29.465124773662499</v>
      </c>
      <c r="Q1548">
        <f t="shared" si="360"/>
        <v>109.10059713491249</v>
      </c>
      <c r="R1548">
        <f t="shared" si="361"/>
        <v>51.277280653408866</v>
      </c>
      <c r="S1548">
        <f t="shared" si="362"/>
        <v>188.01669572916583</v>
      </c>
    </row>
    <row r="1549" spans="1:19">
      <c r="A1549" t="s">
        <v>208</v>
      </c>
      <c r="B1549" t="s">
        <v>2591</v>
      </c>
      <c r="C1549" t="s">
        <v>51</v>
      </c>
      <c r="D1549" t="s">
        <v>42</v>
      </c>
      <c r="E1549" s="114">
        <v>4.1800665472055742E-2</v>
      </c>
      <c r="F1549" t="s">
        <v>152</v>
      </c>
      <c r="G1549">
        <f t="shared" si="355"/>
        <v>2016</v>
      </c>
      <c r="H1549" t="s">
        <v>2275</v>
      </c>
      <c r="I1549">
        <f t="shared" si="356"/>
        <v>2023</v>
      </c>
      <c r="J1549" t="s">
        <v>108</v>
      </c>
      <c r="L1549" s="118">
        <v>67.7108451901492</v>
      </c>
      <c r="M1549">
        <f t="shared" si="363"/>
        <v>34.577671610436219</v>
      </c>
      <c r="N1549">
        <f t="shared" si="357"/>
        <v>34.577671610436219</v>
      </c>
      <c r="O1549">
        <f t="shared" si="358"/>
        <v>69.155343220872439</v>
      </c>
      <c r="P1549">
        <f t="shared" si="359"/>
        <v>25.587476991722802</v>
      </c>
      <c r="Q1549">
        <f t="shared" si="360"/>
        <v>94.742820212595234</v>
      </c>
      <c r="R1549">
        <f t="shared" si="361"/>
        <v>44.529125499919758</v>
      </c>
      <c r="S1549">
        <f t="shared" si="362"/>
        <v>163.27346016637244</v>
      </c>
    </row>
    <row r="1550" spans="1:19">
      <c r="A1550" t="s">
        <v>1459</v>
      </c>
      <c r="B1550" t="s">
        <v>2592</v>
      </c>
      <c r="C1550" t="s">
        <v>51</v>
      </c>
      <c r="D1550" t="s">
        <v>42</v>
      </c>
      <c r="E1550" s="114">
        <v>4.9527751503838327E-2</v>
      </c>
      <c r="F1550" t="s">
        <v>204</v>
      </c>
      <c r="G1550">
        <f t="shared" si="355"/>
        <v>2016</v>
      </c>
      <c r="H1550" t="s">
        <v>2269</v>
      </c>
      <c r="I1550">
        <f t="shared" si="356"/>
        <v>2023</v>
      </c>
      <c r="J1550" t="s">
        <v>108</v>
      </c>
      <c r="L1550" s="118">
        <v>94.017285975213412</v>
      </c>
      <c r="M1550">
        <f t="shared" si="363"/>
        <v>48.011494038009019</v>
      </c>
      <c r="N1550">
        <f t="shared" si="357"/>
        <v>48.011494038009019</v>
      </c>
      <c r="O1550">
        <f t="shared" si="358"/>
        <v>96.022988076018038</v>
      </c>
      <c r="P1550">
        <f t="shared" si="359"/>
        <v>35.528505588126677</v>
      </c>
      <c r="Q1550">
        <f t="shared" si="360"/>
        <v>131.55149366414472</v>
      </c>
      <c r="R1550">
        <f t="shared" si="361"/>
        <v>61.82920202214801</v>
      </c>
      <c r="S1550">
        <f t="shared" si="362"/>
        <v>226.70707408120936</v>
      </c>
    </row>
    <row r="1551" spans="1:19">
      <c r="A1551" t="s">
        <v>210</v>
      </c>
      <c r="B1551" t="s">
        <v>2593</v>
      </c>
      <c r="C1551" t="s">
        <v>51</v>
      </c>
      <c r="D1551" t="s">
        <v>42</v>
      </c>
      <c r="E1551" s="114">
        <v>4.7373626280317709E-2</v>
      </c>
      <c r="F1551" t="s">
        <v>204</v>
      </c>
      <c r="G1551">
        <f t="shared" si="355"/>
        <v>2016</v>
      </c>
      <c r="H1551" t="s">
        <v>2479</v>
      </c>
      <c r="I1551">
        <f t="shared" si="356"/>
        <v>2023</v>
      </c>
      <c r="J1551" t="s">
        <v>108</v>
      </c>
      <c r="L1551" s="118">
        <v>202.12612896102411</v>
      </c>
      <c r="M1551">
        <f t="shared" si="363"/>
        <v>103.21907652276306</v>
      </c>
      <c r="N1551">
        <f t="shared" si="357"/>
        <v>103.21907652276306</v>
      </c>
      <c r="O1551">
        <f t="shared" si="358"/>
        <v>206.43815304552612</v>
      </c>
      <c r="P1551">
        <f t="shared" si="359"/>
        <v>76.382116626844663</v>
      </c>
      <c r="Q1551">
        <f t="shared" si="360"/>
        <v>282.82026967237078</v>
      </c>
      <c r="R1551">
        <f t="shared" si="361"/>
        <v>132.92552674601427</v>
      </c>
      <c r="S1551">
        <f t="shared" si="362"/>
        <v>487.39359806871897</v>
      </c>
    </row>
    <row r="1552" spans="1:19">
      <c r="A1552" t="s">
        <v>1415</v>
      </c>
      <c r="B1552" t="s">
        <v>2594</v>
      </c>
      <c r="C1552" t="s">
        <v>51</v>
      </c>
      <c r="D1552" t="s">
        <v>42</v>
      </c>
      <c r="E1552" s="114">
        <v>4.9134435298004119E-2</v>
      </c>
      <c r="F1552" t="s">
        <v>1205</v>
      </c>
      <c r="G1552">
        <f t="shared" si="355"/>
        <v>2016</v>
      </c>
      <c r="H1552" t="s">
        <v>2298</v>
      </c>
      <c r="I1552">
        <f t="shared" si="356"/>
        <v>2023</v>
      </c>
      <c r="J1552" t="s">
        <v>108</v>
      </c>
      <c r="L1552" s="118">
        <v>44.431702817782678</v>
      </c>
      <c r="M1552">
        <f t="shared" si="363"/>
        <v>22.68978957228104</v>
      </c>
      <c r="N1552">
        <f t="shared" si="357"/>
        <v>22.68978957228104</v>
      </c>
      <c r="O1552">
        <f t="shared" si="358"/>
        <v>45.379579144562079</v>
      </c>
      <c r="P1552">
        <f t="shared" si="359"/>
        <v>16.790444283487968</v>
      </c>
      <c r="Q1552">
        <f t="shared" si="360"/>
        <v>62.170023428050044</v>
      </c>
      <c r="R1552">
        <f t="shared" si="361"/>
        <v>29.21991101118352</v>
      </c>
      <c r="S1552">
        <f t="shared" si="362"/>
        <v>107.1396737076729</v>
      </c>
    </row>
    <row r="1553" spans="1:19">
      <c r="A1553" t="s">
        <v>1417</v>
      </c>
      <c r="B1553" t="s">
        <v>2595</v>
      </c>
      <c r="C1553" t="s">
        <v>51</v>
      </c>
      <c r="D1553" t="s">
        <v>42</v>
      </c>
      <c r="E1553" s="114">
        <v>4.972514103535932E-2</v>
      </c>
      <c r="F1553" t="s">
        <v>1205</v>
      </c>
      <c r="G1553">
        <f t="shared" ref="G1553:G1616" si="364">YEAR(F1553)</f>
        <v>2016</v>
      </c>
      <c r="H1553" t="s">
        <v>2404</v>
      </c>
      <c r="I1553">
        <f t="shared" ref="I1553:I1616" si="365">YEAR(H1553)</f>
        <v>2023</v>
      </c>
      <c r="J1553" t="s">
        <v>108</v>
      </c>
      <c r="L1553" s="118">
        <v>12.282074442144721</v>
      </c>
      <c r="M1553">
        <f t="shared" si="363"/>
        <v>6.2720460151219086</v>
      </c>
      <c r="N1553">
        <f t="shared" si="357"/>
        <v>6.2720460151219086</v>
      </c>
      <c r="O1553">
        <f t="shared" si="358"/>
        <v>12.544092030243817</v>
      </c>
      <c r="P1553">
        <f t="shared" si="359"/>
        <v>4.6413140511902125</v>
      </c>
      <c r="Q1553">
        <f t="shared" si="360"/>
        <v>17.185406081434031</v>
      </c>
      <c r="R1553">
        <f t="shared" si="361"/>
        <v>8.0771408582739941</v>
      </c>
      <c r="S1553">
        <f t="shared" si="362"/>
        <v>29.616183147004644</v>
      </c>
    </row>
    <row r="1554" spans="1:19">
      <c r="A1554" t="s">
        <v>1404</v>
      </c>
      <c r="B1554" t="s">
        <v>2596</v>
      </c>
      <c r="C1554" t="s">
        <v>51</v>
      </c>
      <c r="D1554" t="s">
        <v>42</v>
      </c>
      <c r="E1554" s="114">
        <v>4.8713707419140717E-2</v>
      </c>
      <c r="F1554" t="s">
        <v>1205</v>
      </c>
      <c r="G1554">
        <f t="shared" si="364"/>
        <v>2016</v>
      </c>
      <c r="H1554" t="s">
        <v>2404</v>
      </c>
      <c r="I1554">
        <f t="shared" si="365"/>
        <v>2023</v>
      </c>
      <c r="J1554" t="s">
        <v>108</v>
      </c>
      <c r="L1554" s="118">
        <v>29.21281752700397</v>
      </c>
      <c r="M1554">
        <f t="shared" si="363"/>
        <v>14.918012150456706</v>
      </c>
      <c r="N1554">
        <f t="shared" si="357"/>
        <v>14.918012150456706</v>
      </c>
      <c r="O1554">
        <f t="shared" si="358"/>
        <v>29.836024300913412</v>
      </c>
      <c r="P1554">
        <f t="shared" si="359"/>
        <v>11.039328991337962</v>
      </c>
      <c r="Q1554">
        <f t="shared" si="360"/>
        <v>40.875353292251376</v>
      </c>
      <c r="R1554">
        <f t="shared" si="361"/>
        <v>19.211416047358146</v>
      </c>
      <c r="S1554">
        <f t="shared" si="362"/>
        <v>70.441858840313202</v>
      </c>
    </row>
    <row r="1555" spans="1:19">
      <c r="A1555" t="s">
        <v>1404</v>
      </c>
      <c r="B1555" t="s">
        <v>2597</v>
      </c>
      <c r="C1555" t="s">
        <v>51</v>
      </c>
      <c r="D1555" t="s">
        <v>42</v>
      </c>
      <c r="E1555" s="114">
        <v>4.8252944928570497E-2</v>
      </c>
      <c r="F1555" t="s">
        <v>1205</v>
      </c>
      <c r="G1555">
        <f t="shared" si="364"/>
        <v>2016</v>
      </c>
      <c r="H1555" t="s">
        <v>2404</v>
      </c>
      <c r="I1555">
        <f t="shared" si="365"/>
        <v>2023</v>
      </c>
      <c r="J1555" t="s">
        <v>108</v>
      </c>
      <c r="L1555" s="118">
        <v>16.742932942466911</v>
      </c>
      <c r="M1555">
        <f t="shared" si="363"/>
        <v>8.5500577559531088</v>
      </c>
      <c r="N1555">
        <f t="shared" si="357"/>
        <v>8.5500577559531088</v>
      </c>
      <c r="O1555">
        <f t="shared" si="358"/>
        <v>17.100115511906218</v>
      </c>
      <c r="P1555">
        <f t="shared" si="359"/>
        <v>6.3270427394053002</v>
      </c>
      <c r="Q1555">
        <f t="shared" si="360"/>
        <v>23.427158251311518</v>
      </c>
      <c r="R1555">
        <f t="shared" si="361"/>
        <v>11.010764378116413</v>
      </c>
      <c r="S1555">
        <f t="shared" si="362"/>
        <v>40.37280271976018</v>
      </c>
    </row>
    <row r="1556" spans="1:19">
      <c r="A1556" t="s">
        <v>1439</v>
      </c>
      <c r="B1556" t="s">
        <v>2598</v>
      </c>
      <c r="C1556" t="s">
        <v>51</v>
      </c>
      <c r="D1556" t="s">
        <v>42</v>
      </c>
      <c r="E1556" s="114">
        <v>4.6699333068097558E-2</v>
      </c>
      <c r="F1556" t="s">
        <v>201</v>
      </c>
      <c r="G1556">
        <f t="shared" si="364"/>
        <v>2016</v>
      </c>
      <c r="H1556" t="s">
        <v>2380</v>
      </c>
      <c r="I1556">
        <f t="shared" si="365"/>
        <v>2023</v>
      </c>
      <c r="J1556" t="s">
        <v>108</v>
      </c>
      <c r="L1556" s="118">
        <v>93.161439846693654</v>
      </c>
      <c r="M1556">
        <f t="shared" si="363"/>
        <v>47.574441948378258</v>
      </c>
      <c r="N1556">
        <f t="shared" si="357"/>
        <v>47.574441948378258</v>
      </c>
      <c r="O1556">
        <f t="shared" si="358"/>
        <v>95.148883896756516</v>
      </c>
      <c r="P1556">
        <f t="shared" si="359"/>
        <v>35.205087041799914</v>
      </c>
      <c r="Q1556">
        <f t="shared" si="360"/>
        <v>130.35397093855642</v>
      </c>
      <c r="R1556">
        <f t="shared" si="361"/>
        <v>61.266366341121511</v>
      </c>
      <c r="S1556">
        <f t="shared" si="362"/>
        <v>224.64334325077886</v>
      </c>
    </row>
    <row r="1557" spans="1:19">
      <c r="A1557" t="s">
        <v>1404</v>
      </c>
      <c r="B1557" t="s">
        <v>2599</v>
      </c>
      <c r="C1557" t="s">
        <v>51</v>
      </c>
      <c r="D1557" t="s">
        <v>42</v>
      </c>
      <c r="E1557" s="114">
        <v>4.8019947716125083E-2</v>
      </c>
      <c r="F1557" t="s">
        <v>1205</v>
      </c>
      <c r="G1557">
        <f t="shared" si="364"/>
        <v>2016</v>
      </c>
      <c r="H1557" t="s">
        <v>2404</v>
      </c>
      <c r="I1557">
        <f t="shared" si="365"/>
        <v>2023</v>
      </c>
      <c r="J1557" t="s">
        <v>108</v>
      </c>
      <c r="L1557" s="118">
        <v>17.105513543694482</v>
      </c>
      <c r="M1557">
        <f t="shared" si="363"/>
        <v>8.735215582979988</v>
      </c>
      <c r="N1557">
        <f t="shared" si="357"/>
        <v>8.735215582979988</v>
      </c>
      <c r="O1557">
        <f t="shared" si="358"/>
        <v>17.470431165959976</v>
      </c>
      <c r="P1557">
        <f t="shared" si="359"/>
        <v>6.4640595314051907</v>
      </c>
      <c r="Q1557">
        <f t="shared" si="360"/>
        <v>23.934490697365167</v>
      </c>
      <c r="R1557">
        <f t="shared" si="361"/>
        <v>11.249210627761627</v>
      </c>
      <c r="S1557">
        <f t="shared" si="362"/>
        <v>41.247105635125962</v>
      </c>
    </row>
    <row r="1558" spans="1:19">
      <c r="A1558" t="s">
        <v>1424</v>
      </c>
      <c r="B1558" t="s">
        <v>2600</v>
      </c>
      <c r="C1558" t="s">
        <v>51</v>
      </c>
      <c r="D1558" t="s">
        <v>42</v>
      </c>
      <c r="E1558" s="114">
        <v>4.772104953030816E-2</v>
      </c>
      <c r="F1558" t="s">
        <v>156</v>
      </c>
      <c r="G1558">
        <f t="shared" si="364"/>
        <v>2016</v>
      </c>
      <c r="H1558" t="s">
        <v>2472</v>
      </c>
      <c r="I1558">
        <f t="shared" si="365"/>
        <v>2023</v>
      </c>
      <c r="J1558" t="s">
        <v>108</v>
      </c>
      <c r="L1558" s="118">
        <v>72.874334055809967</v>
      </c>
      <c r="M1558">
        <f t="shared" si="363"/>
        <v>37.214493257833652</v>
      </c>
      <c r="N1558">
        <f t="shared" si="357"/>
        <v>37.214493257833652</v>
      </c>
      <c r="O1558">
        <f t="shared" si="358"/>
        <v>74.428986515667305</v>
      </c>
      <c r="P1558">
        <f t="shared" si="359"/>
        <v>27.538725010796902</v>
      </c>
      <c r="Q1558">
        <f t="shared" si="360"/>
        <v>101.9677115264642</v>
      </c>
      <c r="R1558">
        <f t="shared" si="361"/>
        <v>47.924824417438174</v>
      </c>
      <c r="S1558">
        <f t="shared" si="362"/>
        <v>175.72435619727329</v>
      </c>
    </row>
    <row r="1559" spans="1:19">
      <c r="A1559" t="s">
        <v>219</v>
      </c>
      <c r="B1559" t="s">
        <v>2601</v>
      </c>
      <c r="C1559" t="s">
        <v>51</v>
      </c>
      <c r="D1559" t="s">
        <v>42</v>
      </c>
      <c r="E1559" s="114">
        <v>4.7455972123663023E-2</v>
      </c>
      <c r="F1559" t="s">
        <v>156</v>
      </c>
      <c r="G1559">
        <f t="shared" si="364"/>
        <v>2016</v>
      </c>
      <c r="H1559" t="s">
        <v>2528</v>
      </c>
      <c r="I1559">
        <f t="shared" si="365"/>
        <v>2023</v>
      </c>
      <c r="J1559" t="s">
        <v>108</v>
      </c>
      <c r="L1559" s="118">
        <v>181.8630566100729</v>
      </c>
      <c r="M1559">
        <f t="shared" si="363"/>
        <v>92.871400908877291</v>
      </c>
      <c r="N1559">
        <f t="shared" si="357"/>
        <v>92.871400908877291</v>
      </c>
      <c r="O1559">
        <f t="shared" si="358"/>
        <v>185.74280181775458</v>
      </c>
      <c r="P1559">
        <f t="shared" si="359"/>
        <v>68.724836672569197</v>
      </c>
      <c r="Q1559">
        <f t="shared" si="360"/>
        <v>254.46763849032379</v>
      </c>
      <c r="R1559">
        <f t="shared" si="361"/>
        <v>119.59979009045217</v>
      </c>
      <c r="S1559">
        <f t="shared" si="362"/>
        <v>438.5325636649913</v>
      </c>
    </row>
    <row r="1560" spans="1:19">
      <c r="A1560" t="s">
        <v>1459</v>
      </c>
      <c r="B1560" t="s">
        <v>2602</v>
      </c>
      <c r="C1560" t="s">
        <v>51</v>
      </c>
      <c r="D1560" t="s">
        <v>42</v>
      </c>
      <c r="E1560" s="114">
        <v>4.2271684981188863E-2</v>
      </c>
      <c r="F1560" t="s">
        <v>204</v>
      </c>
      <c r="G1560">
        <f t="shared" si="364"/>
        <v>2016</v>
      </c>
      <c r="H1560" t="s">
        <v>2269</v>
      </c>
      <c r="I1560">
        <f t="shared" si="365"/>
        <v>2023</v>
      </c>
      <c r="J1560" t="s">
        <v>108</v>
      </c>
      <c r="L1560" s="118">
        <v>142.50512729129019</v>
      </c>
      <c r="M1560">
        <f t="shared" si="363"/>
        <v>72.772618336752245</v>
      </c>
      <c r="N1560">
        <f t="shared" si="357"/>
        <v>72.772618336752245</v>
      </c>
      <c r="O1560">
        <f t="shared" si="358"/>
        <v>145.54523667350449</v>
      </c>
      <c r="P1560">
        <f t="shared" si="359"/>
        <v>53.851737569196658</v>
      </c>
      <c r="Q1560">
        <f t="shared" si="360"/>
        <v>199.39697424270116</v>
      </c>
      <c r="R1560">
        <f t="shared" si="361"/>
        <v>93.716577894069545</v>
      </c>
      <c r="S1560">
        <f t="shared" si="362"/>
        <v>343.62745227825496</v>
      </c>
    </row>
    <row r="1561" spans="1:19">
      <c r="A1561" t="s">
        <v>206</v>
      </c>
      <c r="B1561" t="s">
        <v>2603</v>
      </c>
      <c r="C1561" t="s">
        <v>51</v>
      </c>
      <c r="D1561" t="s">
        <v>42</v>
      </c>
      <c r="E1561" s="114">
        <v>4.3042791999220308E-2</v>
      </c>
      <c r="F1561" t="s">
        <v>204</v>
      </c>
      <c r="G1561">
        <f t="shared" si="364"/>
        <v>2016</v>
      </c>
      <c r="H1561" t="s">
        <v>2303</v>
      </c>
      <c r="I1561">
        <f t="shared" si="365"/>
        <v>2023</v>
      </c>
      <c r="J1561" t="s">
        <v>108</v>
      </c>
      <c r="L1561" s="118">
        <v>66.41097358640782</v>
      </c>
      <c r="M1561">
        <f t="shared" si="363"/>
        <v>33.913870511458953</v>
      </c>
      <c r="N1561">
        <f t="shared" si="357"/>
        <v>33.913870511458953</v>
      </c>
      <c r="O1561">
        <f t="shared" si="358"/>
        <v>67.827741022917905</v>
      </c>
      <c r="P1561">
        <f t="shared" si="359"/>
        <v>25.096264178479625</v>
      </c>
      <c r="Q1561">
        <f t="shared" si="360"/>
        <v>92.924005201397534</v>
      </c>
      <c r="R1561">
        <f t="shared" si="361"/>
        <v>43.674282444656839</v>
      </c>
      <c r="S1561">
        <f t="shared" si="362"/>
        <v>160.13903563040842</v>
      </c>
    </row>
    <row r="1562" spans="1:19">
      <c r="A1562" t="s">
        <v>1394</v>
      </c>
      <c r="B1562" t="s">
        <v>2604</v>
      </c>
      <c r="C1562" t="s">
        <v>51</v>
      </c>
      <c r="D1562" t="s">
        <v>42</v>
      </c>
      <c r="E1562" s="114">
        <v>4.838569242137003E-2</v>
      </c>
      <c r="F1562" t="s">
        <v>1205</v>
      </c>
      <c r="G1562">
        <f t="shared" si="364"/>
        <v>2016</v>
      </c>
      <c r="H1562" t="s">
        <v>2298</v>
      </c>
      <c r="I1562">
        <f t="shared" si="365"/>
        <v>2023</v>
      </c>
      <c r="J1562" t="s">
        <v>108</v>
      </c>
      <c r="L1562" s="118">
        <v>22.34051465448891</v>
      </c>
      <c r="M1562">
        <f t="shared" si="363"/>
        <v>11.408556150225678</v>
      </c>
      <c r="N1562">
        <f t="shared" si="357"/>
        <v>11.408556150225678</v>
      </c>
      <c r="O1562">
        <f t="shared" si="358"/>
        <v>22.817112300451356</v>
      </c>
      <c r="P1562">
        <f t="shared" si="359"/>
        <v>8.4423315511670012</v>
      </c>
      <c r="Q1562">
        <f t="shared" si="360"/>
        <v>31.259443851618357</v>
      </c>
      <c r="R1562">
        <f t="shared" si="361"/>
        <v>14.691938610260626</v>
      </c>
      <c r="S1562">
        <f t="shared" si="362"/>
        <v>53.870441570955627</v>
      </c>
    </row>
    <row r="1563" spans="1:19">
      <c r="A1563" t="s">
        <v>1187</v>
      </c>
      <c r="B1563" t="s">
        <v>2605</v>
      </c>
      <c r="C1563" t="s">
        <v>51</v>
      </c>
      <c r="D1563" t="s">
        <v>42</v>
      </c>
      <c r="E1563" s="114">
        <v>4.9226174270934661E-2</v>
      </c>
      <c r="F1563" t="s">
        <v>201</v>
      </c>
      <c r="G1563">
        <f t="shared" si="364"/>
        <v>2016</v>
      </c>
      <c r="H1563" t="s">
        <v>2269</v>
      </c>
      <c r="I1563">
        <f t="shared" si="365"/>
        <v>2023</v>
      </c>
      <c r="J1563" t="s">
        <v>108</v>
      </c>
      <c r="L1563" s="118">
        <v>77.899611133456276</v>
      </c>
      <c r="M1563">
        <f t="shared" si="363"/>
        <v>39.780734752151702</v>
      </c>
      <c r="N1563">
        <f t="shared" si="357"/>
        <v>39.780734752151702</v>
      </c>
      <c r="O1563">
        <f t="shared" si="358"/>
        <v>79.561469504303403</v>
      </c>
      <c r="P1563">
        <f t="shared" si="359"/>
        <v>29.437743716592259</v>
      </c>
      <c r="Q1563">
        <f t="shared" si="360"/>
        <v>108.99921322089565</v>
      </c>
      <c r="R1563">
        <f t="shared" si="361"/>
        <v>51.229630213820954</v>
      </c>
      <c r="S1563">
        <f t="shared" si="362"/>
        <v>187.84197745067684</v>
      </c>
    </row>
    <row r="1564" spans="1:19">
      <c r="A1564" t="s">
        <v>1187</v>
      </c>
      <c r="B1564" t="s">
        <v>2606</v>
      </c>
      <c r="C1564" t="s">
        <v>51</v>
      </c>
      <c r="D1564" t="s">
        <v>42</v>
      </c>
      <c r="E1564" s="114">
        <v>4.5163556343929649E-2</v>
      </c>
      <c r="F1564" t="s">
        <v>201</v>
      </c>
      <c r="G1564">
        <f t="shared" si="364"/>
        <v>2016</v>
      </c>
      <c r="H1564" t="s">
        <v>2269</v>
      </c>
      <c r="I1564">
        <f t="shared" si="365"/>
        <v>2023</v>
      </c>
      <c r="J1564" t="s">
        <v>108</v>
      </c>
      <c r="L1564" s="118">
        <v>67.115237367449438</v>
      </c>
      <c r="M1564">
        <f t="shared" si="363"/>
        <v>34.273514548977538</v>
      </c>
      <c r="N1564">
        <f t="shared" si="357"/>
        <v>34.273514548977538</v>
      </c>
      <c r="O1564">
        <f t="shared" si="358"/>
        <v>68.547029097955075</v>
      </c>
      <c r="P1564">
        <f t="shared" si="359"/>
        <v>25.362400766243379</v>
      </c>
      <c r="Q1564">
        <f t="shared" si="360"/>
        <v>93.909429864198458</v>
      </c>
      <c r="R1564">
        <f t="shared" si="361"/>
        <v>44.137432036173273</v>
      </c>
      <c r="S1564">
        <f t="shared" si="362"/>
        <v>161.83725079930198</v>
      </c>
    </row>
    <row r="1565" spans="1:19">
      <c r="A1565" t="s">
        <v>1187</v>
      </c>
      <c r="B1565" t="s">
        <v>2607</v>
      </c>
      <c r="C1565" t="s">
        <v>51</v>
      </c>
      <c r="D1565" t="s">
        <v>42</v>
      </c>
      <c r="E1565" s="114">
        <v>4.1752860811206362E-2</v>
      </c>
      <c r="F1565" t="s">
        <v>201</v>
      </c>
      <c r="G1565">
        <f t="shared" si="364"/>
        <v>2016</v>
      </c>
      <c r="H1565" t="s">
        <v>2269</v>
      </c>
      <c r="I1565">
        <f t="shared" si="365"/>
        <v>2023</v>
      </c>
      <c r="J1565" t="s">
        <v>108</v>
      </c>
      <c r="L1565" s="118">
        <v>85.34034452218836</v>
      </c>
      <c r="M1565">
        <f t="shared" si="363"/>
        <v>43.580469269330891</v>
      </c>
      <c r="N1565">
        <f t="shared" ref="N1565:N1588" si="366">L1565*$L$2</f>
        <v>43.580469269330891</v>
      </c>
      <c r="O1565">
        <f t="shared" ref="O1565:O1588" si="367">N1565*$L$4</f>
        <v>87.160938538661782</v>
      </c>
      <c r="P1565">
        <f t="shared" ref="P1565:P1588" si="368">O1565*$L$5</f>
        <v>32.249547259304862</v>
      </c>
      <c r="Q1565">
        <f t="shared" ref="Q1565:Q1588" si="369">SUM(O1565:P1565)</f>
        <v>119.41048579796664</v>
      </c>
      <c r="R1565">
        <f t="shared" ref="R1565:R1588" si="370">Q1565*$L$7</f>
        <v>56.12292832504432</v>
      </c>
      <c r="S1565">
        <f t="shared" ref="S1565:S1588" si="371">R1565*$L$8</f>
        <v>205.78407052516249</v>
      </c>
    </row>
    <row r="1566" spans="1:19">
      <c r="A1566" t="s">
        <v>1187</v>
      </c>
      <c r="B1566" t="s">
        <v>2608</v>
      </c>
      <c r="C1566" t="s">
        <v>51</v>
      </c>
      <c r="D1566" t="s">
        <v>42</v>
      </c>
      <c r="E1566" s="114">
        <v>4.6605810002824419E-2</v>
      </c>
      <c r="F1566" t="s">
        <v>201</v>
      </c>
      <c r="G1566">
        <f t="shared" si="364"/>
        <v>2016</v>
      </c>
      <c r="H1566" t="s">
        <v>2269</v>
      </c>
      <c r="I1566">
        <f t="shared" si="365"/>
        <v>2023</v>
      </c>
      <c r="J1566" t="s">
        <v>108</v>
      </c>
      <c r="L1566" s="118">
        <v>118.96391661185891</v>
      </c>
      <c r="M1566">
        <f t="shared" si="363"/>
        <v>60.75090674978933</v>
      </c>
      <c r="N1566">
        <f t="shared" si="366"/>
        <v>60.75090674978933</v>
      </c>
      <c r="O1566">
        <f t="shared" si="367"/>
        <v>121.50181349957866</v>
      </c>
      <c r="P1566">
        <f t="shared" si="368"/>
        <v>44.955670994844105</v>
      </c>
      <c r="Q1566">
        <f t="shared" si="369"/>
        <v>166.45748449442277</v>
      </c>
      <c r="R1566">
        <f t="shared" si="370"/>
        <v>78.235017712378692</v>
      </c>
      <c r="S1566">
        <f t="shared" si="371"/>
        <v>286.86173161205517</v>
      </c>
    </row>
    <row r="1567" spans="1:19">
      <c r="A1567" t="s">
        <v>1187</v>
      </c>
      <c r="B1567" t="s">
        <v>2609</v>
      </c>
      <c r="C1567" t="s">
        <v>51</v>
      </c>
      <c r="D1567" t="s">
        <v>42</v>
      </c>
      <c r="E1567" s="114">
        <v>4.8635255322283702E-2</v>
      </c>
      <c r="F1567" t="s">
        <v>201</v>
      </c>
      <c r="G1567">
        <f t="shared" si="364"/>
        <v>2016</v>
      </c>
      <c r="H1567" t="s">
        <v>2269</v>
      </c>
      <c r="I1567">
        <f t="shared" si="365"/>
        <v>2023</v>
      </c>
      <c r="J1567" t="s">
        <v>108</v>
      </c>
      <c r="L1567" s="118">
        <v>76.887159638017792</v>
      </c>
      <c r="M1567">
        <f t="shared" si="363"/>
        <v>39.263709521814448</v>
      </c>
      <c r="N1567">
        <f t="shared" si="366"/>
        <v>39.263709521814448</v>
      </c>
      <c r="O1567">
        <f t="shared" si="367"/>
        <v>78.527419043628896</v>
      </c>
      <c r="P1567">
        <f t="shared" si="368"/>
        <v>29.055145046142691</v>
      </c>
      <c r="Q1567">
        <f t="shared" si="369"/>
        <v>107.58256408977158</v>
      </c>
      <c r="R1567">
        <f t="shared" si="370"/>
        <v>50.56380512219264</v>
      </c>
      <c r="S1567">
        <f t="shared" si="371"/>
        <v>185.400618781373</v>
      </c>
    </row>
    <row r="1568" spans="1:19">
      <c r="A1568" t="s">
        <v>1187</v>
      </c>
      <c r="B1568" t="s">
        <v>2610</v>
      </c>
      <c r="C1568" t="s">
        <v>51</v>
      </c>
      <c r="D1568" t="s">
        <v>42</v>
      </c>
      <c r="E1568" s="114">
        <v>4.4861079368786583E-2</v>
      </c>
      <c r="F1568" t="s">
        <v>201</v>
      </c>
      <c r="G1568">
        <f t="shared" si="364"/>
        <v>2016</v>
      </c>
      <c r="H1568" t="s">
        <v>2275</v>
      </c>
      <c r="I1568">
        <f t="shared" si="365"/>
        <v>2023</v>
      </c>
      <c r="J1568" t="s">
        <v>108</v>
      </c>
      <c r="L1568" s="118">
        <v>124.5392030442592</v>
      </c>
      <c r="M1568">
        <f t="shared" si="363"/>
        <v>63.598019687935079</v>
      </c>
      <c r="N1568">
        <f t="shared" si="366"/>
        <v>63.598019687935079</v>
      </c>
      <c r="O1568">
        <f t="shared" si="367"/>
        <v>127.19603937587016</v>
      </c>
      <c r="P1568">
        <f t="shared" si="368"/>
        <v>47.062534569071957</v>
      </c>
      <c r="Q1568">
        <f t="shared" si="369"/>
        <v>174.2585739449421</v>
      </c>
      <c r="R1568">
        <f t="shared" si="370"/>
        <v>81.901529754122777</v>
      </c>
      <c r="S1568">
        <f t="shared" si="371"/>
        <v>300.30560909845019</v>
      </c>
    </row>
    <row r="1569" spans="1:19">
      <c r="A1569" t="s">
        <v>1187</v>
      </c>
      <c r="B1569" t="s">
        <v>2611</v>
      </c>
      <c r="C1569" t="s">
        <v>51</v>
      </c>
      <c r="D1569" t="s">
        <v>42</v>
      </c>
      <c r="E1569" s="114">
        <v>4.5671670175888281E-2</v>
      </c>
      <c r="F1569" t="s">
        <v>201</v>
      </c>
      <c r="G1569">
        <f t="shared" si="364"/>
        <v>2016</v>
      </c>
      <c r="H1569" t="s">
        <v>2269</v>
      </c>
      <c r="I1569">
        <f t="shared" si="365"/>
        <v>2023</v>
      </c>
      <c r="J1569" t="s">
        <v>108</v>
      </c>
      <c r="L1569" s="118">
        <v>73.768800820769584</v>
      </c>
      <c r="M1569">
        <f t="shared" si="363"/>
        <v>37.671267619139698</v>
      </c>
      <c r="N1569">
        <f t="shared" si="366"/>
        <v>37.671267619139698</v>
      </c>
      <c r="O1569">
        <f t="shared" si="367"/>
        <v>75.342535238279396</v>
      </c>
      <c r="P1569">
        <f t="shared" si="368"/>
        <v>27.876738038163378</v>
      </c>
      <c r="Q1569">
        <f t="shared" si="369"/>
        <v>103.21927327644278</v>
      </c>
      <c r="R1569">
        <f t="shared" si="370"/>
        <v>48.513058439928102</v>
      </c>
      <c r="S1569">
        <f t="shared" si="371"/>
        <v>177.88121427973635</v>
      </c>
    </row>
    <row r="1570" spans="1:19">
      <c r="A1570" t="s">
        <v>1187</v>
      </c>
      <c r="B1570" t="s">
        <v>2612</v>
      </c>
      <c r="C1570" t="s">
        <v>51</v>
      </c>
      <c r="D1570" t="s">
        <v>42</v>
      </c>
      <c r="E1570" s="114">
        <v>4.5348136975826472E-2</v>
      </c>
      <c r="F1570" t="s">
        <v>201</v>
      </c>
      <c r="G1570">
        <f t="shared" si="364"/>
        <v>2016</v>
      </c>
      <c r="H1570" t="s">
        <v>2269</v>
      </c>
      <c r="I1570">
        <f t="shared" si="365"/>
        <v>2023</v>
      </c>
      <c r="J1570" t="s">
        <v>108</v>
      </c>
      <c r="L1570" s="118">
        <v>81.397381524526978</v>
      </c>
      <c r="M1570">
        <f t="shared" si="363"/>
        <v>41.566929498525141</v>
      </c>
      <c r="N1570">
        <f t="shared" si="366"/>
        <v>41.566929498525141</v>
      </c>
      <c r="O1570">
        <f t="shared" si="367"/>
        <v>83.133858997050282</v>
      </c>
      <c r="P1570">
        <f t="shared" si="368"/>
        <v>30.759527828908602</v>
      </c>
      <c r="Q1570">
        <f t="shared" si="369"/>
        <v>113.89338682595888</v>
      </c>
      <c r="R1570">
        <f t="shared" si="370"/>
        <v>53.529891808200674</v>
      </c>
      <c r="S1570">
        <f t="shared" si="371"/>
        <v>196.27626996340246</v>
      </c>
    </row>
    <row r="1571" spans="1:19">
      <c r="A1571" t="s">
        <v>1187</v>
      </c>
      <c r="B1571" t="s">
        <v>2613</v>
      </c>
      <c r="C1571" t="s">
        <v>51</v>
      </c>
      <c r="D1571" t="s">
        <v>42</v>
      </c>
      <c r="E1571" s="114">
        <v>4.4549856637333213E-2</v>
      </c>
      <c r="F1571" t="s">
        <v>201</v>
      </c>
      <c r="G1571">
        <f t="shared" si="364"/>
        <v>2016</v>
      </c>
      <c r="H1571" t="s">
        <v>2269</v>
      </c>
      <c r="I1571">
        <f t="shared" si="365"/>
        <v>2023</v>
      </c>
      <c r="J1571" t="s">
        <v>108</v>
      </c>
      <c r="L1571" s="118">
        <v>65.292282791188995</v>
      </c>
      <c r="M1571">
        <f t="shared" si="363"/>
        <v>33.342592412033873</v>
      </c>
      <c r="N1571">
        <f t="shared" si="366"/>
        <v>33.342592412033873</v>
      </c>
      <c r="O1571">
        <f t="shared" si="367"/>
        <v>66.685184824067747</v>
      </c>
      <c r="P1571">
        <f t="shared" si="368"/>
        <v>24.673518384905066</v>
      </c>
      <c r="Q1571">
        <f t="shared" si="369"/>
        <v>91.358703208972813</v>
      </c>
      <c r="R1571">
        <f t="shared" si="370"/>
        <v>42.938590508217217</v>
      </c>
      <c r="S1571">
        <f t="shared" si="371"/>
        <v>157.44149853012979</v>
      </c>
    </row>
    <row r="1572" spans="1:19">
      <c r="A1572" t="s">
        <v>1187</v>
      </c>
      <c r="B1572" t="s">
        <v>2614</v>
      </c>
      <c r="C1572" t="s">
        <v>51</v>
      </c>
      <c r="D1572" t="s">
        <v>42</v>
      </c>
      <c r="E1572" s="114">
        <v>4.9226174270934661E-2</v>
      </c>
      <c r="F1572" t="s">
        <v>201</v>
      </c>
      <c r="G1572">
        <f t="shared" si="364"/>
        <v>2016</v>
      </c>
      <c r="H1572" t="s">
        <v>2269</v>
      </c>
      <c r="I1572">
        <f t="shared" si="365"/>
        <v>2023</v>
      </c>
      <c r="J1572" t="s">
        <v>108</v>
      </c>
      <c r="L1572" s="118">
        <v>100.39104077277941</v>
      </c>
      <c r="M1572">
        <f t="shared" si="363"/>
        <v>51.266358154632719</v>
      </c>
      <c r="N1572">
        <f t="shared" si="366"/>
        <v>51.266358154632719</v>
      </c>
      <c r="O1572">
        <f t="shared" si="367"/>
        <v>102.53271630926544</v>
      </c>
      <c r="P1572">
        <f t="shared" si="368"/>
        <v>37.937105034428214</v>
      </c>
      <c r="Q1572">
        <f t="shared" si="369"/>
        <v>140.46982134369364</v>
      </c>
      <c r="R1572">
        <f t="shared" si="370"/>
        <v>66.020816031536</v>
      </c>
      <c r="S1572">
        <f t="shared" si="371"/>
        <v>242.07632544896532</v>
      </c>
    </row>
    <row r="1573" spans="1:19">
      <c r="A1573" t="s">
        <v>1187</v>
      </c>
      <c r="B1573" t="s">
        <v>2615</v>
      </c>
      <c r="C1573" t="s">
        <v>51</v>
      </c>
      <c r="D1573" t="s">
        <v>42</v>
      </c>
      <c r="E1573" s="114">
        <v>4.4589235704837762E-2</v>
      </c>
      <c r="F1573" t="s">
        <v>201</v>
      </c>
      <c r="G1573">
        <f t="shared" si="364"/>
        <v>2016</v>
      </c>
      <c r="H1573" t="s">
        <v>2269</v>
      </c>
      <c r="I1573">
        <f t="shared" si="365"/>
        <v>2023</v>
      </c>
      <c r="J1573" t="s">
        <v>108</v>
      </c>
      <c r="L1573" s="118">
        <v>25.113284284567762</v>
      </c>
      <c r="M1573">
        <f t="shared" si="363"/>
        <v>12.824517174652613</v>
      </c>
      <c r="N1573">
        <f t="shared" si="366"/>
        <v>12.824517174652613</v>
      </c>
      <c r="O1573">
        <f t="shared" si="367"/>
        <v>25.649034349305225</v>
      </c>
      <c r="P1573">
        <f t="shared" si="368"/>
        <v>9.4901427092429333</v>
      </c>
      <c r="Q1573">
        <f t="shared" si="369"/>
        <v>35.139177058548157</v>
      </c>
      <c r="R1573">
        <f t="shared" si="370"/>
        <v>16.515413217517633</v>
      </c>
      <c r="S1573">
        <f t="shared" si="371"/>
        <v>60.556515130897985</v>
      </c>
    </row>
    <row r="1574" spans="1:19">
      <c r="A1574" t="s">
        <v>1187</v>
      </c>
      <c r="B1574" t="s">
        <v>2616</v>
      </c>
      <c r="C1574" t="s">
        <v>51</v>
      </c>
      <c r="D1574" t="s">
        <v>42</v>
      </c>
      <c r="E1574" s="114">
        <v>4.5384639135048442E-2</v>
      </c>
      <c r="F1574" t="s">
        <v>201</v>
      </c>
      <c r="G1574">
        <f t="shared" si="364"/>
        <v>2016</v>
      </c>
      <c r="H1574" t="s">
        <v>2269</v>
      </c>
      <c r="I1574">
        <f t="shared" si="365"/>
        <v>2023</v>
      </c>
      <c r="J1574" t="s">
        <v>108</v>
      </c>
      <c r="L1574" s="118">
        <v>75.441193017973973</v>
      </c>
      <c r="M1574">
        <f t="shared" ref="M1574:M1637" si="372">IF(D1574="euc",$L$2,$L$3)*L1574</f>
        <v>38.525302567845401</v>
      </c>
      <c r="N1574">
        <f t="shared" si="366"/>
        <v>38.525302567845401</v>
      </c>
      <c r="O1574">
        <f t="shared" si="367"/>
        <v>77.050605135690802</v>
      </c>
      <c r="P1574">
        <f t="shared" si="368"/>
        <v>28.508723900205595</v>
      </c>
      <c r="Q1574">
        <f t="shared" si="369"/>
        <v>105.5593290358964</v>
      </c>
      <c r="R1574">
        <f t="shared" si="370"/>
        <v>49.612884646871301</v>
      </c>
      <c r="S1574">
        <f t="shared" si="371"/>
        <v>181.91391037186142</v>
      </c>
    </row>
    <row r="1575" spans="1:19">
      <c r="A1575" t="s">
        <v>1187</v>
      </c>
      <c r="B1575" t="s">
        <v>2617</v>
      </c>
      <c r="C1575" t="s">
        <v>51</v>
      </c>
      <c r="D1575" t="s">
        <v>42</v>
      </c>
      <c r="E1575" s="114">
        <v>4.4189352764174759E-2</v>
      </c>
      <c r="F1575" t="s">
        <v>201</v>
      </c>
      <c r="G1575">
        <f t="shared" si="364"/>
        <v>2016</v>
      </c>
      <c r="H1575" t="s">
        <v>2269</v>
      </c>
      <c r="I1575">
        <f t="shared" si="365"/>
        <v>2023</v>
      </c>
      <c r="J1575" t="s">
        <v>108</v>
      </c>
      <c r="L1575" s="118">
        <v>56.028786181645629</v>
      </c>
      <c r="M1575">
        <f t="shared" si="372"/>
        <v>28.612033476760388</v>
      </c>
      <c r="N1575">
        <f t="shared" si="366"/>
        <v>28.612033476760388</v>
      </c>
      <c r="O1575">
        <f t="shared" si="367"/>
        <v>57.224066953520776</v>
      </c>
      <c r="P1575">
        <f t="shared" si="368"/>
        <v>21.172904772802688</v>
      </c>
      <c r="Q1575">
        <f t="shared" si="369"/>
        <v>78.396971726323471</v>
      </c>
      <c r="R1575">
        <f t="shared" si="370"/>
        <v>36.84657671137203</v>
      </c>
      <c r="S1575">
        <f t="shared" si="371"/>
        <v>135.10411460836411</v>
      </c>
    </row>
    <row r="1576" spans="1:19">
      <c r="A1576" t="s">
        <v>313</v>
      </c>
      <c r="B1576" t="s">
        <v>2618</v>
      </c>
      <c r="C1576" t="s">
        <v>51</v>
      </c>
      <c r="D1576" t="s">
        <v>42</v>
      </c>
      <c r="E1576" s="114">
        <v>4.3478727166662699E-2</v>
      </c>
      <c r="F1576" t="s">
        <v>304</v>
      </c>
      <c r="G1576">
        <f t="shared" si="364"/>
        <v>2017</v>
      </c>
      <c r="H1576" t="s">
        <v>2275</v>
      </c>
      <c r="I1576">
        <f t="shared" si="365"/>
        <v>2023</v>
      </c>
      <c r="J1576" t="s">
        <v>162</v>
      </c>
      <c r="L1576" s="118">
        <v>156.77619214932369</v>
      </c>
      <c r="M1576">
        <f t="shared" si="372"/>
        <v>80.060375457588023</v>
      </c>
      <c r="N1576">
        <f t="shared" si="366"/>
        <v>80.060375457588023</v>
      </c>
      <c r="O1576">
        <f t="shared" si="367"/>
        <v>160.12075091517605</v>
      </c>
      <c r="P1576">
        <f t="shared" si="368"/>
        <v>59.244677838615139</v>
      </c>
      <c r="Q1576">
        <f t="shared" si="369"/>
        <v>219.36542875379118</v>
      </c>
      <c r="R1576">
        <f t="shared" si="370"/>
        <v>103.10175151428184</v>
      </c>
      <c r="S1576">
        <f t="shared" si="371"/>
        <v>378.03975555236673</v>
      </c>
    </row>
    <row r="1577" spans="1:19">
      <c r="A1577" t="s">
        <v>313</v>
      </c>
      <c r="B1577" t="s">
        <v>2619</v>
      </c>
      <c r="C1577" t="s">
        <v>51</v>
      </c>
      <c r="D1577" t="s">
        <v>42</v>
      </c>
      <c r="E1577" s="114">
        <v>4.4745392516061432E-2</v>
      </c>
      <c r="F1577" t="s">
        <v>304</v>
      </c>
      <c r="G1577">
        <f t="shared" si="364"/>
        <v>2017</v>
      </c>
      <c r="H1577" t="s">
        <v>2620</v>
      </c>
      <c r="I1577">
        <f t="shared" si="365"/>
        <v>2023</v>
      </c>
      <c r="J1577" t="s">
        <v>162</v>
      </c>
      <c r="L1577" s="118">
        <v>78.080550764025475</v>
      </c>
      <c r="M1577">
        <f t="shared" si="372"/>
        <v>39.873134590162373</v>
      </c>
      <c r="N1577">
        <f t="shared" si="366"/>
        <v>39.873134590162373</v>
      </c>
      <c r="O1577">
        <f t="shared" si="367"/>
        <v>79.746269180324745</v>
      </c>
      <c r="P1577">
        <f t="shared" si="368"/>
        <v>29.506119596720154</v>
      </c>
      <c r="Q1577">
        <f t="shared" si="369"/>
        <v>109.2523887770449</v>
      </c>
      <c r="R1577">
        <f t="shared" si="370"/>
        <v>51.348622725211101</v>
      </c>
      <c r="S1577">
        <f t="shared" si="371"/>
        <v>188.27828332577403</v>
      </c>
    </row>
    <row r="1578" spans="1:19">
      <c r="A1578" t="s">
        <v>313</v>
      </c>
      <c r="B1578" t="s">
        <v>2621</v>
      </c>
      <c r="C1578" t="s">
        <v>51</v>
      </c>
      <c r="D1578" t="s">
        <v>42</v>
      </c>
      <c r="E1578" s="114">
        <v>4.570692413747339E-2</v>
      </c>
      <c r="F1578" t="s">
        <v>304</v>
      </c>
      <c r="G1578">
        <f t="shared" si="364"/>
        <v>2017</v>
      </c>
      <c r="H1578" t="s">
        <v>2479</v>
      </c>
      <c r="I1578">
        <f t="shared" si="365"/>
        <v>2023</v>
      </c>
      <c r="J1578" t="s">
        <v>162</v>
      </c>
      <c r="L1578" s="118">
        <v>94.172247647503625</v>
      </c>
      <c r="M1578">
        <f t="shared" si="372"/>
        <v>48.090627798658552</v>
      </c>
      <c r="N1578">
        <f t="shared" si="366"/>
        <v>48.090627798658552</v>
      </c>
      <c r="O1578">
        <f t="shared" si="367"/>
        <v>96.181255597317104</v>
      </c>
      <c r="P1578">
        <f t="shared" si="368"/>
        <v>35.587064571007325</v>
      </c>
      <c r="Q1578">
        <f t="shared" si="369"/>
        <v>131.76832016832444</v>
      </c>
      <c r="R1578">
        <f t="shared" si="370"/>
        <v>61.931110479112483</v>
      </c>
      <c r="S1578">
        <f t="shared" si="371"/>
        <v>227.08073842341244</v>
      </c>
    </row>
    <row r="1579" spans="1:19">
      <c r="A1579" t="s">
        <v>313</v>
      </c>
      <c r="B1579" t="s">
        <v>2622</v>
      </c>
      <c r="C1579" t="s">
        <v>51</v>
      </c>
      <c r="D1579" t="s">
        <v>42</v>
      </c>
      <c r="E1579" s="114">
        <v>4.8770988603262858E-2</v>
      </c>
      <c r="F1579" t="s">
        <v>304</v>
      </c>
      <c r="G1579">
        <f t="shared" si="364"/>
        <v>2017</v>
      </c>
      <c r="H1579" t="s">
        <v>2479</v>
      </c>
      <c r="I1579">
        <f t="shared" si="365"/>
        <v>2023</v>
      </c>
      <c r="J1579" t="s">
        <v>162</v>
      </c>
      <c r="L1579" s="118">
        <v>136.13620996626861</v>
      </c>
      <c r="M1579">
        <f t="shared" si="372"/>
        <v>69.520224556107891</v>
      </c>
      <c r="N1579">
        <f t="shared" si="366"/>
        <v>69.520224556107891</v>
      </c>
      <c r="O1579">
        <f t="shared" si="367"/>
        <v>139.04044911221578</v>
      </c>
      <c r="P1579">
        <f t="shared" si="368"/>
        <v>51.444966171519837</v>
      </c>
      <c r="Q1579">
        <f t="shared" si="369"/>
        <v>190.48541528373562</v>
      </c>
      <c r="R1579">
        <f t="shared" si="370"/>
        <v>89.528145183355733</v>
      </c>
      <c r="S1579">
        <f t="shared" si="371"/>
        <v>328.26986567230432</v>
      </c>
    </row>
    <row r="1580" spans="1:19">
      <c r="A1580" t="s">
        <v>313</v>
      </c>
      <c r="B1580" t="s">
        <v>2623</v>
      </c>
      <c r="C1580" t="s">
        <v>51</v>
      </c>
      <c r="D1580" t="s">
        <v>42</v>
      </c>
      <c r="E1580" s="114">
        <v>4.3901418292622237E-2</v>
      </c>
      <c r="F1580" t="s">
        <v>304</v>
      </c>
      <c r="G1580">
        <f t="shared" si="364"/>
        <v>2017</v>
      </c>
      <c r="H1580" t="s">
        <v>2479</v>
      </c>
      <c r="I1580">
        <f t="shared" si="365"/>
        <v>2023</v>
      </c>
      <c r="J1580" t="s">
        <v>162</v>
      </c>
      <c r="L1580" s="118">
        <v>146.84791907032519</v>
      </c>
      <c r="M1580">
        <f t="shared" si="372"/>
        <v>74.990337338579451</v>
      </c>
      <c r="N1580">
        <f t="shared" si="366"/>
        <v>74.990337338579451</v>
      </c>
      <c r="O1580">
        <f t="shared" si="367"/>
        <v>149.9806746771589</v>
      </c>
      <c r="P1580">
        <f t="shared" si="368"/>
        <v>55.49284963054879</v>
      </c>
      <c r="Q1580">
        <f t="shared" si="369"/>
        <v>205.47352430770769</v>
      </c>
      <c r="R1580">
        <f t="shared" si="370"/>
        <v>96.572556424622604</v>
      </c>
      <c r="S1580">
        <f t="shared" si="371"/>
        <v>354.09937355694956</v>
      </c>
    </row>
    <row r="1581" spans="1:19">
      <c r="A1581" t="s">
        <v>313</v>
      </c>
      <c r="B1581" t="s">
        <v>2624</v>
      </c>
      <c r="C1581" t="s">
        <v>51</v>
      </c>
      <c r="D1581" t="s">
        <v>42</v>
      </c>
      <c r="E1581" s="114">
        <v>4.7823014703861431E-2</v>
      </c>
      <c r="F1581" t="s">
        <v>304</v>
      </c>
      <c r="G1581">
        <f t="shared" si="364"/>
        <v>2017</v>
      </c>
      <c r="H1581" t="s">
        <v>2479</v>
      </c>
      <c r="I1581">
        <f t="shared" si="365"/>
        <v>2023</v>
      </c>
      <c r="J1581" t="s">
        <v>162</v>
      </c>
      <c r="L1581" s="118">
        <v>134.2455445834583</v>
      </c>
      <c r="M1581">
        <f t="shared" si="372"/>
        <v>68.554724767286089</v>
      </c>
      <c r="N1581">
        <f t="shared" si="366"/>
        <v>68.554724767286089</v>
      </c>
      <c r="O1581">
        <f t="shared" si="367"/>
        <v>137.10944953457218</v>
      </c>
      <c r="P1581">
        <f t="shared" si="368"/>
        <v>50.730496327791705</v>
      </c>
      <c r="Q1581">
        <f t="shared" si="369"/>
        <v>187.83994586236389</v>
      </c>
      <c r="R1581">
        <f t="shared" si="370"/>
        <v>88.284774555311017</v>
      </c>
      <c r="S1581">
        <f t="shared" si="371"/>
        <v>323.71084003614038</v>
      </c>
    </row>
    <row r="1582" spans="1:19">
      <c r="A1582" t="s">
        <v>313</v>
      </c>
      <c r="B1582" t="s">
        <v>2625</v>
      </c>
      <c r="C1582" t="s">
        <v>51</v>
      </c>
      <c r="D1582" t="s">
        <v>42</v>
      </c>
      <c r="E1582" s="114">
        <v>4.8114905956598272E-2</v>
      </c>
      <c r="F1582" t="s">
        <v>304</v>
      </c>
      <c r="G1582">
        <f t="shared" si="364"/>
        <v>2017</v>
      </c>
      <c r="H1582" t="s">
        <v>2479</v>
      </c>
      <c r="I1582">
        <f t="shared" si="365"/>
        <v>2023</v>
      </c>
      <c r="J1582" t="s">
        <v>162</v>
      </c>
      <c r="L1582" s="118">
        <v>110.96037361105461</v>
      </c>
      <c r="M1582">
        <f t="shared" si="372"/>
        <v>56.663764124045258</v>
      </c>
      <c r="N1582">
        <f t="shared" si="366"/>
        <v>56.663764124045258</v>
      </c>
      <c r="O1582">
        <f t="shared" si="367"/>
        <v>113.32752824809052</v>
      </c>
      <c r="P1582">
        <f t="shared" si="368"/>
        <v>41.931185451793489</v>
      </c>
      <c r="Q1582">
        <f t="shared" si="369"/>
        <v>155.258713699884</v>
      </c>
      <c r="R1582">
        <f t="shared" si="370"/>
        <v>72.971595438945471</v>
      </c>
      <c r="S1582">
        <f t="shared" si="371"/>
        <v>267.56251660946674</v>
      </c>
    </row>
    <row r="1583" spans="1:19">
      <c r="A1583" t="s">
        <v>317</v>
      </c>
      <c r="B1583" t="s">
        <v>2626</v>
      </c>
      <c r="C1583" t="s">
        <v>51</v>
      </c>
      <c r="D1583" t="s">
        <v>42</v>
      </c>
      <c r="E1583" s="114">
        <v>4.6185812232824988E-2</v>
      </c>
      <c r="F1583" t="s">
        <v>304</v>
      </c>
      <c r="G1583">
        <f t="shared" si="364"/>
        <v>2017</v>
      </c>
      <c r="H1583" t="s">
        <v>2272</v>
      </c>
      <c r="I1583">
        <f t="shared" si="365"/>
        <v>2023</v>
      </c>
      <c r="J1583" t="s">
        <v>162</v>
      </c>
      <c r="L1583" s="118">
        <v>13.446095871145181</v>
      </c>
      <c r="M1583">
        <f t="shared" si="372"/>
        <v>6.8664729581981438</v>
      </c>
      <c r="N1583">
        <f t="shared" si="366"/>
        <v>6.8664729581981438</v>
      </c>
      <c r="O1583">
        <f t="shared" si="367"/>
        <v>13.732945916396288</v>
      </c>
      <c r="P1583">
        <f t="shared" si="368"/>
        <v>5.0811899890666261</v>
      </c>
      <c r="Q1583">
        <f t="shared" si="369"/>
        <v>18.814135905462912</v>
      </c>
      <c r="R1583">
        <f t="shared" si="370"/>
        <v>8.8426438755675676</v>
      </c>
      <c r="S1583">
        <f t="shared" si="371"/>
        <v>32.423027543747743</v>
      </c>
    </row>
    <row r="1584" spans="1:19">
      <c r="A1584" t="s">
        <v>317</v>
      </c>
      <c r="B1584" t="s">
        <v>2627</v>
      </c>
      <c r="C1584" t="s">
        <v>51</v>
      </c>
      <c r="D1584" t="s">
        <v>42</v>
      </c>
      <c r="E1584" s="114">
        <v>4.2456495306107282E-2</v>
      </c>
      <c r="F1584" t="s">
        <v>304</v>
      </c>
      <c r="G1584">
        <f t="shared" si="364"/>
        <v>2017</v>
      </c>
      <c r="H1584" t="s">
        <v>2272</v>
      </c>
      <c r="I1584">
        <f t="shared" si="365"/>
        <v>2023</v>
      </c>
      <c r="J1584" t="s">
        <v>162</v>
      </c>
      <c r="L1584" s="118">
        <v>30.639017070269709</v>
      </c>
      <c r="M1584">
        <f t="shared" si="372"/>
        <v>15.646324717217743</v>
      </c>
      <c r="N1584">
        <f t="shared" si="366"/>
        <v>15.646324717217743</v>
      </c>
      <c r="O1584">
        <f t="shared" si="367"/>
        <v>31.292649434435486</v>
      </c>
      <c r="P1584">
        <f t="shared" si="368"/>
        <v>11.57828029074113</v>
      </c>
      <c r="Q1584">
        <f t="shared" si="369"/>
        <v>42.870929725176616</v>
      </c>
      <c r="R1584">
        <f t="shared" si="370"/>
        <v>20.149336970833009</v>
      </c>
      <c r="S1584">
        <f t="shared" si="371"/>
        <v>73.88090222638769</v>
      </c>
    </row>
    <row r="1585" spans="1:19">
      <c r="A1585" t="s">
        <v>317</v>
      </c>
      <c r="B1585" t="s">
        <v>2628</v>
      </c>
      <c r="C1585" t="s">
        <v>51</v>
      </c>
      <c r="D1585" t="s">
        <v>42</v>
      </c>
      <c r="E1585" s="114">
        <v>4.4107756945185497E-2</v>
      </c>
      <c r="F1585" t="s">
        <v>304</v>
      </c>
      <c r="G1585">
        <f t="shared" si="364"/>
        <v>2017</v>
      </c>
      <c r="H1585" t="s">
        <v>2629</v>
      </c>
      <c r="I1585">
        <f t="shared" si="365"/>
        <v>2023</v>
      </c>
      <c r="J1585" t="s">
        <v>162</v>
      </c>
      <c r="L1585" s="118">
        <v>44.33165354478988</v>
      </c>
      <c r="M1585">
        <f t="shared" si="372"/>
        <v>22.638697743539382</v>
      </c>
      <c r="N1585">
        <f t="shared" si="366"/>
        <v>22.638697743539382</v>
      </c>
      <c r="O1585">
        <f t="shared" si="367"/>
        <v>45.277395487078763</v>
      </c>
      <c r="P1585">
        <f t="shared" si="368"/>
        <v>16.752636330219143</v>
      </c>
      <c r="Q1585">
        <f t="shared" si="369"/>
        <v>62.03003181729791</v>
      </c>
      <c r="R1585">
        <f t="shared" si="370"/>
        <v>29.154114954130016</v>
      </c>
      <c r="S1585">
        <f t="shared" si="371"/>
        <v>106.89842149847672</v>
      </c>
    </row>
    <row r="1586" spans="1:19">
      <c r="A1586" t="s">
        <v>317</v>
      </c>
      <c r="B1586" t="s">
        <v>2630</v>
      </c>
      <c r="C1586" t="s">
        <v>51</v>
      </c>
      <c r="D1586" t="s">
        <v>42</v>
      </c>
      <c r="E1586" s="114">
        <v>4.8252944928570497E-2</v>
      </c>
      <c r="F1586" t="s">
        <v>304</v>
      </c>
      <c r="G1586">
        <f t="shared" si="364"/>
        <v>2017</v>
      </c>
      <c r="H1586" t="s">
        <v>2629</v>
      </c>
      <c r="I1586">
        <f t="shared" si="365"/>
        <v>2023</v>
      </c>
      <c r="J1586" t="s">
        <v>162</v>
      </c>
      <c r="L1586" s="118">
        <v>35.444798073837831</v>
      </c>
      <c r="M1586">
        <f t="shared" si="372"/>
        <v>18.100476883039864</v>
      </c>
      <c r="N1586">
        <f t="shared" si="366"/>
        <v>18.100476883039864</v>
      </c>
      <c r="O1586">
        <f t="shared" si="367"/>
        <v>36.200953766079728</v>
      </c>
      <c r="P1586">
        <f t="shared" si="368"/>
        <v>13.394352893449499</v>
      </c>
      <c r="Q1586">
        <f t="shared" si="369"/>
        <v>49.595306659529228</v>
      </c>
      <c r="R1586">
        <f t="shared" si="370"/>
        <v>23.309794129978737</v>
      </c>
      <c r="S1586">
        <f t="shared" si="371"/>
        <v>85.469245143255364</v>
      </c>
    </row>
    <row r="1587" spans="1:19">
      <c r="A1587" t="s">
        <v>317</v>
      </c>
      <c r="B1587" t="s">
        <v>2631</v>
      </c>
      <c r="C1587" t="s">
        <v>51</v>
      </c>
      <c r="D1587" t="s">
        <v>42</v>
      </c>
      <c r="E1587" s="114">
        <v>4.7373626280317709E-2</v>
      </c>
      <c r="F1587" t="s">
        <v>304</v>
      </c>
      <c r="G1587">
        <f t="shared" si="364"/>
        <v>2017</v>
      </c>
      <c r="H1587" t="s">
        <v>2629</v>
      </c>
      <c r="I1587">
        <f t="shared" si="365"/>
        <v>2023</v>
      </c>
      <c r="J1587" t="s">
        <v>162</v>
      </c>
      <c r="L1587" s="118">
        <v>65.817690459552054</v>
      </c>
      <c r="M1587">
        <f t="shared" si="372"/>
        <v>33.610900594677943</v>
      </c>
      <c r="N1587">
        <f t="shared" si="366"/>
        <v>33.610900594677943</v>
      </c>
      <c r="O1587">
        <f t="shared" si="367"/>
        <v>67.221801189355887</v>
      </c>
      <c r="P1587">
        <f t="shared" si="368"/>
        <v>24.872066440061676</v>
      </c>
      <c r="Q1587">
        <f t="shared" si="369"/>
        <v>92.093867629417559</v>
      </c>
      <c r="R1587">
        <f t="shared" si="370"/>
        <v>43.284117785826247</v>
      </c>
      <c r="S1587">
        <f t="shared" si="371"/>
        <v>158.70843188136291</v>
      </c>
    </row>
    <row r="1588" spans="1:19">
      <c r="A1588" t="s">
        <v>317</v>
      </c>
      <c r="B1588" t="s">
        <v>2632</v>
      </c>
      <c r="C1588" t="s">
        <v>51</v>
      </c>
      <c r="D1588" t="s">
        <v>42</v>
      </c>
      <c r="E1588" s="114">
        <v>4.4107756945185497E-2</v>
      </c>
      <c r="F1588" t="s">
        <v>304</v>
      </c>
      <c r="G1588">
        <f t="shared" si="364"/>
        <v>2017</v>
      </c>
      <c r="H1588" t="s">
        <v>2629</v>
      </c>
      <c r="I1588">
        <f t="shared" si="365"/>
        <v>2023</v>
      </c>
      <c r="J1588" t="s">
        <v>162</v>
      </c>
      <c r="L1588" s="118">
        <v>29.36725965943781</v>
      </c>
      <c r="M1588">
        <f t="shared" si="372"/>
        <v>14.996880599419587</v>
      </c>
      <c r="N1588">
        <f t="shared" si="366"/>
        <v>14.996880599419587</v>
      </c>
      <c r="O1588">
        <f t="shared" si="367"/>
        <v>29.993761198839174</v>
      </c>
      <c r="P1588">
        <f t="shared" si="368"/>
        <v>11.097691643570494</v>
      </c>
      <c r="Q1588">
        <f t="shared" si="369"/>
        <v>41.091452842409666</v>
      </c>
      <c r="R1588">
        <f t="shared" si="370"/>
        <v>19.312982835932541</v>
      </c>
      <c r="S1588">
        <f t="shared" si="371"/>
        <v>70.81427039841931</v>
      </c>
    </row>
    <row r="1589" spans="1:19">
      <c r="A1589" t="s">
        <v>2633</v>
      </c>
      <c r="B1589" t="s">
        <v>2634</v>
      </c>
      <c r="C1589" t="s">
        <v>51</v>
      </c>
      <c r="E1589" s="114">
        <v>4.4745392516061432E-2</v>
      </c>
      <c r="F1589" t="s">
        <v>304</v>
      </c>
      <c r="G1589">
        <f t="shared" si="364"/>
        <v>2017</v>
      </c>
      <c r="H1589" t="s">
        <v>2267</v>
      </c>
      <c r="I1589">
        <f t="shared" si="365"/>
        <v>2023</v>
      </c>
      <c r="J1589" t="s">
        <v>2635</v>
      </c>
      <c r="L1589" s="118">
        <v>48.681609689080069</v>
      </c>
      <c r="M1589">
        <f t="shared" si="372"/>
        <v>24.827620941430837</v>
      </c>
    </row>
    <row r="1590" spans="1:19">
      <c r="A1590" t="s">
        <v>313</v>
      </c>
      <c r="B1590" t="s">
        <v>2636</v>
      </c>
      <c r="C1590" t="s">
        <v>51</v>
      </c>
      <c r="D1590" t="s">
        <v>42</v>
      </c>
      <c r="E1590" s="114">
        <v>4.2456495306107282E-2</v>
      </c>
      <c r="F1590" t="s">
        <v>304</v>
      </c>
      <c r="G1590">
        <f t="shared" si="364"/>
        <v>2017</v>
      </c>
      <c r="H1590" t="s">
        <v>2267</v>
      </c>
      <c r="I1590">
        <f t="shared" si="365"/>
        <v>2023</v>
      </c>
      <c r="J1590" t="s">
        <v>162</v>
      </c>
      <c r="L1590" s="118">
        <v>140.50877243173841</v>
      </c>
      <c r="M1590">
        <f t="shared" si="372"/>
        <v>71.753146455141135</v>
      </c>
      <c r="N1590">
        <f t="shared" ref="N1590:N1613" si="373">L1590*$L$2</f>
        <v>71.753146455141135</v>
      </c>
      <c r="O1590">
        <f t="shared" ref="O1590:O1613" si="374">N1590*$L$4</f>
        <v>143.50629291028227</v>
      </c>
      <c r="P1590">
        <f t="shared" ref="P1590:P1613" si="375">O1590*$L$5</f>
        <v>53.097328376804441</v>
      </c>
      <c r="Q1590">
        <f t="shared" ref="Q1590:Q1613" si="376">SUM(O1590:P1590)</f>
        <v>196.6036212870867</v>
      </c>
      <c r="R1590">
        <f t="shared" ref="R1590:R1613" si="377">Q1590*$L$7</f>
        <v>92.403702004930736</v>
      </c>
      <c r="S1590">
        <f t="shared" ref="S1590:S1613" si="378">R1590*$L$8</f>
        <v>338.81357401807935</v>
      </c>
    </row>
    <row r="1591" spans="1:19">
      <c r="A1591" t="s">
        <v>313</v>
      </c>
      <c r="B1591" t="s">
        <v>2637</v>
      </c>
      <c r="C1591" t="s">
        <v>51</v>
      </c>
      <c r="D1591" t="s">
        <v>42</v>
      </c>
      <c r="E1591" s="114">
        <v>4.1365857125467642E-2</v>
      </c>
      <c r="F1591" t="s">
        <v>304</v>
      </c>
      <c r="G1591">
        <f t="shared" si="364"/>
        <v>2017</v>
      </c>
      <c r="H1591" t="s">
        <v>2267</v>
      </c>
      <c r="I1591">
        <f t="shared" si="365"/>
        <v>2023</v>
      </c>
      <c r="J1591" t="s">
        <v>162</v>
      </c>
      <c r="L1591" s="118">
        <v>115.8703737580945</v>
      </c>
      <c r="M1591">
        <f t="shared" si="372"/>
        <v>59.171137532466972</v>
      </c>
      <c r="N1591">
        <f t="shared" si="373"/>
        <v>59.171137532466972</v>
      </c>
      <c r="O1591">
        <f t="shared" si="374"/>
        <v>118.34227506493394</v>
      </c>
      <c r="P1591">
        <f t="shared" si="375"/>
        <v>43.786641774025561</v>
      </c>
      <c r="Q1591">
        <f t="shared" si="376"/>
        <v>162.1289168389595</v>
      </c>
      <c r="R1591">
        <f t="shared" si="377"/>
        <v>76.200590914310965</v>
      </c>
      <c r="S1591">
        <f t="shared" si="378"/>
        <v>279.40216668580683</v>
      </c>
    </row>
    <row r="1592" spans="1:19">
      <c r="A1592" t="s">
        <v>313</v>
      </c>
      <c r="B1592" t="s">
        <v>2638</v>
      </c>
      <c r="C1592" t="s">
        <v>51</v>
      </c>
      <c r="D1592" t="s">
        <v>42</v>
      </c>
      <c r="E1592" s="114">
        <v>4.7772323162425662E-2</v>
      </c>
      <c r="F1592" t="s">
        <v>304</v>
      </c>
      <c r="G1592">
        <f t="shared" si="364"/>
        <v>2017</v>
      </c>
      <c r="H1592" t="s">
        <v>2620</v>
      </c>
      <c r="I1592">
        <f t="shared" si="365"/>
        <v>2023</v>
      </c>
      <c r="J1592" t="s">
        <v>162</v>
      </c>
      <c r="L1592" s="118">
        <v>44.165890534538057</v>
      </c>
      <c r="M1592">
        <f t="shared" si="372"/>
        <v>22.554048099637452</v>
      </c>
      <c r="N1592">
        <f t="shared" si="373"/>
        <v>22.554048099637452</v>
      </c>
      <c r="O1592">
        <f t="shared" si="374"/>
        <v>45.108096199274904</v>
      </c>
      <c r="P1592">
        <f t="shared" si="375"/>
        <v>16.689995593731716</v>
      </c>
      <c r="Q1592">
        <f t="shared" si="376"/>
        <v>61.79809179300662</v>
      </c>
      <c r="R1592">
        <f t="shared" si="377"/>
        <v>29.04510314271311</v>
      </c>
      <c r="S1592">
        <f t="shared" si="378"/>
        <v>106.4987115232814</v>
      </c>
    </row>
    <row r="1593" spans="1:19">
      <c r="A1593" t="s">
        <v>313</v>
      </c>
      <c r="B1593" t="s">
        <v>2639</v>
      </c>
      <c r="C1593" t="s">
        <v>51</v>
      </c>
      <c r="D1593" t="s">
        <v>42</v>
      </c>
      <c r="E1593" s="114">
        <v>4.903730818054839E-2</v>
      </c>
      <c r="F1593" t="s">
        <v>304</v>
      </c>
      <c r="G1593">
        <f t="shared" si="364"/>
        <v>2017</v>
      </c>
      <c r="H1593" t="s">
        <v>2620</v>
      </c>
      <c r="I1593">
        <f t="shared" si="365"/>
        <v>2023</v>
      </c>
      <c r="J1593" t="s">
        <v>162</v>
      </c>
      <c r="L1593" s="118">
        <v>95.891652392455384</v>
      </c>
      <c r="M1593">
        <f t="shared" si="372"/>
        <v>48.96867048841392</v>
      </c>
      <c r="N1593">
        <f t="shared" si="373"/>
        <v>48.96867048841392</v>
      </c>
      <c r="O1593">
        <f t="shared" si="374"/>
        <v>97.937340976827841</v>
      </c>
      <c r="P1593">
        <f t="shared" si="375"/>
        <v>36.236816161426297</v>
      </c>
      <c r="Q1593">
        <f t="shared" si="376"/>
        <v>134.17415713825415</v>
      </c>
      <c r="R1593">
        <f t="shared" si="377"/>
        <v>63.061853854979447</v>
      </c>
      <c r="S1593">
        <f t="shared" si="378"/>
        <v>231.22679746825796</v>
      </c>
    </row>
    <row r="1594" spans="1:19">
      <c r="A1594" t="s">
        <v>313</v>
      </c>
      <c r="B1594" t="s">
        <v>2640</v>
      </c>
      <c r="C1594" t="s">
        <v>51</v>
      </c>
      <c r="D1594" t="s">
        <v>42</v>
      </c>
      <c r="E1594" s="114">
        <v>4.9150099582536619E-2</v>
      </c>
      <c r="F1594" t="s">
        <v>304</v>
      </c>
      <c r="G1594">
        <f t="shared" si="364"/>
        <v>2017</v>
      </c>
      <c r="H1594" t="s">
        <v>2620</v>
      </c>
      <c r="I1594">
        <f t="shared" si="365"/>
        <v>2023</v>
      </c>
      <c r="J1594" t="s">
        <v>162</v>
      </c>
      <c r="L1594" s="118">
        <v>41.694944218285087</v>
      </c>
      <c r="M1594">
        <f t="shared" si="372"/>
        <v>21.292218180804266</v>
      </c>
      <c r="N1594">
        <f t="shared" si="373"/>
        <v>21.292218180804266</v>
      </c>
      <c r="O1594">
        <f t="shared" si="374"/>
        <v>42.584436361608532</v>
      </c>
      <c r="P1594">
        <f t="shared" si="375"/>
        <v>15.756241453795157</v>
      </c>
      <c r="Q1594">
        <f t="shared" si="376"/>
        <v>58.340677815403687</v>
      </c>
      <c r="R1594">
        <f t="shared" si="377"/>
        <v>27.42011857323973</v>
      </c>
      <c r="S1594">
        <f t="shared" si="378"/>
        <v>100.54043476854567</v>
      </c>
    </row>
    <row r="1595" spans="1:19">
      <c r="A1595" t="s">
        <v>313</v>
      </c>
      <c r="B1595" t="s">
        <v>2641</v>
      </c>
      <c r="C1595" t="s">
        <v>51</v>
      </c>
      <c r="D1595" t="s">
        <v>42</v>
      </c>
      <c r="E1595" s="114">
        <v>4.5777014260025187E-2</v>
      </c>
      <c r="F1595" t="s">
        <v>304</v>
      </c>
      <c r="G1595">
        <f t="shared" si="364"/>
        <v>2017</v>
      </c>
      <c r="H1595" t="s">
        <v>2620</v>
      </c>
      <c r="I1595">
        <f t="shared" si="365"/>
        <v>2023</v>
      </c>
      <c r="J1595" t="s">
        <v>162</v>
      </c>
      <c r="L1595" s="118">
        <v>101.4087770063116</v>
      </c>
      <c r="M1595">
        <f t="shared" si="372"/>
        <v>51.786082124556494</v>
      </c>
      <c r="N1595">
        <f t="shared" si="373"/>
        <v>51.786082124556494</v>
      </c>
      <c r="O1595">
        <f t="shared" si="374"/>
        <v>103.57216424911299</v>
      </c>
      <c r="P1595">
        <f t="shared" si="375"/>
        <v>38.321700772171802</v>
      </c>
      <c r="Q1595">
        <f t="shared" si="376"/>
        <v>141.8938650212848</v>
      </c>
      <c r="R1595">
        <f t="shared" si="377"/>
        <v>66.690116560003844</v>
      </c>
      <c r="S1595">
        <f t="shared" si="378"/>
        <v>244.53042738668074</v>
      </c>
    </row>
    <row r="1596" spans="1:19">
      <c r="A1596" t="s">
        <v>313</v>
      </c>
      <c r="B1596" t="s">
        <v>2642</v>
      </c>
      <c r="C1596" t="s">
        <v>51</v>
      </c>
      <c r="D1596" t="s">
        <v>42</v>
      </c>
      <c r="E1596" s="114">
        <v>4.1943314881600829E-2</v>
      </c>
      <c r="F1596" t="s">
        <v>304</v>
      </c>
      <c r="G1596">
        <f t="shared" si="364"/>
        <v>2017</v>
      </c>
      <c r="H1596" t="s">
        <v>2275</v>
      </c>
      <c r="I1596">
        <f t="shared" si="365"/>
        <v>2023</v>
      </c>
      <c r="J1596" t="s">
        <v>162</v>
      </c>
      <c r="L1596" s="118">
        <v>185.56365180202971</v>
      </c>
      <c r="M1596">
        <f t="shared" si="372"/>
        <v>94.761171520236573</v>
      </c>
      <c r="N1596">
        <f t="shared" si="373"/>
        <v>94.761171520236573</v>
      </c>
      <c r="O1596">
        <f t="shared" si="374"/>
        <v>189.52234304047315</v>
      </c>
      <c r="P1596">
        <f t="shared" si="375"/>
        <v>70.12326692497507</v>
      </c>
      <c r="Q1596">
        <f t="shared" si="376"/>
        <v>259.64560996544822</v>
      </c>
      <c r="R1596">
        <f t="shared" si="377"/>
        <v>122.03343668376066</v>
      </c>
      <c r="S1596">
        <f t="shared" si="378"/>
        <v>447.45593450712238</v>
      </c>
    </row>
    <row r="1597" spans="1:19">
      <c r="A1597" t="s">
        <v>313</v>
      </c>
      <c r="B1597" t="s">
        <v>2643</v>
      </c>
      <c r="C1597" t="s">
        <v>51</v>
      </c>
      <c r="D1597" t="s">
        <v>42</v>
      </c>
      <c r="E1597" s="114">
        <v>4.2178506653481308E-2</v>
      </c>
      <c r="F1597" t="s">
        <v>304</v>
      </c>
      <c r="G1597">
        <f t="shared" si="364"/>
        <v>2017</v>
      </c>
      <c r="H1597" t="s">
        <v>2620</v>
      </c>
      <c r="I1597">
        <f t="shared" si="365"/>
        <v>2023</v>
      </c>
      <c r="J1597" t="s">
        <v>162</v>
      </c>
      <c r="L1597" s="118">
        <v>81.938227475208265</v>
      </c>
      <c r="M1597">
        <f t="shared" si="372"/>
        <v>41.843121497339716</v>
      </c>
      <c r="N1597">
        <f t="shared" si="373"/>
        <v>41.843121497339716</v>
      </c>
      <c r="O1597">
        <f t="shared" si="374"/>
        <v>83.686242994679432</v>
      </c>
      <c r="P1597">
        <f t="shared" si="375"/>
        <v>30.96390990803139</v>
      </c>
      <c r="Q1597">
        <f t="shared" si="376"/>
        <v>114.65015290271083</v>
      </c>
      <c r="R1597">
        <f t="shared" si="377"/>
        <v>53.885571864274084</v>
      </c>
      <c r="S1597">
        <f t="shared" si="378"/>
        <v>197.58043016900496</v>
      </c>
    </row>
    <row r="1598" spans="1:19">
      <c r="A1598" t="s">
        <v>313</v>
      </c>
      <c r="B1598" t="s">
        <v>2644</v>
      </c>
      <c r="C1598" t="s">
        <v>51</v>
      </c>
      <c r="D1598" t="s">
        <v>42</v>
      </c>
      <c r="E1598" s="114">
        <v>4.3131032239874627E-2</v>
      </c>
      <c r="F1598" t="s">
        <v>304</v>
      </c>
      <c r="G1598">
        <f t="shared" si="364"/>
        <v>2017</v>
      </c>
      <c r="H1598" t="s">
        <v>2620</v>
      </c>
      <c r="I1598">
        <f t="shared" si="365"/>
        <v>2023</v>
      </c>
      <c r="J1598" t="s">
        <v>162</v>
      </c>
      <c r="L1598" s="118">
        <v>154.04157593465641</v>
      </c>
      <c r="M1598">
        <f t="shared" si="372"/>
        <v>78.663898110631266</v>
      </c>
      <c r="N1598">
        <f t="shared" si="373"/>
        <v>78.663898110631266</v>
      </c>
      <c r="O1598">
        <f t="shared" si="374"/>
        <v>157.32779622126253</v>
      </c>
      <c r="P1598">
        <f t="shared" si="375"/>
        <v>58.211284601867135</v>
      </c>
      <c r="Q1598">
        <f t="shared" si="376"/>
        <v>215.53908082312967</v>
      </c>
      <c r="R1598">
        <f t="shared" si="377"/>
        <v>101.30336798687094</v>
      </c>
      <c r="S1598">
        <f t="shared" si="378"/>
        <v>371.44568261852675</v>
      </c>
    </row>
    <row r="1599" spans="1:19">
      <c r="A1599" t="s">
        <v>313</v>
      </c>
      <c r="B1599" t="s">
        <v>2645</v>
      </c>
      <c r="C1599" t="s">
        <v>51</v>
      </c>
      <c r="D1599" t="s">
        <v>42</v>
      </c>
      <c r="E1599" s="114">
        <v>4.3478727166662699E-2</v>
      </c>
      <c r="F1599" t="s">
        <v>304</v>
      </c>
      <c r="G1599">
        <f t="shared" si="364"/>
        <v>2017</v>
      </c>
      <c r="H1599" t="s">
        <v>2620</v>
      </c>
      <c r="I1599">
        <f t="shared" si="365"/>
        <v>2023</v>
      </c>
      <c r="J1599" t="s">
        <v>162</v>
      </c>
      <c r="L1599" s="118">
        <v>69.782896229947767</v>
      </c>
      <c r="M1599">
        <f t="shared" si="372"/>
        <v>35.63579900809335</v>
      </c>
      <c r="N1599">
        <f t="shared" si="373"/>
        <v>35.63579900809335</v>
      </c>
      <c r="O1599">
        <f t="shared" si="374"/>
        <v>71.271598016186701</v>
      </c>
      <c r="P1599">
        <f t="shared" si="375"/>
        <v>26.370491265989077</v>
      </c>
      <c r="Q1599">
        <f t="shared" si="376"/>
        <v>97.642089282175775</v>
      </c>
      <c r="R1599">
        <f t="shared" si="377"/>
        <v>45.891781962622609</v>
      </c>
      <c r="S1599">
        <f t="shared" si="378"/>
        <v>168.26986719628289</v>
      </c>
    </row>
    <row r="1600" spans="1:19">
      <c r="A1600" t="s">
        <v>1605</v>
      </c>
      <c r="B1600" t="s">
        <v>2646</v>
      </c>
      <c r="C1600" t="s">
        <v>51</v>
      </c>
      <c r="D1600" t="s">
        <v>42</v>
      </c>
      <c r="E1600" s="114">
        <v>4.4549856637333213E-2</v>
      </c>
      <c r="F1600" t="s">
        <v>385</v>
      </c>
      <c r="G1600">
        <f t="shared" si="364"/>
        <v>2017</v>
      </c>
      <c r="H1600" t="s">
        <v>2275</v>
      </c>
      <c r="I1600">
        <f t="shared" si="365"/>
        <v>2023</v>
      </c>
      <c r="J1600" t="s">
        <v>162</v>
      </c>
      <c r="L1600" s="118">
        <v>50.088733334329731</v>
      </c>
      <c r="M1600">
        <f t="shared" si="372"/>
        <v>25.578646489397734</v>
      </c>
      <c r="N1600">
        <f t="shared" si="373"/>
        <v>25.578646489397734</v>
      </c>
      <c r="O1600">
        <f t="shared" si="374"/>
        <v>51.157292978795468</v>
      </c>
      <c r="P1600">
        <f t="shared" si="375"/>
        <v>18.928198402154322</v>
      </c>
      <c r="Q1600">
        <f t="shared" si="376"/>
        <v>70.08549138094979</v>
      </c>
      <c r="R1600">
        <f t="shared" si="377"/>
        <v>32.9401809490464</v>
      </c>
      <c r="S1600">
        <f t="shared" si="378"/>
        <v>120.78066347983679</v>
      </c>
    </row>
    <row r="1601" spans="1:19">
      <c r="A1601" t="s">
        <v>1684</v>
      </c>
      <c r="B1601" t="s">
        <v>2647</v>
      </c>
      <c r="C1601" t="s">
        <v>51</v>
      </c>
      <c r="D1601" t="s">
        <v>42</v>
      </c>
      <c r="E1601" s="114">
        <v>4.2548125051462653E-2</v>
      </c>
      <c r="F1601" t="s">
        <v>304</v>
      </c>
      <c r="G1601">
        <f t="shared" si="364"/>
        <v>2017</v>
      </c>
      <c r="H1601" t="s">
        <v>2371</v>
      </c>
      <c r="I1601">
        <f t="shared" si="365"/>
        <v>2023</v>
      </c>
      <c r="J1601" t="s">
        <v>162</v>
      </c>
      <c r="L1601" s="118">
        <v>140.38243543063379</v>
      </c>
      <c r="M1601">
        <f t="shared" si="372"/>
        <v>71.688630359910377</v>
      </c>
      <c r="N1601">
        <f t="shared" si="373"/>
        <v>71.688630359910377</v>
      </c>
      <c r="O1601">
        <f t="shared" si="374"/>
        <v>143.37726071982075</v>
      </c>
      <c r="P1601">
        <f t="shared" si="375"/>
        <v>53.049586466333679</v>
      </c>
      <c r="Q1601">
        <f t="shared" si="376"/>
        <v>196.42684718615442</v>
      </c>
      <c r="R1601">
        <f t="shared" si="377"/>
        <v>92.320618177492577</v>
      </c>
      <c r="S1601">
        <f t="shared" si="378"/>
        <v>338.50893331747278</v>
      </c>
    </row>
    <row r="1602" spans="1:19">
      <c r="A1602" t="s">
        <v>313</v>
      </c>
      <c r="B1602" t="s">
        <v>2648</v>
      </c>
      <c r="C1602" t="s">
        <v>51</v>
      </c>
      <c r="D1602" t="s">
        <v>42</v>
      </c>
      <c r="E1602" s="114">
        <v>4.1752860811206362E-2</v>
      </c>
      <c r="F1602" t="s">
        <v>304</v>
      </c>
      <c r="G1602">
        <f t="shared" si="364"/>
        <v>2017</v>
      </c>
      <c r="H1602" t="s">
        <v>2371</v>
      </c>
      <c r="I1602">
        <f t="shared" si="365"/>
        <v>2023</v>
      </c>
      <c r="J1602" t="s">
        <v>162</v>
      </c>
      <c r="L1602" s="118">
        <v>54.052431160718967</v>
      </c>
      <c r="M1602">
        <f t="shared" si="372"/>
        <v>27.602774846073839</v>
      </c>
      <c r="N1602">
        <f t="shared" si="373"/>
        <v>27.602774846073839</v>
      </c>
      <c r="O1602">
        <f t="shared" si="374"/>
        <v>55.205549692147677</v>
      </c>
      <c r="P1602">
        <f t="shared" si="375"/>
        <v>20.42605338609464</v>
      </c>
      <c r="Q1602">
        <f t="shared" si="376"/>
        <v>75.631603078242321</v>
      </c>
      <c r="R1602">
        <f t="shared" si="377"/>
        <v>35.546853446773888</v>
      </c>
      <c r="S1602">
        <f t="shared" si="378"/>
        <v>130.33846263817091</v>
      </c>
    </row>
    <row r="1603" spans="1:19">
      <c r="A1603" t="s">
        <v>1614</v>
      </c>
      <c r="B1603" t="s">
        <v>2649</v>
      </c>
      <c r="C1603" t="s">
        <v>51</v>
      </c>
      <c r="D1603" t="s">
        <v>42</v>
      </c>
      <c r="E1603" s="114">
        <v>4.8674777914116243E-2</v>
      </c>
      <c r="F1603" t="s">
        <v>334</v>
      </c>
      <c r="G1603">
        <f t="shared" si="364"/>
        <v>2017</v>
      </c>
      <c r="H1603" t="s">
        <v>2371</v>
      </c>
      <c r="I1603">
        <f t="shared" si="365"/>
        <v>2023</v>
      </c>
      <c r="J1603" t="s">
        <v>162</v>
      </c>
      <c r="L1603" s="118">
        <v>30.258262357430059</v>
      </c>
      <c r="M1603">
        <f t="shared" si="372"/>
        <v>15.451885977194294</v>
      </c>
      <c r="N1603">
        <f t="shared" si="373"/>
        <v>15.451885977194294</v>
      </c>
      <c r="O1603">
        <f t="shared" si="374"/>
        <v>30.903771954388588</v>
      </c>
      <c r="P1603">
        <f t="shared" si="375"/>
        <v>11.434395623123777</v>
      </c>
      <c r="Q1603">
        <f t="shared" si="376"/>
        <v>42.338167577512365</v>
      </c>
      <c r="R1603">
        <f t="shared" si="377"/>
        <v>19.898938761430809</v>
      </c>
      <c r="S1603">
        <f t="shared" si="378"/>
        <v>72.962775458579628</v>
      </c>
    </row>
    <row r="1604" spans="1:19">
      <c r="A1604" t="s">
        <v>1684</v>
      </c>
      <c r="B1604" t="s">
        <v>2650</v>
      </c>
      <c r="C1604" t="s">
        <v>51</v>
      </c>
      <c r="D1604" t="s">
        <v>42</v>
      </c>
      <c r="E1604" s="114">
        <v>4.3305935038357772E-2</v>
      </c>
      <c r="F1604" t="s">
        <v>304</v>
      </c>
      <c r="G1604">
        <f t="shared" si="364"/>
        <v>2017</v>
      </c>
      <c r="H1604" t="s">
        <v>2371</v>
      </c>
      <c r="I1604">
        <f t="shared" si="365"/>
        <v>2023</v>
      </c>
      <c r="J1604" t="s">
        <v>162</v>
      </c>
      <c r="L1604" s="118">
        <v>98.552092726986842</v>
      </c>
      <c r="M1604">
        <f t="shared" si="372"/>
        <v>50.327268685914653</v>
      </c>
      <c r="N1604">
        <f t="shared" si="373"/>
        <v>50.327268685914653</v>
      </c>
      <c r="O1604">
        <f t="shared" si="374"/>
        <v>100.65453737182931</v>
      </c>
      <c r="P1604">
        <f t="shared" si="375"/>
        <v>37.242178827576844</v>
      </c>
      <c r="Q1604">
        <f t="shared" si="376"/>
        <v>137.89671619940614</v>
      </c>
      <c r="R1604">
        <f t="shared" si="377"/>
        <v>64.811456613720878</v>
      </c>
      <c r="S1604">
        <f t="shared" si="378"/>
        <v>237.64200758364322</v>
      </c>
    </row>
    <row r="1605" spans="1:19">
      <c r="A1605" t="s">
        <v>313</v>
      </c>
      <c r="B1605" t="s">
        <v>2651</v>
      </c>
      <c r="C1605" t="s">
        <v>51</v>
      </c>
      <c r="D1605" t="s">
        <v>42</v>
      </c>
      <c r="E1605" s="114">
        <v>4.5013414801524598E-2</v>
      </c>
      <c r="F1605" t="s">
        <v>304</v>
      </c>
      <c r="G1605">
        <f t="shared" si="364"/>
        <v>2017</v>
      </c>
      <c r="H1605" t="s">
        <v>2620</v>
      </c>
      <c r="I1605">
        <f t="shared" si="365"/>
        <v>2023</v>
      </c>
      <c r="J1605" t="s">
        <v>162</v>
      </c>
      <c r="L1605" s="118">
        <v>135.12062947852041</v>
      </c>
      <c r="M1605">
        <f t="shared" si="372"/>
        <v>69.001601453697816</v>
      </c>
      <c r="N1605">
        <f t="shared" si="373"/>
        <v>69.001601453697816</v>
      </c>
      <c r="O1605">
        <f t="shared" si="374"/>
        <v>138.00320290739563</v>
      </c>
      <c r="P1605">
        <f t="shared" si="375"/>
        <v>51.061185075736383</v>
      </c>
      <c r="Q1605">
        <f t="shared" si="376"/>
        <v>189.06438798313201</v>
      </c>
      <c r="R1605">
        <f t="shared" si="377"/>
        <v>88.860262352072041</v>
      </c>
      <c r="S1605">
        <f t="shared" si="378"/>
        <v>325.82096195759749</v>
      </c>
    </row>
    <row r="1606" spans="1:19">
      <c r="A1606" t="s">
        <v>1605</v>
      </c>
      <c r="B1606" t="s">
        <v>2652</v>
      </c>
      <c r="C1606" t="s">
        <v>51</v>
      </c>
      <c r="D1606" t="s">
        <v>42</v>
      </c>
      <c r="E1606" s="114">
        <v>4.2225160129915409E-2</v>
      </c>
      <c r="F1606" t="s">
        <v>385</v>
      </c>
      <c r="G1606">
        <f t="shared" si="364"/>
        <v>2017</v>
      </c>
      <c r="H1606" t="s">
        <v>2303</v>
      </c>
      <c r="I1606">
        <f t="shared" si="365"/>
        <v>2023</v>
      </c>
      <c r="J1606" t="s">
        <v>162</v>
      </c>
      <c r="L1606" s="118">
        <v>31.970640815794749</v>
      </c>
      <c r="M1606">
        <f t="shared" si="372"/>
        <v>16.326340576599197</v>
      </c>
      <c r="N1606">
        <f t="shared" si="373"/>
        <v>16.326340576599197</v>
      </c>
      <c r="O1606">
        <f t="shared" si="374"/>
        <v>32.652681153198394</v>
      </c>
      <c r="P1606">
        <f t="shared" si="375"/>
        <v>12.081492026683405</v>
      </c>
      <c r="Q1606">
        <f t="shared" si="376"/>
        <v>44.7341731798818</v>
      </c>
      <c r="R1606">
        <f t="shared" si="377"/>
        <v>21.025061394544444</v>
      </c>
      <c r="S1606">
        <f t="shared" si="378"/>
        <v>77.091891779996288</v>
      </c>
    </row>
    <row r="1607" spans="1:19">
      <c r="A1607" t="s">
        <v>1684</v>
      </c>
      <c r="B1607" t="s">
        <v>2653</v>
      </c>
      <c r="C1607" t="s">
        <v>51</v>
      </c>
      <c r="D1607" t="s">
        <v>42</v>
      </c>
      <c r="E1607" s="114">
        <v>4.4861079368786583E-2</v>
      </c>
      <c r="F1607" t="s">
        <v>304</v>
      </c>
      <c r="G1607">
        <f t="shared" si="364"/>
        <v>2017</v>
      </c>
      <c r="H1607" t="s">
        <v>2371</v>
      </c>
      <c r="I1607">
        <f t="shared" si="365"/>
        <v>2023</v>
      </c>
      <c r="J1607" t="s">
        <v>162</v>
      </c>
      <c r="L1607" s="118">
        <v>98.328721375148717</v>
      </c>
      <c r="M1607">
        <f t="shared" si="372"/>
        <v>50.213200382242647</v>
      </c>
      <c r="N1607">
        <f t="shared" si="373"/>
        <v>50.213200382242647</v>
      </c>
      <c r="O1607">
        <f t="shared" si="374"/>
        <v>100.42640076448529</v>
      </c>
      <c r="P1607">
        <f t="shared" si="375"/>
        <v>37.157768282859557</v>
      </c>
      <c r="Q1607">
        <f t="shared" si="376"/>
        <v>137.58416904734486</v>
      </c>
      <c r="R1607">
        <f t="shared" si="377"/>
        <v>64.664559452252078</v>
      </c>
      <c r="S1607">
        <f t="shared" si="378"/>
        <v>237.1033846582576</v>
      </c>
    </row>
    <row r="1608" spans="1:19">
      <c r="A1608" t="s">
        <v>1614</v>
      </c>
      <c r="B1608" t="s">
        <v>2654</v>
      </c>
      <c r="C1608" t="s">
        <v>51</v>
      </c>
      <c r="D1608" t="s">
        <v>42</v>
      </c>
      <c r="E1608" s="114">
        <v>4.9118621341460583E-2</v>
      </c>
      <c r="F1608" t="s">
        <v>334</v>
      </c>
      <c r="G1608">
        <f t="shared" si="364"/>
        <v>2017</v>
      </c>
      <c r="H1608" t="s">
        <v>2371</v>
      </c>
      <c r="I1608">
        <f t="shared" si="365"/>
        <v>2023</v>
      </c>
      <c r="J1608" t="s">
        <v>162</v>
      </c>
      <c r="L1608" s="118">
        <v>68.755058728427045</v>
      </c>
      <c r="M1608">
        <f t="shared" si="372"/>
        <v>35.110916657316771</v>
      </c>
      <c r="N1608">
        <f t="shared" si="373"/>
        <v>35.110916657316771</v>
      </c>
      <c r="O1608">
        <f t="shared" si="374"/>
        <v>70.221833314633542</v>
      </c>
      <c r="P1608">
        <f t="shared" si="375"/>
        <v>25.98207832641441</v>
      </c>
      <c r="Q1608">
        <f t="shared" si="376"/>
        <v>96.203911641047952</v>
      </c>
      <c r="R1608">
        <f t="shared" si="377"/>
        <v>45.215838471292535</v>
      </c>
      <c r="S1608">
        <f t="shared" si="378"/>
        <v>165.79140772807261</v>
      </c>
    </row>
    <row r="1609" spans="1:19">
      <c r="A1609" t="s">
        <v>1614</v>
      </c>
      <c r="B1609" t="s">
        <v>2655</v>
      </c>
      <c r="C1609" t="s">
        <v>51</v>
      </c>
      <c r="D1609" t="s">
        <v>42</v>
      </c>
      <c r="E1609" s="114">
        <v>4.7616758500125152E-2</v>
      </c>
      <c r="F1609" t="s">
        <v>334</v>
      </c>
      <c r="G1609">
        <f t="shared" si="364"/>
        <v>2017</v>
      </c>
      <c r="H1609" t="s">
        <v>2371</v>
      </c>
      <c r="I1609">
        <f t="shared" si="365"/>
        <v>2023</v>
      </c>
      <c r="J1609" t="s">
        <v>162</v>
      </c>
      <c r="L1609" s="118">
        <v>71.645521108364292</v>
      </c>
      <c r="M1609">
        <f t="shared" si="372"/>
        <v>36.586979446004726</v>
      </c>
      <c r="N1609">
        <f t="shared" si="373"/>
        <v>36.586979446004726</v>
      </c>
      <c r="O1609">
        <f t="shared" si="374"/>
        <v>73.173958892009452</v>
      </c>
      <c r="P1609">
        <f t="shared" si="375"/>
        <v>27.074364790043496</v>
      </c>
      <c r="Q1609">
        <f t="shared" si="376"/>
        <v>100.24832368205296</v>
      </c>
      <c r="R1609">
        <f t="shared" si="377"/>
        <v>47.116712130564885</v>
      </c>
      <c r="S1609">
        <f t="shared" si="378"/>
        <v>172.76127781207123</v>
      </c>
    </row>
    <row r="1610" spans="1:19">
      <c r="A1610" t="s">
        <v>1614</v>
      </c>
      <c r="B1610" t="s">
        <v>2656</v>
      </c>
      <c r="C1610" t="s">
        <v>51</v>
      </c>
      <c r="D1610" t="s">
        <v>42</v>
      </c>
      <c r="E1610" s="114">
        <v>4.7483131730913543E-2</v>
      </c>
      <c r="F1610" t="s">
        <v>334</v>
      </c>
      <c r="G1610">
        <f t="shared" si="364"/>
        <v>2017</v>
      </c>
      <c r="H1610" t="s">
        <v>2371</v>
      </c>
      <c r="I1610">
        <f t="shared" si="365"/>
        <v>2023</v>
      </c>
      <c r="J1610" t="s">
        <v>162</v>
      </c>
      <c r="L1610" s="118">
        <v>40.752697715863277</v>
      </c>
      <c r="M1610">
        <f t="shared" si="372"/>
        <v>20.811044300234197</v>
      </c>
      <c r="N1610">
        <f t="shared" si="373"/>
        <v>20.811044300234197</v>
      </c>
      <c r="O1610">
        <f t="shared" si="374"/>
        <v>41.622088600468395</v>
      </c>
      <c r="P1610">
        <f t="shared" si="375"/>
        <v>15.400172782173305</v>
      </c>
      <c r="Q1610">
        <f t="shared" si="376"/>
        <v>57.022261382641702</v>
      </c>
      <c r="R1610">
        <f t="shared" si="377"/>
        <v>26.800462849841598</v>
      </c>
      <c r="S1610">
        <f t="shared" si="378"/>
        <v>98.268363782752516</v>
      </c>
    </row>
    <row r="1611" spans="1:19">
      <c r="A1611" t="s">
        <v>1605</v>
      </c>
      <c r="B1611" t="s">
        <v>2657</v>
      </c>
      <c r="C1611" t="s">
        <v>51</v>
      </c>
      <c r="D1611" t="s">
        <v>42</v>
      </c>
      <c r="E1611" s="114">
        <v>4.3392595465051163E-2</v>
      </c>
      <c r="F1611" t="s">
        <v>385</v>
      </c>
      <c r="G1611">
        <f t="shared" si="364"/>
        <v>2017</v>
      </c>
      <c r="H1611" t="s">
        <v>2275</v>
      </c>
      <c r="I1611">
        <f t="shared" si="365"/>
        <v>2023</v>
      </c>
      <c r="J1611" t="s">
        <v>162</v>
      </c>
      <c r="L1611" s="118">
        <v>39.499324011307777</v>
      </c>
      <c r="M1611">
        <f t="shared" si="372"/>
        <v>20.170988128441188</v>
      </c>
      <c r="N1611">
        <f t="shared" si="373"/>
        <v>20.170988128441188</v>
      </c>
      <c r="O1611">
        <f t="shared" si="374"/>
        <v>40.341976256882376</v>
      </c>
      <c r="P1611">
        <f t="shared" si="375"/>
        <v>14.926531215046479</v>
      </c>
      <c r="Q1611">
        <f t="shared" si="376"/>
        <v>55.268507471928856</v>
      </c>
      <c r="R1611">
        <f t="shared" si="377"/>
        <v>25.976198511806562</v>
      </c>
      <c r="S1611">
        <f t="shared" si="378"/>
        <v>95.246061209957389</v>
      </c>
    </row>
    <row r="1612" spans="1:19">
      <c r="A1612" t="s">
        <v>1684</v>
      </c>
      <c r="B1612" t="s">
        <v>2658</v>
      </c>
      <c r="C1612" t="s">
        <v>51</v>
      </c>
      <c r="D1612" t="s">
        <v>42</v>
      </c>
      <c r="E1612" s="114">
        <v>4.3776009318587931E-2</v>
      </c>
      <c r="F1612" t="s">
        <v>304</v>
      </c>
      <c r="G1612">
        <f t="shared" si="364"/>
        <v>2017</v>
      </c>
      <c r="H1612" t="s">
        <v>2371</v>
      </c>
      <c r="I1612">
        <f t="shared" si="365"/>
        <v>2023</v>
      </c>
      <c r="J1612" t="s">
        <v>162</v>
      </c>
      <c r="L1612" s="118">
        <v>148.91088095193749</v>
      </c>
      <c r="M1612">
        <f t="shared" si="372"/>
        <v>76.043823206122795</v>
      </c>
      <c r="N1612">
        <f t="shared" si="373"/>
        <v>76.043823206122795</v>
      </c>
      <c r="O1612">
        <f t="shared" si="374"/>
        <v>152.08764641224559</v>
      </c>
      <c r="P1612">
        <f t="shared" si="375"/>
        <v>56.27242917253087</v>
      </c>
      <c r="Q1612">
        <f t="shared" si="376"/>
        <v>208.36007558477647</v>
      </c>
      <c r="R1612">
        <f t="shared" si="377"/>
        <v>97.929235524844941</v>
      </c>
      <c r="S1612">
        <f t="shared" si="378"/>
        <v>359.07386359109807</v>
      </c>
    </row>
    <row r="1613" spans="1:19">
      <c r="A1613" t="s">
        <v>1684</v>
      </c>
      <c r="B1613" t="s">
        <v>2659</v>
      </c>
      <c r="C1613" t="s">
        <v>51</v>
      </c>
      <c r="D1613" t="s">
        <v>42</v>
      </c>
      <c r="E1613" s="114">
        <v>4.4549856637333213E-2</v>
      </c>
      <c r="F1613" t="s">
        <v>304</v>
      </c>
      <c r="G1613">
        <f t="shared" si="364"/>
        <v>2017</v>
      </c>
      <c r="H1613" t="s">
        <v>2371</v>
      </c>
      <c r="I1613">
        <f t="shared" si="365"/>
        <v>2023</v>
      </c>
      <c r="J1613" t="s">
        <v>162</v>
      </c>
      <c r="L1613" s="118">
        <v>148.1111776313507</v>
      </c>
      <c r="M1613">
        <f t="shared" si="372"/>
        <v>75.635441377076475</v>
      </c>
      <c r="N1613">
        <f t="shared" si="373"/>
        <v>75.635441377076475</v>
      </c>
      <c r="O1613">
        <f t="shared" si="374"/>
        <v>151.27088275415295</v>
      </c>
      <c r="P1613">
        <f t="shared" si="375"/>
        <v>55.970226619036588</v>
      </c>
      <c r="Q1613">
        <f t="shared" si="376"/>
        <v>207.24110937318954</v>
      </c>
      <c r="R1613">
        <f t="shared" si="377"/>
        <v>97.403321405399083</v>
      </c>
      <c r="S1613">
        <f t="shared" si="378"/>
        <v>357.14551181979664</v>
      </c>
    </row>
    <row r="1614" spans="1:19">
      <c r="A1614" t="s">
        <v>1674</v>
      </c>
      <c r="B1614" t="s">
        <v>2660</v>
      </c>
      <c r="C1614" t="s">
        <v>51</v>
      </c>
      <c r="D1614" t="s">
        <v>80</v>
      </c>
      <c r="E1614" s="114">
        <v>4.2774928832891947E-2</v>
      </c>
      <c r="F1614" t="s">
        <v>319</v>
      </c>
      <c r="G1614">
        <f t="shared" si="364"/>
        <v>2017</v>
      </c>
      <c r="H1614" t="s">
        <v>2267</v>
      </c>
      <c r="I1614">
        <f t="shared" si="365"/>
        <v>2023</v>
      </c>
      <c r="J1614" t="s">
        <v>162</v>
      </c>
      <c r="L1614" s="118">
        <v>113.2124430721878</v>
      </c>
      <c r="M1614">
        <f t="shared" si="372"/>
        <v>57.738345966815778</v>
      </c>
      <c r="N1614">
        <f>L1614*$L$3</f>
        <v>57.738345966815778</v>
      </c>
      <c r="O1614">
        <f>N1614*$L$4</f>
        <v>115.47669193363156</v>
      </c>
      <c r="P1614">
        <f>O1614*$L$6</f>
        <v>30.023939902744207</v>
      </c>
      <c r="Q1614">
        <f>SUM(O1614:P1614)</f>
        <v>145.50063183637576</v>
      </c>
      <c r="R1614">
        <f>Q1614*$L$7</f>
        <v>68.385296963096607</v>
      </c>
      <c r="S1614">
        <f>R1614*$L$8</f>
        <v>250.74608886468755</v>
      </c>
    </row>
    <row r="1615" spans="1:19">
      <c r="A1615" t="s">
        <v>1598</v>
      </c>
      <c r="B1615" t="s">
        <v>2661</v>
      </c>
      <c r="C1615" t="s">
        <v>51</v>
      </c>
      <c r="D1615" t="s">
        <v>42</v>
      </c>
      <c r="E1615" s="114">
        <v>4.369173637708474E-2</v>
      </c>
      <c r="F1615" t="s">
        <v>304</v>
      </c>
      <c r="G1615">
        <f t="shared" si="364"/>
        <v>2017</v>
      </c>
      <c r="H1615" t="s">
        <v>2267</v>
      </c>
      <c r="I1615">
        <f t="shared" si="365"/>
        <v>2023</v>
      </c>
      <c r="J1615" t="s">
        <v>162</v>
      </c>
      <c r="L1615" s="118">
        <v>160.2500619802303</v>
      </c>
      <c r="M1615">
        <f t="shared" si="372"/>
        <v>81.834364984570996</v>
      </c>
      <c r="N1615">
        <f>L1615*$L$2</f>
        <v>81.834364984570996</v>
      </c>
      <c r="O1615">
        <f>N1615*$L$4</f>
        <v>163.66872996914199</v>
      </c>
      <c r="P1615">
        <f>O1615*$L$5</f>
        <v>60.557430088582535</v>
      </c>
      <c r="Q1615">
        <f>SUM(O1615:P1615)</f>
        <v>224.22616005772454</v>
      </c>
      <c r="R1615">
        <f>Q1615*$L$7</f>
        <v>105.38629522713053</v>
      </c>
      <c r="S1615">
        <f>R1615*$L$8</f>
        <v>386.41641583281194</v>
      </c>
    </row>
    <row r="1616" spans="1:19">
      <c r="A1616" t="s">
        <v>320</v>
      </c>
      <c r="B1616" t="s">
        <v>2662</v>
      </c>
      <c r="C1616" t="s">
        <v>51</v>
      </c>
      <c r="D1616" t="s">
        <v>80</v>
      </c>
      <c r="E1616" s="114">
        <v>4.5600744989047683E-2</v>
      </c>
      <c r="F1616" t="s">
        <v>319</v>
      </c>
      <c r="G1616">
        <f t="shared" si="364"/>
        <v>2017</v>
      </c>
      <c r="H1616" t="s">
        <v>2484</v>
      </c>
      <c r="I1616">
        <f t="shared" si="365"/>
        <v>2023</v>
      </c>
      <c r="J1616" t="s">
        <v>162</v>
      </c>
      <c r="L1616" s="118">
        <v>108.1101570230876</v>
      </c>
      <c r="M1616">
        <f t="shared" si="372"/>
        <v>55.136180081774675</v>
      </c>
      <c r="N1616">
        <f>L1616*$L$3</f>
        <v>55.136180081774675</v>
      </c>
      <c r="O1616">
        <f t="shared" ref="O1616:O1623" si="379">N1616*$L$4</f>
        <v>110.27236016354935</v>
      </c>
      <c r="P1616">
        <f>O1616*$L$6</f>
        <v>28.670813642522834</v>
      </c>
      <c r="Q1616">
        <f t="shared" ref="Q1616:Q1623" si="380">SUM(O1616:P1616)</f>
        <v>138.9431738060722</v>
      </c>
      <c r="R1616">
        <f t="shared" ref="R1616:R1623" si="381">Q1616*$L$7</f>
        <v>65.303291688853932</v>
      </c>
      <c r="S1616">
        <f t="shared" ref="S1616:S1623" si="382">R1616*$L$8</f>
        <v>239.44540285913106</v>
      </c>
    </row>
    <row r="1617" spans="1:19">
      <c r="A1617" t="s">
        <v>320</v>
      </c>
      <c r="B1617" t="s">
        <v>2663</v>
      </c>
      <c r="C1617" t="s">
        <v>51</v>
      </c>
      <c r="D1617" t="s">
        <v>80</v>
      </c>
      <c r="E1617" s="114">
        <v>4.5311496678314772E-2</v>
      </c>
      <c r="F1617" t="s">
        <v>319</v>
      </c>
      <c r="G1617">
        <f t="shared" ref="G1617:G1678" si="383">YEAR(F1617)</f>
        <v>2017</v>
      </c>
      <c r="H1617" t="s">
        <v>2484</v>
      </c>
      <c r="I1617">
        <f t="shared" ref="I1617:I1678" si="384">YEAR(H1617)</f>
        <v>2023</v>
      </c>
      <c r="J1617" t="s">
        <v>162</v>
      </c>
      <c r="L1617" s="118">
        <v>46.279751329472248</v>
      </c>
      <c r="M1617">
        <f t="shared" si="372"/>
        <v>23.602673178030848</v>
      </c>
      <c r="N1617">
        <f>L1617*$L$3</f>
        <v>23.602673178030848</v>
      </c>
      <c r="O1617">
        <f t="shared" si="379"/>
        <v>47.205346356061696</v>
      </c>
      <c r="P1617">
        <f>O1617*$L$6</f>
        <v>12.273390052576042</v>
      </c>
      <c r="Q1617">
        <f t="shared" si="380"/>
        <v>59.478736408637737</v>
      </c>
      <c r="R1617">
        <f t="shared" si="381"/>
        <v>27.955006112059735</v>
      </c>
      <c r="S1617">
        <f t="shared" si="382"/>
        <v>102.50168907755236</v>
      </c>
    </row>
    <row r="1618" spans="1:19">
      <c r="A1618" t="s">
        <v>320</v>
      </c>
      <c r="B1618" t="s">
        <v>2664</v>
      </c>
      <c r="C1618" t="s">
        <v>51</v>
      </c>
      <c r="D1618" t="s">
        <v>80</v>
      </c>
      <c r="E1618" s="114">
        <v>4.3349331276494922E-2</v>
      </c>
      <c r="F1618" t="s">
        <v>319</v>
      </c>
      <c r="G1618">
        <f t="shared" si="383"/>
        <v>2017</v>
      </c>
      <c r="H1618" t="s">
        <v>2484</v>
      </c>
      <c r="I1618">
        <f t="shared" si="384"/>
        <v>2023</v>
      </c>
      <c r="J1618" t="s">
        <v>162</v>
      </c>
      <c r="L1618" s="118">
        <v>88.276414833042679</v>
      </c>
      <c r="M1618">
        <f t="shared" si="372"/>
        <v>45.02097156485177</v>
      </c>
      <c r="N1618">
        <f>L1618*$L$3</f>
        <v>45.02097156485177</v>
      </c>
      <c r="O1618">
        <f t="shared" si="379"/>
        <v>90.04194312970354</v>
      </c>
      <c r="P1618">
        <f>O1618*$L$6</f>
        <v>23.41090521372292</v>
      </c>
      <c r="Q1618">
        <f t="shared" si="380"/>
        <v>113.45284834342647</v>
      </c>
      <c r="R1618">
        <f t="shared" si="381"/>
        <v>53.322838721410434</v>
      </c>
      <c r="S1618">
        <f t="shared" si="382"/>
        <v>195.51707531183825</v>
      </c>
    </row>
    <row r="1619" spans="1:19">
      <c r="A1619" t="s">
        <v>320</v>
      </c>
      <c r="B1619" t="s">
        <v>2665</v>
      </c>
      <c r="C1619" t="s">
        <v>51</v>
      </c>
      <c r="D1619" t="s">
        <v>80</v>
      </c>
      <c r="E1619" s="114">
        <v>4.9406410605697323E-2</v>
      </c>
      <c r="F1619" t="s">
        <v>319</v>
      </c>
      <c r="G1619">
        <f t="shared" si="383"/>
        <v>2017</v>
      </c>
      <c r="H1619" t="s">
        <v>2267</v>
      </c>
      <c r="I1619">
        <f t="shared" si="384"/>
        <v>2023</v>
      </c>
      <c r="J1619" t="s">
        <v>162</v>
      </c>
      <c r="L1619" s="118">
        <v>38.305855012581183</v>
      </c>
      <c r="M1619">
        <f t="shared" si="372"/>
        <v>19.535986056416405</v>
      </c>
      <c r="N1619">
        <f>L1619*$L$3</f>
        <v>19.535986056416405</v>
      </c>
      <c r="O1619">
        <f t="shared" si="379"/>
        <v>39.07197211283281</v>
      </c>
      <c r="P1619">
        <f>O1619*$L$6</f>
        <v>10.158712749336532</v>
      </c>
      <c r="Q1619">
        <f t="shared" si="380"/>
        <v>49.23068486216934</v>
      </c>
      <c r="R1619">
        <f t="shared" si="381"/>
        <v>23.138421885219589</v>
      </c>
      <c r="S1619">
        <f t="shared" si="382"/>
        <v>84.840880245805153</v>
      </c>
    </row>
    <row r="1620" spans="1:19">
      <c r="A1620" t="s">
        <v>320</v>
      </c>
      <c r="B1620" t="s">
        <v>2666</v>
      </c>
      <c r="C1620" t="s">
        <v>51</v>
      </c>
      <c r="D1620" t="s">
        <v>80</v>
      </c>
      <c r="E1620" s="114">
        <v>4.3859748863232427E-2</v>
      </c>
      <c r="F1620" t="s">
        <v>319</v>
      </c>
      <c r="G1620">
        <f t="shared" si="383"/>
        <v>2017</v>
      </c>
      <c r="H1620" t="s">
        <v>2267</v>
      </c>
      <c r="I1620">
        <f t="shared" si="384"/>
        <v>2023</v>
      </c>
      <c r="J1620" t="s">
        <v>162</v>
      </c>
      <c r="L1620" s="118">
        <v>117.8301052629555</v>
      </c>
      <c r="M1620">
        <f t="shared" si="372"/>
        <v>60.093353684107306</v>
      </c>
      <c r="N1620">
        <f>L1620*$L$3</f>
        <v>60.093353684107306</v>
      </c>
      <c r="O1620">
        <f t="shared" si="379"/>
        <v>120.18670736821461</v>
      </c>
      <c r="P1620">
        <f>O1620*$L$6</f>
        <v>31.248543915735802</v>
      </c>
      <c r="Q1620">
        <f t="shared" si="380"/>
        <v>151.43525128395041</v>
      </c>
      <c r="R1620">
        <f t="shared" si="381"/>
        <v>71.174568103456693</v>
      </c>
      <c r="S1620">
        <f t="shared" si="382"/>
        <v>260.97341637934119</v>
      </c>
    </row>
    <row r="1621" spans="1:19">
      <c r="A1621" t="s">
        <v>313</v>
      </c>
      <c r="B1621" t="s">
        <v>2667</v>
      </c>
      <c r="C1621" t="s">
        <v>51</v>
      </c>
      <c r="D1621" t="s">
        <v>42</v>
      </c>
      <c r="E1621" s="114">
        <v>4.7031278297233643E-2</v>
      </c>
      <c r="F1621" t="s">
        <v>304</v>
      </c>
      <c r="G1621">
        <f t="shared" si="383"/>
        <v>2017</v>
      </c>
      <c r="H1621" t="s">
        <v>2620</v>
      </c>
      <c r="I1621">
        <f t="shared" si="384"/>
        <v>2023</v>
      </c>
      <c r="J1621" t="s">
        <v>162</v>
      </c>
      <c r="L1621" s="118">
        <v>148.03032961753331</v>
      </c>
      <c r="M1621">
        <f t="shared" si="372"/>
        <v>75.594154991353733</v>
      </c>
      <c r="N1621">
        <f>L1621*$L$2</f>
        <v>75.594154991353733</v>
      </c>
      <c r="O1621">
        <f t="shared" si="379"/>
        <v>151.18830998270747</v>
      </c>
      <c r="P1621">
        <f>O1621*$L$5</f>
        <v>55.939674693601759</v>
      </c>
      <c r="Q1621">
        <f t="shared" si="380"/>
        <v>207.12798467630921</v>
      </c>
      <c r="R1621">
        <f t="shared" si="381"/>
        <v>97.35015279786532</v>
      </c>
      <c r="S1621">
        <f t="shared" si="382"/>
        <v>356.95056025883952</v>
      </c>
    </row>
    <row r="1622" spans="1:19">
      <c r="A1622" t="s">
        <v>317</v>
      </c>
      <c r="B1622" t="s">
        <v>2668</v>
      </c>
      <c r="C1622" t="s">
        <v>51</v>
      </c>
      <c r="D1622" t="s">
        <v>42</v>
      </c>
      <c r="E1622" s="114">
        <v>4.5742038867840902E-2</v>
      </c>
      <c r="F1622" t="s">
        <v>304</v>
      </c>
      <c r="G1622">
        <f t="shared" si="383"/>
        <v>2017</v>
      </c>
      <c r="H1622" t="s">
        <v>2272</v>
      </c>
      <c r="I1622">
        <f t="shared" si="384"/>
        <v>2023</v>
      </c>
      <c r="J1622" t="s">
        <v>162</v>
      </c>
      <c r="L1622" s="118">
        <v>77.038166238594656</v>
      </c>
      <c r="M1622">
        <f t="shared" si="372"/>
        <v>39.340823559175703</v>
      </c>
      <c r="N1622">
        <f>L1622*$L$2</f>
        <v>39.340823559175703</v>
      </c>
      <c r="O1622">
        <f t="shared" si="379"/>
        <v>78.681647118351407</v>
      </c>
      <c r="P1622">
        <f>O1622*$L$5</f>
        <v>29.112209433790021</v>
      </c>
      <c r="Q1622">
        <f t="shared" si="380"/>
        <v>107.79385655214142</v>
      </c>
      <c r="R1622">
        <f t="shared" si="381"/>
        <v>50.663112579506468</v>
      </c>
      <c r="S1622">
        <f t="shared" si="382"/>
        <v>185.76474612485703</v>
      </c>
    </row>
    <row r="1623" spans="1:19">
      <c r="A1623" t="s">
        <v>317</v>
      </c>
      <c r="B1623" t="s">
        <v>2669</v>
      </c>
      <c r="C1623" t="s">
        <v>51</v>
      </c>
      <c r="D1623" t="s">
        <v>42</v>
      </c>
      <c r="E1623" s="114">
        <v>4.4549856637333213E-2</v>
      </c>
      <c r="F1623" t="s">
        <v>304</v>
      </c>
      <c r="G1623">
        <f t="shared" si="383"/>
        <v>2017</v>
      </c>
      <c r="H1623" t="s">
        <v>2272</v>
      </c>
      <c r="I1623">
        <f t="shared" si="384"/>
        <v>2023</v>
      </c>
      <c r="J1623" t="s">
        <v>162</v>
      </c>
      <c r="L1623" s="118">
        <v>43.752928935224809</v>
      </c>
      <c r="M1623">
        <f t="shared" si="372"/>
        <v>22.343162376254821</v>
      </c>
      <c r="N1623">
        <f>L1623*$L$2</f>
        <v>22.343162376254821</v>
      </c>
      <c r="O1623">
        <f t="shared" si="379"/>
        <v>44.686324752509641</v>
      </c>
      <c r="P1623">
        <f>O1623*$L$5</f>
        <v>16.533940158428567</v>
      </c>
      <c r="Q1623">
        <f t="shared" si="380"/>
        <v>61.220264910938212</v>
      </c>
      <c r="R1623">
        <f t="shared" si="381"/>
        <v>28.773524508140959</v>
      </c>
      <c r="S1623">
        <f t="shared" si="382"/>
        <v>105.50292319651685</v>
      </c>
    </row>
    <row r="1624" spans="1:19">
      <c r="A1624" t="s">
        <v>2633</v>
      </c>
      <c r="B1624" t="s">
        <v>2670</v>
      </c>
      <c r="C1624" t="s">
        <v>51</v>
      </c>
      <c r="E1624" s="114">
        <v>4.1169326372137063E-2</v>
      </c>
      <c r="F1624" t="s">
        <v>304</v>
      </c>
      <c r="G1624">
        <f t="shared" si="383"/>
        <v>2017</v>
      </c>
      <c r="H1624" t="s">
        <v>2275</v>
      </c>
      <c r="I1624">
        <f t="shared" si="384"/>
        <v>2023</v>
      </c>
      <c r="J1624" t="s">
        <v>2635</v>
      </c>
      <c r="L1624" s="118">
        <v>54.201661426751443</v>
      </c>
      <c r="M1624">
        <f t="shared" si="372"/>
        <v>27.642847327643235</v>
      </c>
    </row>
    <row r="1625" spans="1:19">
      <c r="A1625" t="s">
        <v>313</v>
      </c>
      <c r="B1625" t="s">
        <v>2671</v>
      </c>
      <c r="C1625" t="s">
        <v>51</v>
      </c>
      <c r="D1625" t="s">
        <v>42</v>
      </c>
      <c r="E1625" s="114">
        <v>4.3606931065562071E-2</v>
      </c>
      <c r="F1625" t="s">
        <v>304</v>
      </c>
      <c r="G1625">
        <f t="shared" si="383"/>
        <v>2017</v>
      </c>
      <c r="H1625" t="s">
        <v>2267</v>
      </c>
      <c r="I1625">
        <f t="shared" si="384"/>
        <v>2023</v>
      </c>
      <c r="J1625" t="s">
        <v>162</v>
      </c>
      <c r="L1625" s="118">
        <v>117.9945147843609</v>
      </c>
      <c r="M1625">
        <f t="shared" si="372"/>
        <v>60.255865549880347</v>
      </c>
      <c r="N1625">
        <f t="shared" ref="N1625:N1635" si="385">L1625*$L$2</f>
        <v>60.255865549880347</v>
      </c>
      <c r="O1625">
        <f t="shared" ref="O1625:O1635" si="386">N1625*$L$4</f>
        <v>120.51173109976069</v>
      </c>
      <c r="P1625">
        <f t="shared" ref="P1625:P1635" si="387">O1625*$L$5</f>
        <v>44.589340506911455</v>
      </c>
      <c r="Q1625">
        <f t="shared" ref="Q1625:Q1635" si="388">SUM(O1625:P1625)</f>
        <v>165.10107160667215</v>
      </c>
      <c r="R1625">
        <f t="shared" ref="R1625:R1635" si="389">Q1625*$L$7</f>
        <v>77.59750365513591</v>
      </c>
      <c r="S1625">
        <f t="shared" ref="S1625:S1635" si="390">R1625*$L$8</f>
        <v>284.52418006883164</v>
      </c>
    </row>
    <row r="1626" spans="1:19">
      <c r="A1626" t="s">
        <v>313</v>
      </c>
      <c r="B1626" t="s">
        <v>2672</v>
      </c>
      <c r="C1626" t="s">
        <v>51</v>
      </c>
      <c r="D1626" t="s">
        <v>42</v>
      </c>
      <c r="E1626" s="114">
        <v>4.0104846939352692E-2</v>
      </c>
      <c r="F1626" t="s">
        <v>304</v>
      </c>
      <c r="G1626">
        <f t="shared" si="383"/>
        <v>2017</v>
      </c>
      <c r="H1626" t="s">
        <v>2267</v>
      </c>
      <c r="I1626">
        <f t="shared" si="384"/>
        <v>2023</v>
      </c>
      <c r="J1626" t="s">
        <v>162</v>
      </c>
      <c r="L1626" s="118">
        <v>131.21045859585271</v>
      </c>
      <c r="M1626">
        <f t="shared" si="372"/>
        <v>67.004807522948838</v>
      </c>
      <c r="N1626">
        <f t="shared" si="385"/>
        <v>67.004807522948838</v>
      </c>
      <c r="O1626">
        <f t="shared" si="386"/>
        <v>134.00961504589768</v>
      </c>
      <c r="P1626">
        <f t="shared" si="387"/>
        <v>49.583557566982137</v>
      </c>
      <c r="Q1626">
        <f t="shared" si="388"/>
        <v>183.59317261287981</v>
      </c>
      <c r="R1626">
        <f t="shared" si="389"/>
        <v>86.288791128053504</v>
      </c>
      <c r="S1626">
        <f t="shared" si="390"/>
        <v>316.39223413619618</v>
      </c>
    </row>
    <row r="1627" spans="1:19">
      <c r="A1627" t="s">
        <v>313</v>
      </c>
      <c r="B1627" t="s">
        <v>2673</v>
      </c>
      <c r="C1627" t="s">
        <v>51</v>
      </c>
      <c r="D1627" t="s">
        <v>42</v>
      </c>
      <c r="E1627" s="114">
        <v>4.131691307528771E-2</v>
      </c>
      <c r="F1627" t="s">
        <v>304</v>
      </c>
      <c r="G1627">
        <f t="shared" si="383"/>
        <v>2017</v>
      </c>
      <c r="H1627" t="s">
        <v>2267</v>
      </c>
      <c r="I1627">
        <f t="shared" si="384"/>
        <v>2023</v>
      </c>
      <c r="J1627" t="s">
        <v>162</v>
      </c>
      <c r="L1627" s="118">
        <v>135.74873388739209</v>
      </c>
      <c r="M1627">
        <f t="shared" si="372"/>
        <v>69.322353438494943</v>
      </c>
      <c r="N1627">
        <f t="shared" si="385"/>
        <v>69.322353438494943</v>
      </c>
      <c r="O1627">
        <f t="shared" si="386"/>
        <v>138.64470687698989</v>
      </c>
      <c r="P1627">
        <f t="shared" si="387"/>
        <v>51.298541544486255</v>
      </c>
      <c r="Q1627">
        <f t="shared" si="388"/>
        <v>189.94324842147614</v>
      </c>
      <c r="R1627">
        <f t="shared" si="389"/>
        <v>89.273326758093788</v>
      </c>
      <c r="S1627">
        <f t="shared" si="390"/>
        <v>327.33553144634385</v>
      </c>
    </row>
    <row r="1628" spans="1:19">
      <c r="A1628" t="s">
        <v>313</v>
      </c>
      <c r="B1628" t="s">
        <v>2674</v>
      </c>
      <c r="C1628" t="s">
        <v>51</v>
      </c>
      <c r="D1628" t="s">
        <v>42</v>
      </c>
      <c r="E1628" s="114">
        <v>4.5742038867840902E-2</v>
      </c>
      <c r="F1628" t="s">
        <v>304</v>
      </c>
      <c r="G1628">
        <f t="shared" si="383"/>
        <v>2017</v>
      </c>
      <c r="H1628" t="s">
        <v>2620</v>
      </c>
      <c r="I1628">
        <f t="shared" si="384"/>
        <v>2023</v>
      </c>
      <c r="J1628" t="s">
        <v>162</v>
      </c>
      <c r="L1628" s="118">
        <v>100.98085253946731</v>
      </c>
      <c r="M1628">
        <f t="shared" si="372"/>
        <v>51.567555363488012</v>
      </c>
      <c r="N1628">
        <f t="shared" si="385"/>
        <v>51.567555363488012</v>
      </c>
      <c r="O1628">
        <f t="shared" si="386"/>
        <v>103.13511072697602</v>
      </c>
      <c r="P1628">
        <f t="shared" si="387"/>
        <v>38.159990968981127</v>
      </c>
      <c r="Q1628">
        <f t="shared" si="388"/>
        <v>141.29510169595716</v>
      </c>
      <c r="R1628">
        <f t="shared" si="389"/>
        <v>66.408697797099862</v>
      </c>
      <c r="S1628">
        <f t="shared" si="390"/>
        <v>243.49855858936616</v>
      </c>
    </row>
    <row r="1629" spans="1:19">
      <c r="A1629" t="s">
        <v>317</v>
      </c>
      <c r="B1629" t="s">
        <v>2675</v>
      </c>
      <c r="C1629" t="s">
        <v>51</v>
      </c>
      <c r="D1629" t="s">
        <v>42</v>
      </c>
      <c r="E1629" s="114">
        <v>4.7947192874796582E-2</v>
      </c>
      <c r="F1629" t="s">
        <v>304</v>
      </c>
      <c r="G1629">
        <f t="shared" si="383"/>
        <v>2017</v>
      </c>
      <c r="H1629" t="s">
        <v>2267</v>
      </c>
      <c r="I1629">
        <f t="shared" si="384"/>
        <v>2023</v>
      </c>
      <c r="J1629" t="s">
        <v>162</v>
      </c>
      <c r="L1629" s="118">
        <v>133.31220388937589</v>
      </c>
      <c r="M1629">
        <f t="shared" si="372"/>
        <v>68.078098786174678</v>
      </c>
      <c r="N1629">
        <f t="shared" si="385"/>
        <v>68.078098786174678</v>
      </c>
      <c r="O1629">
        <f t="shared" si="386"/>
        <v>136.15619757234936</v>
      </c>
      <c r="P1629">
        <f t="shared" si="387"/>
        <v>50.377793101769264</v>
      </c>
      <c r="Q1629">
        <f t="shared" si="388"/>
        <v>186.53399067411863</v>
      </c>
      <c r="R1629">
        <f t="shared" si="389"/>
        <v>87.670975616835747</v>
      </c>
      <c r="S1629">
        <f t="shared" si="390"/>
        <v>321.46024392839774</v>
      </c>
    </row>
    <row r="1630" spans="1:19">
      <c r="A1630" t="s">
        <v>317</v>
      </c>
      <c r="B1630" t="s">
        <v>2676</v>
      </c>
      <c r="C1630" t="s">
        <v>51</v>
      </c>
      <c r="D1630" t="s">
        <v>42</v>
      </c>
      <c r="E1630" s="114">
        <v>4.6447100127561147E-2</v>
      </c>
      <c r="F1630" t="s">
        <v>304</v>
      </c>
      <c r="G1630">
        <f t="shared" si="383"/>
        <v>2017</v>
      </c>
      <c r="H1630" t="s">
        <v>2267</v>
      </c>
      <c r="I1630">
        <f t="shared" si="384"/>
        <v>2023</v>
      </c>
      <c r="J1630" t="s">
        <v>162</v>
      </c>
      <c r="L1630" s="118">
        <v>141.88180202308789</v>
      </c>
      <c r="M1630">
        <f t="shared" si="372"/>
        <v>72.454306899790268</v>
      </c>
      <c r="N1630">
        <f t="shared" si="385"/>
        <v>72.454306899790268</v>
      </c>
      <c r="O1630">
        <f t="shared" si="386"/>
        <v>144.90861379958054</v>
      </c>
      <c r="P1630">
        <f t="shared" si="387"/>
        <v>53.616187105844794</v>
      </c>
      <c r="Q1630">
        <f t="shared" si="388"/>
        <v>198.52480090542534</v>
      </c>
      <c r="R1630">
        <f t="shared" si="389"/>
        <v>93.306656425549903</v>
      </c>
      <c r="S1630">
        <f t="shared" si="390"/>
        <v>342.12440689368299</v>
      </c>
    </row>
    <row r="1631" spans="1:19">
      <c r="A1631" t="s">
        <v>317</v>
      </c>
      <c r="B1631" t="s">
        <v>2677</v>
      </c>
      <c r="C1631" t="s">
        <v>51</v>
      </c>
      <c r="D1631" t="s">
        <v>42</v>
      </c>
      <c r="E1631" s="114">
        <v>4.4975536332359442E-2</v>
      </c>
      <c r="F1631" t="s">
        <v>304</v>
      </c>
      <c r="G1631">
        <f t="shared" si="383"/>
        <v>2017</v>
      </c>
      <c r="H1631" t="s">
        <v>2267</v>
      </c>
      <c r="I1631">
        <f t="shared" si="384"/>
        <v>2023</v>
      </c>
      <c r="J1631" t="s">
        <v>162</v>
      </c>
      <c r="L1631" s="118">
        <v>43.779990209747943</v>
      </c>
      <c r="M1631">
        <f t="shared" si="372"/>
        <v>22.356981667111299</v>
      </c>
      <c r="N1631">
        <f t="shared" si="385"/>
        <v>22.356981667111299</v>
      </c>
      <c r="O1631">
        <f t="shared" si="386"/>
        <v>44.713963334222598</v>
      </c>
      <c r="P1631">
        <f t="shared" si="387"/>
        <v>16.544166433662362</v>
      </c>
      <c r="Q1631">
        <f t="shared" si="388"/>
        <v>61.258129767884959</v>
      </c>
      <c r="R1631">
        <f t="shared" si="389"/>
        <v>28.79132099090593</v>
      </c>
      <c r="S1631">
        <f t="shared" si="390"/>
        <v>105.56817696665507</v>
      </c>
    </row>
    <row r="1632" spans="1:19">
      <c r="A1632" t="s">
        <v>317</v>
      </c>
      <c r="B1632" t="s">
        <v>2678</v>
      </c>
      <c r="C1632" t="s">
        <v>51</v>
      </c>
      <c r="D1632" t="s">
        <v>42</v>
      </c>
      <c r="E1632" s="114">
        <v>4.3349331276494922E-2</v>
      </c>
      <c r="F1632" t="s">
        <v>304</v>
      </c>
      <c r="G1632">
        <f t="shared" si="383"/>
        <v>2017</v>
      </c>
      <c r="H1632" t="s">
        <v>2267</v>
      </c>
      <c r="I1632">
        <f t="shared" si="384"/>
        <v>2023</v>
      </c>
      <c r="J1632" t="s">
        <v>162</v>
      </c>
      <c r="L1632" s="118">
        <v>151.8950101601049</v>
      </c>
      <c r="M1632">
        <f t="shared" si="372"/>
        <v>77.567718521760298</v>
      </c>
      <c r="N1632">
        <f t="shared" si="385"/>
        <v>77.567718521760298</v>
      </c>
      <c r="O1632">
        <f t="shared" si="386"/>
        <v>155.1354370435206</v>
      </c>
      <c r="P1632">
        <f t="shared" si="387"/>
        <v>57.400111706102621</v>
      </c>
      <c r="Q1632">
        <f t="shared" si="388"/>
        <v>212.53554874962322</v>
      </c>
      <c r="R1632">
        <f t="shared" si="389"/>
        <v>99.8917079123229</v>
      </c>
      <c r="S1632">
        <f t="shared" si="390"/>
        <v>366.26959567851731</v>
      </c>
    </row>
    <row r="1633" spans="1:19">
      <c r="A1633" t="s">
        <v>317</v>
      </c>
      <c r="B1633" t="s">
        <v>2679</v>
      </c>
      <c r="C1633" t="s">
        <v>51</v>
      </c>
      <c r="D1633" t="s">
        <v>42</v>
      </c>
      <c r="E1633" s="114">
        <v>4.6382625096137782E-2</v>
      </c>
      <c r="F1633" t="s">
        <v>304</v>
      </c>
      <c r="G1633">
        <f t="shared" si="383"/>
        <v>2017</v>
      </c>
      <c r="H1633" t="s">
        <v>2267</v>
      </c>
      <c r="I1633">
        <f t="shared" si="384"/>
        <v>2023</v>
      </c>
      <c r="J1633" t="s">
        <v>162</v>
      </c>
      <c r="L1633" s="118">
        <v>157.28374813243269</v>
      </c>
      <c r="M1633">
        <f t="shared" si="372"/>
        <v>80.319567379629021</v>
      </c>
      <c r="N1633">
        <f t="shared" si="385"/>
        <v>80.319567379629021</v>
      </c>
      <c r="O1633">
        <f t="shared" si="386"/>
        <v>160.63913475925804</v>
      </c>
      <c r="P1633">
        <f t="shared" si="387"/>
        <v>59.436479860925473</v>
      </c>
      <c r="Q1633">
        <f t="shared" si="388"/>
        <v>220.0756146201835</v>
      </c>
      <c r="R1633">
        <f t="shared" si="389"/>
        <v>103.43553887148624</v>
      </c>
      <c r="S1633">
        <f t="shared" si="390"/>
        <v>379.2636425287829</v>
      </c>
    </row>
    <row r="1634" spans="1:19">
      <c r="A1634" t="s">
        <v>1598</v>
      </c>
      <c r="B1634" t="s">
        <v>2680</v>
      </c>
      <c r="C1634" t="s">
        <v>51</v>
      </c>
      <c r="D1634" t="s">
        <v>42</v>
      </c>
      <c r="E1634" s="114">
        <v>4.5671670175888281E-2</v>
      </c>
      <c r="F1634" t="s">
        <v>304</v>
      </c>
      <c r="G1634">
        <f t="shared" si="383"/>
        <v>2017</v>
      </c>
      <c r="H1634" t="s">
        <v>2267</v>
      </c>
      <c r="I1634">
        <f t="shared" si="384"/>
        <v>2023</v>
      </c>
      <c r="J1634" t="s">
        <v>162</v>
      </c>
      <c r="L1634" s="118">
        <v>179.14010001342501</v>
      </c>
      <c r="M1634">
        <f t="shared" si="372"/>
        <v>91.480877740189101</v>
      </c>
      <c r="N1634">
        <f t="shared" si="385"/>
        <v>91.480877740189101</v>
      </c>
      <c r="O1634">
        <f t="shared" si="386"/>
        <v>182.9617554803782</v>
      </c>
      <c r="P1634">
        <f t="shared" si="387"/>
        <v>67.695849527739938</v>
      </c>
      <c r="Q1634">
        <f t="shared" si="388"/>
        <v>250.65760500811814</v>
      </c>
      <c r="R1634">
        <f t="shared" si="389"/>
        <v>117.80907435381552</v>
      </c>
      <c r="S1634">
        <f t="shared" si="390"/>
        <v>431.96660596399022</v>
      </c>
    </row>
    <row r="1635" spans="1:19">
      <c r="A1635" t="s">
        <v>1598</v>
      </c>
      <c r="B1635" t="s">
        <v>2681</v>
      </c>
      <c r="C1635" t="s">
        <v>51</v>
      </c>
      <c r="D1635" t="s">
        <v>42</v>
      </c>
      <c r="E1635" s="114">
        <v>4.7089773064463339E-2</v>
      </c>
      <c r="F1635" t="s">
        <v>304</v>
      </c>
      <c r="G1635">
        <f t="shared" si="383"/>
        <v>2017</v>
      </c>
      <c r="H1635" t="s">
        <v>2267</v>
      </c>
      <c r="I1635">
        <f t="shared" si="384"/>
        <v>2023</v>
      </c>
      <c r="J1635" t="s">
        <v>162</v>
      </c>
      <c r="L1635" s="118">
        <v>146.1098847545604</v>
      </c>
      <c r="M1635">
        <f t="shared" si="372"/>
        <v>74.613447814662237</v>
      </c>
      <c r="N1635">
        <f t="shared" si="385"/>
        <v>74.613447814662237</v>
      </c>
      <c r="O1635">
        <f t="shared" si="386"/>
        <v>149.22689562932447</v>
      </c>
      <c r="P1635">
        <f t="shared" si="387"/>
        <v>55.213951382850055</v>
      </c>
      <c r="Q1635">
        <f t="shared" si="388"/>
        <v>204.44084701217452</v>
      </c>
      <c r="R1635">
        <f t="shared" si="389"/>
        <v>96.087198095722016</v>
      </c>
      <c r="S1635">
        <f t="shared" si="390"/>
        <v>352.31972635098072</v>
      </c>
    </row>
    <row r="1636" spans="1:19">
      <c r="A1636" t="s">
        <v>1674</v>
      </c>
      <c r="B1636" t="s">
        <v>2682</v>
      </c>
      <c r="C1636" t="s">
        <v>51</v>
      </c>
      <c r="D1636" t="s">
        <v>80</v>
      </c>
      <c r="E1636" s="114">
        <v>4.4745392516061432E-2</v>
      </c>
      <c r="F1636" t="s">
        <v>319</v>
      </c>
      <c r="G1636">
        <f t="shared" si="383"/>
        <v>2017</v>
      </c>
      <c r="H1636" t="s">
        <v>2267</v>
      </c>
      <c r="I1636">
        <f t="shared" si="384"/>
        <v>2023</v>
      </c>
      <c r="J1636" t="s">
        <v>162</v>
      </c>
      <c r="L1636" s="118">
        <v>100.5911655568342</v>
      </c>
      <c r="M1636">
        <f t="shared" si="372"/>
        <v>51.30149443398544</v>
      </c>
      <c r="N1636">
        <f>L1636*$L$3</f>
        <v>51.30149443398544</v>
      </c>
      <c r="O1636">
        <f t="shared" ref="O1636:O1642" si="391">N1636*$L$4</f>
        <v>102.60298886797088</v>
      </c>
      <c r="P1636">
        <f>O1636*$L$6</f>
        <v>26.676777105672429</v>
      </c>
      <c r="Q1636">
        <f t="shared" ref="Q1636:Q1642" si="392">SUM(O1636:P1636)</f>
        <v>129.27976597364329</v>
      </c>
      <c r="R1636">
        <f t="shared" ref="R1636:R1642" si="393">Q1636*$L$7</f>
        <v>60.761490007612345</v>
      </c>
      <c r="S1636">
        <f t="shared" ref="S1636:S1642" si="394">R1636*$L$8</f>
        <v>222.79213002791192</v>
      </c>
    </row>
    <row r="1637" spans="1:19">
      <c r="A1637" t="s">
        <v>1598</v>
      </c>
      <c r="B1637" t="s">
        <v>2683</v>
      </c>
      <c r="C1637" t="s">
        <v>51</v>
      </c>
      <c r="D1637" t="s">
        <v>42</v>
      </c>
      <c r="E1637" s="114">
        <v>4.8770988603262858E-2</v>
      </c>
      <c r="F1637" t="s">
        <v>304</v>
      </c>
      <c r="G1637">
        <f t="shared" si="383"/>
        <v>2017</v>
      </c>
      <c r="H1637" t="s">
        <v>2267</v>
      </c>
      <c r="I1637">
        <f t="shared" si="384"/>
        <v>2023</v>
      </c>
      <c r="J1637" t="s">
        <v>162</v>
      </c>
      <c r="L1637" s="118">
        <v>166.32324237466111</v>
      </c>
      <c r="M1637">
        <f t="shared" si="372"/>
        <v>84.935735772660337</v>
      </c>
      <c r="N1637">
        <f>L1637*$L$2</f>
        <v>84.935735772660337</v>
      </c>
      <c r="O1637">
        <f t="shared" si="391"/>
        <v>169.87147154532067</v>
      </c>
      <c r="P1637">
        <f>O1637*$L$5</f>
        <v>62.852444471768649</v>
      </c>
      <c r="Q1637">
        <f t="shared" si="392"/>
        <v>232.72391601708932</v>
      </c>
      <c r="R1637">
        <f t="shared" si="393"/>
        <v>109.38024052803198</v>
      </c>
      <c r="S1637">
        <f t="shared" si="394"/>
        <v>401.06088193611726</v>
      </c>
    </row>
    <row r="1638" spans="1:19">
      <c r="A1638" t="s">
        <v>1674</v>
      </c>
      <c r="B1638" t="s">
        <v>2684</v>
      </c>
      <c r="C1638" t="s">
        <v>51</v>
      </c>
      <c r="D1638" t="s">
        <v>80</v>
      </c>
      <c r="E1638" s="114">
        <v>4.5671670175888281E-2</v>
      </c>
      <c r="F1638" t="s">
        <v>319</v>
      </c>
      <c r="G1638">
        <f t="shared" si="383"/>
        <v>2017</v>
      </c>
      <c r="H1638" t="s">
        <v>2267</v>
      </c>
      <c r="I1638">
        <f t="shared" si="384"/>
        <v>2023</v>
      </c>
      <c r="J1638" t="s">
        <v>162</v>
      </c>
      <c r="L1638" s="118">
        <v>80.031919758217853</v>
      </c>
      <c r="M1638">
        <f t="shared" ref="M1638:M1678" si="395">IF(D1638="euc",$L$2,$L$3)*L1638</f>
        <v>40.816279076691103</v>
      </c>
      <c r="N1638">
        <f>L1638*$L$3</f>
        <v>40.816279076691103</v>
      </c>
      <c r="O1638">
        <f t="shared" si="391"/>
        <v>81.632558153382206</v>
      </c>
      <c r="P1638">
        <f>O1638*$L$6</f>
        <v>21.224465119879373</v>
      </c>
      <c r="Q1638">
        <f t="shared" si="392"/>
        <v>102.85702327326158</v>
      </c>
      <c r="R1638">
        <f t="shared" si="393"/>
        <v>48.342800938432937</v>
      </c>
      <c r="S1638">
        <f t="shared" si="394"/>
        <v>177.25693677425409</v>
      </c>
    </row>
    <row r="1639" spans="1:19">
      <c r="A1639" t="s">
        <v>1607</v>
      </c>
      <c r="B1639" t="s">
        <v>2685</v>
      </c>
      <c r="C1639" t="s">
        <v>51</v>
      </c>
      <c r="D1639" t="s">
        <v>42</v>
      </c>
      <c r="E1639" s="114">
        <v>4.131691307528771E-2</v>
      </c>
      <c r="F1639" t="s">
        <v>385</v>
      </c>
      <c r="G1639">
        <f t="shared" si="383"/>
        <v>2017</v>
      </c>
      <c r="H1639" t="s">
        <v>2404</v>
      </c>
      <c r="I1639">
        <f t="shared" si="384"/>
        <v>2023</v>
      </c>
      <c r="J1639" t="s">
        <v>162</v>
      </c>
      <c r="L1639" s="118">
        <v>52.785403626664952</v>
      </c>
      <c r="M1639">
        <f t="shared" si="395"/>
        <v>26.955746118683589</v>
      </c>
      <c r="N1639">
        <f>L1639*$L$2</f>
        <v>26.955746118683589</v>
      </c>
      <c r="O1639">
        <f t="shared" si="391"/>
        <v>53.911492237367177</v>
      </c>
      <c r="P1639">
        <f>O1639*$L$5</f>
        <v>19.947252127825855</v>
      </c>
      <c r="Q1639">
        <f t="shared" si="392"/>
        <v>73.858744365193033</v>
      </c>
      <c r="R1639">
        <f t="shared" si="393"/>
        <v>34.713609851640726</v>
      </c>
      <c r="S1639">
        <f t="shared" si="394"/>
        <v>127.28323612268265</v>
      </c>
    </row>
    <row r="1640" spans="1:19">
      <c r="A1640" t="s">
        <v>1607</v>
      </c>
      <c r="B1640" t="s">
        <v>2686</v>
      </c>
      <c r="C1640" t="s">
        <v>51</v>
      </c>
      <c r="D1640" t="s">
        <v>42</v>
      </c>
      <c r="E1640" s="114">
        <v>4.6284853125795923E-2</v>
      </c>
      <c r="F1640" t="s">
        <v>385</v>
      </c>
      <c r="G1640">
        <f t="shared" si="383"/>
        <v>2017</v>
      </c>
      <c r="H1640" t="s">
        <v>2404</v>
      </c>
      <c r="I1640">
        <f t="shared" si="384"/>
        <v>2023</v>
      </c>
      <c r="J1640" t="s">
        <v>162</v>
      </c>
      <c r="L1640" s="118">
        <v>62.297710280367617</v>
      </c>
      <c r="M1640">
        <f t="shared" si="395"/>
        <v>31.813364049841088</v>
      </c>
      <c r="N1640">
        <f>L1640*$L$2</f>
        <v>31.813364049841088</v>
      </c>
      <c r="O1640">
        <f t="shared" si="391"/>
        <v>63.626728099682175</v>
      </c>
      <c r="P1640">
        <f>O1640*$L$5</f>
        <v>23.541889396882404</v>
      </c>
      <c r="Q1640">
        <f t="shared" si="392"/>
        <v>87.168617496564579</v>
      </c>
      <c r="R1640">
        <f t="shared" si="393"/>
        <v>40.969250223385352</v>
      </c>
      <c r="S1640">
        <f t="shared" si="394"/>
        <v>150.22058415241295</v>
      </c>
    </row>
    <row r="1641" spans="1:19">
      <c r="A1641" t="s">
        <v>1607</v>
      </c>
      <c r="B1641" t="s">
        <v>2687</v>
      </c>
      <c r="C1641" t="s">
        <v>51</v>
      </c>
      <c r="D1641" t="s">
        <v>42</v>
      </c>
      <c r="E1641" s="114">
        <v>4.7746759068821212E-2</v>
      </c>
      <c r="F1641" t="s">
        <v>385</v>
      </c>
      <c r="G1641">
        <f t="shared" si="383"/>
        <v>2017</v>
      </c>
      <c r="H1641" t="s">
        <v>2404</v>
      </c>
      <c r="I1641">
        <f t="shared" si="384"/>
        <v>2023</v>
      </c>
      <c r="J1641" t="s">
        <v>162</v>
      </c>
      <c r="L1641" s="118">
        <v>55.241054016963531</v>
      </c>
      <c r="M1641">
        <f t="shared" si="395"/>
        <v>28.209764917996065</v>
      </c>
      <c r="N1641">
        <f>L1641*$L$2</f>
        <v>28.209764917996065</v>
      </c>
      <c r="O1641">
        <f t="shared" si="391"/>
        <v>56.41952983599213</v>
      </c>
      <c r="P1641">
        <f>O1641*$L$5</f>
        <v>20.875226039317088</v>
      </c>
      <c r="Q1641">
        <f t="shared" si="392"/>
        <v>77.294755875309221</v>
      </c>
      <c r="R1641">
        <f t="shared" si="393"/>
        <v>36.328535261395331</v>
      </c>
      <c r="S1641">
        <f t="shared" si="394"/>
        <v>133.20462929178288</v>
      </c>
    </row>
    <row r="1642" spans="1:19">
      <c r="A1642" t="s">
        <v>320</v>
      </c>
      <c r="B1642" t="s">
        <v>2688</v>
      </c>
      <c r="C1642" t="s">
        <v>51</v>
      </c>
      <c r="D1642" t="s">
        <v>80</v>
      </c>
      <c r="E1642" s="114">
        <v>4.4899368499980212E-2</v>
      </c>
      <c r="F1642" t="s">
        <v>319</v>
      </c>
      <c r="G1642">
        <f t="shared" si="383"/>
        <v>2017</v>
      </c>
      <c r="H1642" t="s">
        <v>2267</v>
      </c>
      <c r="I1642">
        <f t="shared" si="384"/>
        <v>2023</v>
      </c>
      <c r="J1642" t="s">
        <v>162</v>
      </c>
      <c r="L1642" s="118">
        <v>92.108264408436725</v>
      </c>
      <c r="M1642">
        <f t="shared" si="395"/>
        <v>46.975214848302727</v>
      </c>
      <c r="N1642">
        <f>L1642*$L$3</f>
        <v>46.975214848302727</v>
      </c>
      <c r="O1642">
        <f t="shared" si="391"/>
        <v>93.950429696605454</v>
      </c>
      <c r="P1642">
        <f>O1642*$L$6</f>
        <v>24.42711172111742</v>
      </c>
      <c r="Q1642">
        <f t="shared" si="392"/>
        <v>118.37754141772288</v>
      </c>
      <c r="R1642">
        <f t="shared" si="393"/>
        <v>55.637444466329754</v>
      </c>
      <c r="S1642">
        <f t="shared" si="394"/>
        <v>204.0039630432091</v>
      </c>
    </row>
    <row r="1643" spans="1:19">
      <c r="A1643" t="s">
        <v>313</v>
      </c>
      <c r="B1643" t="s">
        <v>2689</v>
      </c>
      <c r="C1643" t="s">
        <v>51</v>
      </c>
      <c r="D1643" t="s">
        <v>42</v>
      </c>
      <c r="E1643" s="114">
        <v>4.6185812232824988E-2</v>
      </c>
      <c r="F1643" t="s">
        <v>304</v>
      </c>
      <c r="G1643">
        <f t="shared" si="383"/>
        <v>2017</v>
      </c>
      <c r="H1643" t="s">
        <v>2620</v>
      </c>
      <c r="I1643">
        <f t="shared" si="384"/>
        <v>2023</v>
      </c>
      <c r="J1643" t="s">
        <v>162</v>
      </c>
      <c r="L1643" s="118">
        <v>117.6798377749339</v>
      </c>
      <c r="M1643">
        <f t="shared" si="395"/>
        <v>60.095170490399624</v>
      </c>
      <c r="N1643">
        <f t="shared" ref="N1643:N1648" si="396">L1643*$L$2</f>
        <v>60.095170490399624</v>
      </c>
      <c r="O1643">
        <f t="shared" ref="O1643:O1648" si="397">N1643*$L$4</f>
        <v>120.19034098079925</v>
      </c>
      <c r="P1643">
        <f t="shared" ref="P1643:P1648" si="398">O1643*$L$5</f>
        <v>44.47042616289572</v>
      </c>
      <c r="Q1643">
        <f t="shared" ref="Q1643:Q1648" si="399">SUM(O1643:P1643)</f>
        <v>164.66076714369495</v>
      </c>
      <c r="R1643">
        <f t="shared" ref="R1643:R1648" si="400">Q1643*$L$7</f>
        <v>77.390560557536631</v>
      </c>
      <c r="S1643">
        <f t="shared" ref="S1643:S1648" si="401">R1643*$L$8</f>
        <v>283.76538871096761</v>
      </c>
    </row>
    <row r="1644" spans="1:19">
      <c r="A1644" t="s">
        <v>1684</v>
      </c>
      <c r="B1644" t="s">
        <v>2690</v>
      </c>
      <c r="C1644" t="s">
        <v>51</v>
      </c>
      <c r="D1644" t="s">
        <v>42</v>
      </c>
      <c r="E1644" s="114">
        <v>4.3262406882832179E-2</v>
      </c>
      <c r="F1644" t="s">
        <v>304</v>
      </c>
      <c r="G1644">
        <f t="shared" si="383"/>
        <v>2017</v>
      </c>
      <c r="H1644" t="s">
        <v>2371</v>
      </c>
      <c r="I1644">
        <f t="shared" si="384"/>
        <v>2023</v>
      </c>
      <c r="J1644" t="s">
        <v>162</v>
      </c>
      <c r="L1644" s="118">
        <v>135.08775238271269</v>
      </c>
      <c r="M1644">
        <f t="shared" si="395"/>
        <v>68.984812216771999</v>
      </c>
      <c r="N1644">
        <f t="shared" si="396"/>
        <v>68.984812216771999</v>
      </c>
      <c r="O1644">
        <f t="shared" si="397"/>
        <v>137.969624433544</v>
      </c>
      <c r="P1644">
        <f t="shared" si="398"/>
        <v>51.048761040411279</v>
      </c>
      <c r="Q1644">
        <f t="shared" si="399"/>
        <v>189.01838547395528</v>
      </c>
      <c r="R1644">
        <f t="shared" si="400"/>
        <v>88.838641172758969</v>
      </c>
      <c r="S1644">
        <f t="shared" si="401"/>
        <v>325.74168430011622</v>
      </c>
    </row>
    <row r="1645" spans="1:19">
      <c r="A1645" t="s">
        <v>1688</v>
      </c>
      <c r="B1645" t="s">
        <v>2691</v>
      </c>
      <c r="C1645" t="s">
        <v>51</v>
      </c>
      <c r="D1645" t="s">
        <v>42</v>
      </c>
      <c r="E1645" s="114">
        <v>4.9481023573504333E-2</v>
      </c>
      <c r="F1645" t="s">
        <v>304</v>
      </c>
      <c r="G1645">
        <f t="shared" si="383"/>
        <v>2017</v>
      </c>
      <c r="H1645" t="s">
        <v>2404</v>
      </c>
      <c r="I1645">
        <f t="shared" si="384"/>
        <v>2023</v>
      </c>
      <c r="J1645" t="s">
        <v>162</v>
      </c>
      <c r="L1645" s="118">
        <v>18.932418406606029</v>
      </c>
      <c r="M1645">
        <f t="shared" si="395"/>
        <v>9.6681549996401532</v>
      </c>
      <c r="N1645">
        <f t="shared" si="396"/>
        <v>9.6681549996401532</v>
      </c>
      <c r="O1645">
        <f t="shared" si="397"/>
        <v>19.336309999280306</v>
      </c>
      <c r="P1645">
        <f t="shared" si="398"/>
        <v>7.1544346997337129</v>
      </c>
      <c r="Q1645">
        <f t="shared" si="399"/>
        <v>26.490744699014019</v>
      </c>
      <c r="R1645">
        <f t="shared" si="400"/>
        <v>12.450650008536588</v>
      </c>
      <c r="S1645">
        <f t="shared" si="401"/>
        <v>45.652383364634154</v>
      </c>
    </row>
    <row r="1646" spans="1:19">
      <c r="A1646" t="s">
        <v>323</v>
      </c>
      <c r="B1646" t="s">
        <v>2692</v>
      </c>
      <c r="C1646" t="s">
        <v>51</v>
      </c>
      <c r="D1646" t="s">
        <v>42</v>
      </c>
      <c r="E1646" s="114">
        <v>4.4148622096859817E-2</v>
      </c>
      <c r="F1646" t="s">
        <v>322</v>
      </c>
      <c r="G1646">
        <f t="shared" si="383"/>
        <v>2017</v>
      </c>
      <c r="H1646" t="s">
        <v>2298</v>
      </c>
      <c r="I1646">
        <f t="shared" si="384"/>
        <v>2023</v>
      </c>
      <c r="J1646" t="s">
        <v>162</v>
      </c>
      <c r="L1646" s="118">
        <v>124.16030265219111</v>
      </c>
      <c r="M1646">
        <f t="shared" si="395"/>
        <v>63.40452788771897</v>
      </c>
      <c r="N1646">
        <f t="shared" si="396"/>
        <v>63.40452788771897</v>
      </c>
      <c r="O1646">
        <f t="shared" si="397"/>
        <v>126.80905577543794</v>
      </c>
      <c r="P1646">
        <f t="shared" si="398"/>
        <v>46.919350636912036</v>
      </c>
      <c r="Q1646">
        <f t="shared" si="399"/>
        <v>173.72840641234998</v>
      </c>
      <c r="R1646">
        <f t="shared" si="400"/>
        <v>81.652351013804491</v>
      </c>
      <c r="S1646">
        <f t="shared" si="401"/>
        <v>299.39195371728312</v>
      </c>
    </row>
    <row r="1647" spans="1:19">
      <c r="A1647" t="s">
        <v>1601</v>
      </c>
      <c r="B1647" t="s">
        <v>2693</v>
      </c>
      <c r="C1647" t="s">
        <v>51</v>
      </c>
      <c r="D1647" t="s">
        <v>42</v>
      </c>
      <c r="E1647" s="114">
        <v>4.4066757433634141E-2</v>
      </c>
      <c r="F1647" t="s">
        <v>322</v>
      </c>
      <c r="G1647">
        <f t="shared" si="383"/>
        <v>2017</v>
      </c>
      <c r="H1647" t="s">
        <v>2298</v>
      </c>
      <c r="I1647">
        <f t="shared" si="384"/>
        <v>2023</v>
      </c>
      <c r="J1647" t="s">
        <v>162</v>
      </c>
      <c r="L1647" s="118">
        <v>117.4567552972334</v>
      </c>
      <c r="M1647">
        <f t="shared" si="395"/>
        <v>59.981249705120568</v>
      </c>
      <c r="N1647">
        <f t="shared" si="396"/>
        <v>59.981249705120568</v>
      </c>
      <c r="O1647">
        <f t="shared" si="397"/>
        <v>119.96249941024114</v>
      </c>
      <c r="P1647">
        <f t="shared" si="398"/>
        <v>44.386124781789221</v>
      </c>
      <c r="Q1647">
        <f t="shared" si="399"/>
        <v>164.34862419203034</v>
      </c>
      <c r="R1647">
        <f t="shared" si="400"/>
        <v>77.243853370254257</v>
      </c>
      <c r="S1647">
        <f t="shared" si="401"/>
        <v>283.22746235759894</v>
      </c>
    </row>
    <row r="1648" spans="1:19">
      <c r="A1648" t="s">
        <v>317</v>
      </c>
      <c r="B1648" t="s">
        <v>2694</v>
      </c>
      <c r="C1648" t="s">
        <v>51</v>
      </c>
      <c r="D1648" t="s">
        <v>42</v>
      </c>
      <c r="E1648" s="114">
        <v>4.0820575146551019E-2</v>
      </c>
      <c r="F1648" t="s">
        <v>304</v>
      </c>
      <c r="G1648">
        <f t="shared" si="383"/>
        <v>2017</v>
      </c>
      <c r="H1648" t="s">
        <v>2272</v>
      </c>
      <c r="I1648">
        <f t="shared" si="384"/>
        <v>2023</v>
      </c>
      <c r="J1648" t="s">
        <v>162</v>
      </c>
      <c r="L1648" s="118">
        <v>46.782896391862053</v>
      </c>
      <c r="M1648">
        <f t="shared" si="395"/>
        <v>23.89046575744424</v>
      </c>
      <c r="N1648">
        <f t="shared" si="396"/>
        <v>23.89046575744424</v>
      </c>
      <c r="O1648">
        <f t="shared" si="397"/>
        <v>47.780931514888479</v>
      </c>
      <c r="P1648">
        <f t="shared" si="398"/>
        <v>17.678944660508737</v>
      </c>
      <c r="Q1648">
        <f t="shared" si="399"/>
        <v>65.459876175397213</v>
      </c>
      <c r="R1648">
        <f t="shared" si="400"/>
        <v>30.766141802436689</v>
      </c>
      <c r="S1648">
        <f t="shared" si="401"/>
        <v>112.80918660893452</v>
      </c>
    </row>
    <row r="1649" spans="1:19">
      <c r="A1649" t="s">
        <v>2633</v>
      </c>
      <c r="B1649" t="s">
        <v>2695</v>
      </c>
      <c r="C1649" t="s">
        <v>51</v>
      </c>
      <c r="E1649" s="114">
        <v>4.6017931640294808E-2</v>
      </c>
      <c r="F1649" t="s">
        <v>304</v>
      </c>
      <c r="G1649">
        <f t="shared" si="383"/>
        <v>2017</v>
      </c>
      <c r="H1649" t="s">
        <v>2267</v>
      </c>
      <c r="I1649">
        <f t="shared" si="384"/>
        <v>2023</v>
      </c>
      <c r="J1649" t="s">
        <v>2635</v>
      </c>
      <c r="L1649" s="118">
        <v>38.379537335524788</v>
      </c>
      <c r="M1649">
        <f t="shared" si="395"/>
        <v>19.573564041117642</v>
      </c>
    </row>
    <row r="1650" spans="1:19">
      <c r="A1650" t="s">
        <v>1614</v>
      </c>
      <c r="B1650" t="s">
        <v>2696</v>
      </c>
      <c r="C1650" t="s">
        <v>51</v>
      </c>
      <c r="D1650" t="s">
        <v>42</v>
      </c>
      <c r="E1650" s="114">
        <v>4.875204336301342E-2</v>
      </c>
      <c r="F1650" t="s">
        <v>334</v>
      </c>
      <c r="G1650">
        <f t="shared" si="383"/>
        <v>2017</v>
      </c>
      <c r="H1650" t="s">
        <v>2371</v>
      </c>
      <c r="I1650">
        <f t="shared" si="384"/>
        <v>2023</v>
      </c>
      <c r="J1650" t="s">
        <v>162</v>
      </c>
      <c r="L1650" s="118">
        <v>14.173638310422801</v>
      </c>
      <c r="M1650">
        <f t="shared" si="395"/>
        <v>7.2380046305225827</v>
      </c>
      <c r="N1650">
        <f t="shared" ref="N1650:N1678" si="402">L1650*$L$2</f>
        <v>7.2380046305225827</v>
      </c>
      <c r="O1650">
        <f t="shared" ref="O1650:O1678" si="403">N1650*$L$4</f>
        <v>14.476009261045165</v>
      </c>
      <c r="P1650">
        <f t="shared" ref="P1650:P1678" si="404">O1650*$L$5</f>
        <v>5.356123426586711</v>
      </c>
      <c r="Q1650">
        <f t="shared" ref="Q1650:Q1678" si="405">SUM(O1650:P1650)</f>
        <v>19.832132687631876</v>
      </c>
      <c r="R1650">
        <f t="shared" ref="R1650:R1678" si="406">Q1650*$L$7</f>
        <v>9.3211023631869807</v>
      </c>
      <c r="S1650">
        <f t="shared" ref="S1650:S1678" si="407">R1650*$L$8</f>
        <v>34.177375331685596</v>
      </c>
    </row>
    <row r="1651" spans="1:19">
      <c r="A1651" t="s">
        <v>2697</v>
      </c>
      <c r="B1651" t="s">
        <v>2698</v>
      </c>
      <c r="C1651" t="s">
        <v>51</v>
      </c>
      <c r="D1651" t="s">
        <v>42</v>
      </c>
      <c r="E1651" s="114">
        <v>4.4589235704837762E-2</v>
      </c>
      <c r="F1651" t="s">
        <v>397</v>
      </c>
      <c r="G1651">
        <f t="shared" si="383"/>
        <v>2018</v>
      </c>
      <c r="H1651" t="s">
        <v>2699</v>
      </c>
      <c r="I1651">
        <f t="shared" si="384"/>
        <v>2023</v>
      </c>
      <c r="J1651" t="s">
        <v>290</v>
      </c>
      <c r="L1651" s="118">
        <v>111.4563501858012</v>
      </c>
      <c r="M1651">
        <f t="shared" si="395"/>
        <v>56.917042828215855</v>
      </c>
      <c r="N1651">
        <f t="shared" si="402"/>
        <v>56.917042828215855</v>
      </c>
      <c r="O1651">
        <f t="shared" si="403"/>
        <v>113.83408565643171</v>
      </c>
      <c r="P1651">
        <f t="shared" si="404"/>
        <v>42.118611692879732</v>
      </c>
      <c r="Q1651">
        <f t="shared" si="405"/>
        <v>155.95269734931145</v>
      </c>
      <c r="R1651">
        <f t="shared" si="406"/>
        <v>73.297767754176377</v>
      </c>
      <c r="S1651">
        <f t="shared" si="407"/>
        <v>268.75848176531338</v>
      </c>
    </row>
    <row r="1652" spans="1:19">
      <c r="A1652" t="s">
        <v>2697</v>
      </c>
      <c r="B1652" t="s">
        <v>2700</v>
      </c>
      <c r="C1652" t="s">
        <v>51</v>
      </c>
      <c r="D1652" t="s">
        <v>42</v>
      </c>
      <c r="E1652" s="114">
        <v>4.4937520859910728E-2</v>
      </c>
      <c r="F1652" t="s">
        <v>397</v>
      </c>
      <c r="G1652">
        <f t="shared" si="383"/>
        <v>2018</v>
      </c>
      <c r="H1652" t="s">
        <v>2699</v>
      </c>
      <c r="I1652">
        <f t="shared" si="384"/>
        <v>2023</v>
      </c>
      <c r="J1652" t="s">
        <v>290</v>
      </c>
      <c r="L1652" s="118">
        <v>128.63058196011059</v>
      </c>
      <c r="M1652">
        <f t="shared" si="395"/>
        <v>65.687350520963193</v>
      </c>
      <c r="N1652">
        <f t="shared" si="402"/>
        <v>65.687350520963193</v>
      </c>
      <c r="O1652">
        <f t="shared" si="403"/>
        <v>131.37470104192639</v>
      </c>
      <c r="P1652">
        <f t="shared" si="404"/>
        <v>48.60863938551276</v>
      </c>
      <c r="Q1652">
        <f t="shared" si="405"/>
        <v>179.98334042743915</v>
      </c>
      <c r="R1652">
        <f t="shared" si="406"/>
        <v>84.592170000896388</v>
      </c>
      <c r="S1652">
        <f t="shared" si="407"/>
        <v>310.17129000328674</v>
      </c>
    </row>
    <row r="1653" spans="1:19">
      <c r="A1653" t="s">
        <v>2697</v>
      </c>
      <c r="B1653" t="s">
        <v>2701</v>
      </c>
      <c r="C1653" t="s">
        <v>51</v>
      </c>
      <c r="D1653" t="s">
        <v>42</v>
      </c>
      <c r="E1653" s="114">
        <v>4.6511009215727282E-2</v>
      </c>
      <c r="F1653" t="s">
        <v>397</v>
      </c>
      <c r="G1653">
        <f t="shared" si="383"/>
        <v>2018</v>
      </c>
      <c r="H1653" t="s">
        <v>2699</v>
      </c>
      <c r="I1653">
        <f t="shared" si="384"/>
        <v>2023</v>
      </c>
      <c r="J1653" t="s">
        <v>290</v>
      </c>
      <c r="L1653" s="118">
        <v>125.0990607996378</v>
      </c>
      <c r="M1653">
        <f t="shared" si="395"/>
        <v>63.883920381681747</v>
      </c>
      <c r="N1653">
        <f t="shared" si="402"/>
        <v>63.883920381681747</v>
      </c>
      <c r="O1653">
        <f t="shared" si="403"/>
        <v>127.76784076336349</v>
      </c>
      <c r="P1653">
        <f t="shared" si="404"/>
        <v>47.274101082444496</v>
      </c>
      <c r="Q1653">
        <f t="shared" si="405"/>
        <v>175.041941845808</v>
      </c>
      <c r="R1653">
        <f t="shared" si="406"/>
        <v>82.26971266752976</v>
      </c>
      <c r="S1653">
        <f t="shared" si="407"/>
        <v>301.65561311427575</v>
      </c>
    </row>
    <row r="1654" spans="1:19">
      <c r="A1654" t="s">
        <v>2697</v>
      </c>
      <c r="B1654" t="s">
        <v>2702</v>
      </c>
      <c r="C1654" t="s">
        <v>51</v>
      </c>
      <c r="D1654" t="s">
        <v>42</v>
      </c>
      <c r="E1654" s="114">
        <v>4.7537016937560329E-2</v>
      </c>
      <c r="F1654" t="s">
        <v>397</v>
      </c>
      <c r="G1654">
        <f t="shared" si="383"/>
        <v>2018</v>
      </c>
      <c r="H1654" t="s">
        <v>2699</v>
      </c>
      <c r="I1654">
        <f t="shared" si="384"/>
        <v>2023</v>
      </c>
      <c r="J1654" t="s">
        <v>290</v>
      </c>
      <c r="L1654" s="118">
        <v>119.775496699955</v>
      </c>
      <c r="M1654">
        <f t="shared" si="395"/>
        <v>61.165353648110397</v>
      </c>
      <c r="N1654">
        <f t="shared" si="402"/>
        <v>61.165353648110397</v>
      </c>
      <c r="O1654">
        <f t="shared" si="403"/>
        <v>122.33070729622079</v>
      </c>
      <c r="P1654">
        <f t="shared" si="404"/>
        <v>45.262361699601691</v>
      </c>
      <c r="Q1654">
        <f t="shared" si="405"/>
        <v>167.59306899582248</v>
      </c>
      <c r="R1654">
        <f t="shared" si="406"/>
        <v>78.76874242803656</v>
      </c>
      <c r="S1654">
        <f t="shared" si="407"/>
        <v>288.81872223613402</v>
      </c>
    </row>
    <row r="1655" spans="1:19">
      <c r="A1655" t="s">
        <v>2697</v>
      </c>
      <c r="B1655" t="s">
        <v>2703</v>
      </c>
      <c r="C1655" t="s">
        <v>51</v>
      </c>
      <c r="D1655" t="s">
        <v>42</v>
      </c>
      <c r="E1655" s="114">
        <v>4.0567733705861982E-2</v>
      </c>
      <c r="F1655" t="s">
        <v>397</v>
      </c>
      <c r="G1655">
        <f t="shared" si="383"/>
        <v>2018</v>
      </c>
      <c r="H1655" t="s">
        <v>2699</v>
      </c>
      <c r="I1655">
        <f t="shared" si="384"/>
        <v>2023</v>
      </c>
      <c r="J1655" t="s">
        <v>290</v>
      </c>
      <c r="L1655" s="118">
        <v>107.17976202335549</v>
      </c>
      <c r="M1655">
        <f t="shared" si="395"/>
        <v>54.733131806593576</v>
      </c>
      <c r="N1655">
        <f t="shared" si="402"/>
        <v>54.733131806593576</v>
      </c>
      <c r="O1655">
        <f t="shared" si="403"/>
        <v>109.46626361318715</v>
      </c>
      <c r="P1655">
        <f t="shared" si="404"/>
        <v>40.502517536879246</v>
      </c>
      <c r="Q1655">
        <f t="shared" si="405"/>
        <v>149.96878115006641</v>
      </c>
      <c r="R1655">
        <f t="shared" si="406"/>
        <v>70.485327140531211</v>
      </c>
      <c r="S1655">
        <f t="shared" si="407"/>
        <v>258.44619951528108</v>
      </c>
    </row>
    <row r="1656" spans="1:19">
      <c r="A1656" t="s">
        <v>2697</v>
      </c>
      <c r="B1656" t="s">
        <v>2704</v>
      </c>
      <c r="C1656" t="s">
        <v>51</v>
      </c>
      <c r="D1656" t="s">
        <v>42</v>
      </c>
      <c r="E1656" s="114">
        <v>4.7483131730913543E-2</v>
      </c>
      <c r="F1656" t="s">
        <v>397</v>
      </c>
      <c r="G1656">
        <f t="shared" si="383"/>
        <v>2018</v>
      </c>
      <c r="H1656" t="s">
        <v>2699</v>
      </c>
      <c r="I1656">
        <f t="shared" si="384"/>
        <v>2023</v>
      </c>
      <c r="J1656" t="s">
        <v>290</v>
      </c>
      <c r="L1656" s="118">
        <v>47.633235764389923</v>
      </c>
      <c r="M1656">
        <f t="shared" si="395"/>
        <v>24.324705730348473</v>
      </c>
      <c r="N1656">
        <f t="shared" si="402"/>
        <v>24.324705730348473</v>
      </c>
      <c r="O1656">
        <f t="shared" si="403"/>
        <v>48.649411460696946</v>
      </c>
      <c r="P1656">
        <f t="shared" si="404"/>
        <v>18.000282240457871</v>
      </c>
      <c r="Q1656">
        <f t="shared" si="405"/>
        <v>66.649693701154817</v>
      </c>
      <c r="R1656">
        <f t="shared" si="406"/>
        <v>31.325356039542761</v>
      </c>
      <c r="S1656">
        <f t="shared" si="407"/>
        <v>114.85963881165679</v>
      </c>
    </row>
    <row r="1657" spans="1:19">
      <c r="A1657" t="s">
        <v>2697</v>
      </c>
      <c r="B1657" t="s">
        <v>2705</v>
      </c>
      <c r="C1657" t="s">
        <v>51</v>
      </c>
      <c r="D1657" t="s">
        <v>42</v>
      </c>
      <c r="E1657" s="114">
        <v>4.8161505966892393E-2</v>
      </c>
      <c r="F1657" t="s">
        <v>397</v>
      </c>
      <c r="G1657">
        <f t="shared" si="383"/>
        <v>2018</v>
      </c>
      <c r="H1657" t="s">
        <v>2699</v>
      </c>
      <c r="I1657">
        <f t="shared" si="384"/>
        <v>2023</v>
      </c>
      <c r="J1657" t="s">
        <v>290</v>
      </c>
      <c r="L1657" s="118">
        <v>102.18359442622911</v>
      </c>
      <c r="M1657">
        <f t="shared" si="395"/>
        <v>52.181755553661034</v>
      </c>
      <c r="N1657">
        <f t="shared" si="402"/>
        <v>52.181755553661034</v>
      </c>
      <c r="O1657">
        <f t="shared" si="403"/>
        <v>104.36351110732207</v>
      </c>
      <c r="P1657">
        <f t="shared" si="404"/>
        <v>38.614499109709165</v>
      </c>
      <c r="Q1657">
        <f t="shared" si="405"/>
        <v>142.97801021703123</v>
      </c>
      <c r="R1657">
        <f t="shared" si="406"/>
        <v>67.199664802004676</v>
      </c>
      <c r="S1657">
        <f t="shared" si="407"/>
        <v>246.39877094068379</v>
      </c>
    </row>
    <row r="1658" spans="1:19">
      <c r="A1658" t="s">
        <v>2697</v>
      </c>
      <c r="B1658" t="s">
        <v>2706</v>
      </c>
      <c r="C1658" t="s">
        <v>51</v>
      </c>
      <c r="D1658" t="s">
        <v>42</v>
      </c>
      <c r="E1658" s="114">
        <v>4.7118805327092401E-2</v>
      </c>
      <c r="F1658" t="s">
        <v>397</v>
      </c>
      <c r="G1658">
        <f t="shared" si="383"/>
        <v>2018</v>
      </c>
      <c r="H1658" t="s">
        <v>2699</v>
      </c>
      <c r="I1658">
        <f t="shared" si="384"/>
        <v>2023</v>
      </c>
      <c r="J1658" t="s">
        <v>290</v>
      </c>
      <c r="L1658" s="118">
        <v>96.593215116190621</v>
      </c>
      <c r="M1658">
        <f t="shared" si="395"/>
        <v>49.326935186001378</v>
      </c>
      <c r="N1658">
        <f t="shared" si="402"/>
        <v>49.326935186001378</v>
      </c>
      <c r="O1658">
        <f t="shared" si="403"/>
        <v>98.653870372002757</v>
      </c>
      <c r="P1658">
        <f t="shared" si="404"/>
        <v>36.501932037641019</v>
      </c>
      <c r="Q1658">
        <f t="shared" si="405"/>
        <v>135.15580240964377</v>
      </c>
      <c r="R1658">
        <f t="shared" si="406"/>
        <v>63.523227132532568</v>
      </c>
      <c r="S1658">
        <f t="shared" si="407"/>
        <v>232.91849948595274</v>
      </c>
    </row>
    <row r="1659" spans="1:19">
      <c r="A1659" t="s">
        <v>2697</v>
      </c>
      <c r="B1659" t="s">
        <v>2707</v>
      </c>
      <c r="C1659" t="s">
        <v>51</v>
      </c>
      <c r="D1659" t="s">
        <v>42</v>
      </c>
      <c r="E1659" s="114">
        <v>4.875204336301342E-2</v>
      </c>
      <c r="F1659" t="s">
        <v>397</v>
      </c>
      <c r="G1659">
        <f t="shared" si="383"/>
        <v>2018</v>
      </c>
      <c r="H1659" t="s">
        <v>2699</v>
      </c>
      <c r="I1659">
        <f t="shared" si="384"/>
        <v>2023</v>
      </c>
      <c r="J1659" t="s">
        <v>290</v>
      </c>
      <c r="L1659" s="118">
        <v>119.0756817314095</v>
      </c>
      <c r="M1659">
        <f t="shared" si="395"/>
        <v>60.807981470839835</v>
      </c>
      <c r="N1659">
        <f t="shared" si="402"/>
        <v>60.807981470839835</v>
      </c>
      <c r="O1659">
        <f t="shared" si="403"/>
        <v>121.61596294167967</v>
      </c>
      <c r="P1659">
        <f t="shared" si="404"/>
        <v>44.997906288421476</v>
      </c>
      <c r="Q1659">
        <f t="shared" si="405"/>
        <v>166.61386923010116</v>
      </c>
      <c r="R1659">
        <f t="shared" si="406"/>
        <v>78.308518538147538</v>
      </c>
      <c r="S1659">
        <f t="shared" si="407"/>
        <v>287.13123463987432</v>
      </c>
    </row>
    <row r="1660" spans="1:19">
      <c r="A1660" t="s">
        <v>2708</v>
      </c>
      <c r="B1660" t="s">
        <v>2709</v>
      </c>
      <c r="C1660" t="s">
        <v>51</v>
      </c>
      <c r="D1660" t="s">
        <v>42</v>
      </c>
      <c r="E1660" s="114">
        <v>4.6511009215727282E-2</v>
      </c>
      <c r="F1660" t="s">
        <v>397</v>
      </c>
      <c r="G1660">
        <f t="shared" si="383"/>
        <v>2018</v>
      </c>
      <c r="H1660" t="s">
        <v>2710</v>
      </c>
      <c r="I1660">
        <f t="shared" si="384"/>
        <v>2023</v>
      </c>
      <c r="J1660" t="s">
        <v>290</v>
      </c>
      <c r="L1660" s="118">
        <v>111.0129298115353</v>
      </c>
      <c r="M1660">
        <f t="shared" si="395"/>
        <v>56.690602823757402</v>
      </c>
      <c r="N1660">
        <f t="shared" si="402"/>
        <v>56.690602823757402</v>
      </c>
      <c r="O1660">
        <f t="shared" si="403"/>
        <v>113.3812056475148</v>
      </c>
      <c r="P1660">
        <f t="shared" si="404"/>
        <v>41.95104608958048</v>
      </c>
      <c r="Q1660">
        <f t="shared" si="405"/>
        <v>155.33225173709528</v>
      </c>
      <c r="R1660">
        <f t="shared" si="406"/>
        <v>73.006158316434778</v>
      </c>
      <c r="S1660">
        <f t="shared" si="407"/>
        <v>267.68924716026083</v>
      </c>
    </row>
    <row r="1661" spans="1:19">
      <c r="A1661" t="s">
        <v>2708</v>
      </c>
      <c r="B1661" t="s">
        <v>2711</v>
      </c>
      <c r="C1661" t="s">
        <v>51</v>
      </c>
      <c r="D1661" t="s">
        <v>42</v>
      </c>
      <c r="E1661" s="114">
        <v>4.6542751287471727E-2</v>
      </c>
      <c r="F1661" t="s">
        <v>397</v>
      </c>
      <c r="G1661">
        <f t="shared" si="383"/>
        <v>2018</v>
      </c>
      <c r="H1661" t="s">
        <v>2710</v>
      </c>
      <c r="I1661">
        <f t="shared" si="384"/>
        <v>2023</v>
      </c>
      <c r="J1661" t="s">
        <v>290</v>
      </c>
      <c r="L1661" s="118">
        <v>67.284937032273575</v>
      </c>
      <c r="M1661">
        <f t="shared" si="395"/>
        <v>34.360174511147733</v>
      </c>
      <c r="N1661">
        <f t="shared" si="402"/>
        <v>34.360174511147733</v>
      </c>
      <c r="O1661">
        <f t="shared" si="403"/>
        <v>68.720349022295466</v>
      </c>
      <c r="P1661">
        <f t="shared" si="404"/>
        <v>25.426529138249322</v>
      </c>
      <c r="Q1661">
        <f t="shared" si="405"/>
        <v>94.146878160544787</v>
      </c>
      <c r="R1661">
        <f t="shared" si="406"/>
        <v>44.249032735456048</v>
      </c>
      <c r="S1661">
        <f t="shared" si="407"/>
        <v>162.24645336333884</v>
      </c>
    </row>
    <row r="1662" spans="1:19">
      <c r="A1662" t="s">
        <v>2708</v>
      </c>
      <c r="B1662" t="s">
        <v>2712</v>
      </c>
      <c r="C1662" t="s">
        <v>51</v>
      </c>
      <c r="D1662" t="s">
        <v>42</v>
      </c>
      <c r="E1662" s="114">
        <v>4.7176439168192683E-2</v>
      </c>
      <c r="F1662" t="s">
        <v>397</v>
      </c>
      <c r="G1662">
        <f t="shared" si="383"/>
        <v>2018</v>
      </c>
      <c r="H1662" t="s">
        <v>2699</v>
      </c>
      <c r="I1662">
        <f t="shared" si="384"/>
        <v>2023</v>
      </c>
      <c r="J1662" t="s">
        <v>290</v>
      </c>
      <c r="L1662" s="118">
        <v>104.6508246142603</v>
      </c>
      <c r="M1662">
        <f t="shared" si="395"/>
        <v>53.441687769682304</v>
      </c>
      <c r="N1662">
        <f t="shared" si="402"/>
        <v>53.441687769682304</v>
      </c>
      <c r="O1662">
        <f t="shared" si="403"/>
        <v>106.88337553936461</v>
      </c>
      <c r="P1662">
        <f t="shared" si="404"/>
        <v>39.546848949564904</v>
      </c>
      <c r="Q1662">
        <f t="shared" si="405"/>
        <v>146.43022448892953</v>
      </c>
      <c r="R1662">
        <f t="shared" si="406"/>
        <v>68.822205509796873</v>
      </c>
      <c r="S1662">
        <f t="shared" si="407"/>
        <v>252.34808686925518</v>
      </c>
    </row>
    <row r="1663" spans="1:19">
      <c r="A1663" t="s">
        <v>2708</v>
      </c>
      <c r="B1663" t="s">
        <v>2713</v>
      </c>
      <c r="C1663" t="s">
        <v>51</v>
      </c>
      <c r="D1663" t="s">
        <v>42</v>
      </c>
      <c r="E1663" s="114">
        <v>4.694246188112268E-2</v>
      </c>
      <c r="F1663" t="s">
        <v>397</v>
      </c>
      <c r="G1663">
        <f t="shared" si="383"/>
        <v>2018</v>
      </c>
      <c r="H1663" t="s">
        <v>2710</v>
      </c>
      <c r="I1663">
        <f t="shared" si="384"/>
        <v>2023</v>
      </c>
      <c r="J1663" t="s">
        <v>290</v>
      </c>
      <c r="L1663" s="118">
        <v>141.68675418253559</v>
      </c>
      <c r="M1663">
        <f t="shared" si="395"/>
        <v>72.354702469214899</v>
      </c>
      <c r="N1663">
        <f t="shared" si="402"/>
        <v>72.354702469214899</v>
      </c>
      <c r="O1663">
        <f t="shared" si="403"/>
        <v>144.7094049384298</v>
      </c>
      <c r="P1663">
        <f t="shared" si="404"/>
        <v>53.542479827219026</v>
      </c>
      <c r="Q1663">
        <f t="shared" si="405"/>
        <v>198.25188476564881</v>
      </c>
      <c r="R1663">
        <f t="shared" si="406"/>
        <v>93.17838583985494</v>
      </c>
      <c r="S1663">
        <f t="shared" si="407"/>
        <v>341.65408141280142</v>
      </c>
    </row>
    <row r="1664" spans="1:19">
      <c r="A1664" t="s">
        <v>2708</v>
      </c>
      <c r="B1664" t="s">
        <v>2714</v>
      </c>
      <c r="C1664" t="s">
        <v>51</v>
      </c>
      <c r="D1664" t="s">
        <v>42</v>
      </c>
      <c r="E1664" s="114">
        <v>4.7848141997277542E-2</v>
      </c>
      <c r="F1664" t="s">
        <v>397</v>
      </c>
      <c r="G1664">
        <f t="shared" si="383"/>
        <v>2018</v>
      </c>
      <c r="H1664" t="s">
        <v>2710</v>
      </c>
      <c r="I1664">
        <f t="shared" si="384"/>
        <v>2023</v>
      </c>
      <c r="J1664" t="s">
        <v>290</v>
      </c>
      <c r="L1664" s="118">
        <v>110.1704807252258</v>
      </c>
      <c r="M1664">
        <f t="shared" si="395"/>
        <v>56.260392157015353</v>
      </c>
      <c r="N1664">
        <f t="shared" si="402"/>
        <v>56.260392157015353</v>
      </c>
      <c r="O1664">
        <f t="shared" si="403"/>
        <v>112.52078431403071</v>
      </c>
      <c r="P1664">
        <f t="shared" si="404"/>
        <v>41.632690196191362</v>
      </c>
      <c r="Q1664">
        <f t="shared" si="405"/>
        <v>154.15347451022205</v>
      </c>
      <c r="R1664">
        <f t="shared" si="406"/>
        <v>72.452133019804364</v>
      </c>
      <c r="S1664">
        <f t="shared" si="407"/>
        <v>265.657821072616</v>
      </c>
    </row>
    <row r="1665" spans="1:19">
      <c r="A1665" t="s">
        <v>2708</v>
      </c>
      <c r="B1665" t="s">
        <v>2715</v>
      </c>
      <c r="C1665" t="s">
        <v>51</v>
      </c>
      <c r="D1665" t="s">
        <v>42</v>
      </c>
      <c r="E1665" s="114">
        <v>4.5565073979842628E-2</v>
      </c>
      <c r="F1665" t="s">
        <v>397</v>
      </c>
      <c r="G1665">
        <f t="shared" si="383"/>
        <v>2018</v>
      </c>
      <c r="H1665" t="s">
        <v>2710</v>
      </c>
      <c r="I1665">
        <f t="shared" si="384"/>
        <v>2023</v>
      </c>
      <c r="J1665" t="s">
        <v>290</v>
      </c>
      <c r="L1665" s="118">
        <v>99.518982388229375</v>
      </c>
      <c r="M1665">
        <f t="shared" si="395"/>
        <v>50.821027006255839</v>
      </c>
      <c r="N1665">
        <f t="shared" si="402"/>
        <v>50.821027006255839</v>
      </c>
      <c r="O1665">
        <f t="shared" si="403"/>
        <v>101.64205401251168</v>
      </c>
      <c r="P1665">
        <f t="shared" si="404"/>
        <v>37.607559984629319</v>
      </c>
      <c r="Q1665">
        <f t="shared" si="405"/>
        <v>139.24961399714101</v>
      </c>
      <c r="R1665">
        <f t="shared" si="406"/>
        <v>65.447318578656265</v>
      </c>
      <c r="S1665">
        <f t="shared" si="407"/>
        <v>239.97350145507295</v>
      </c>
    </row>
    <row r="1666" spans="1:19">
      <c r="A1666" t="s">
        <v>2708</v>
      </c>
      <c r="B1666" t="s">
        <v>2716</v>
      </c>
      <c r="C1666" t="s">
        <v>51</v>
      </c>
      <c r="D1666" t="s">
        <v>42</v>
      </c>
      <c r="E1666" s="114">
        <v>4.8934803569650437E-2</v>
      </c>
      <c r="F1666" t="s">
        <v>397</v>
      </c>
      <c r="G1666">
        <f t="shared" si="383"/>
        <v>2018</v>
      </c>
      <c r="H1666" t="s">
        <v>2710</v>
      </c>
      <c r="I1666">
        <f t="shared" si="384"/>
        <v>2023</v>
      </c>
      <c r="J1666" t="s">
        <v>290</v>
      </c>
      <c r="L1666" s="118">
        <v>120.3440954108262</v>
      </c>
      <c r="M1666">
        <f t="shared" si="395"/>
        <v>61.455718056461961</v>
      </c>
      <c r="N1666">
        <f t="shared" si="402"/>
        <v>61.455718056461961</v>
      </c>
      <c r="O1666">
        <f t="shared" si="403"/>
        <v>122.91143611292392</v>
      </c>
      <c r="P1666">
        <f t="shared" si="404"/>
        <v>45.477231361781854</v>
      </c>
      <c r="Q1666">
        <f t="shared" si="405"/>
        <v>168.38866747470578</v>
      </c>
      <c r="R1666">
        <f t="shared" si="406"/>
        <v>79.142673713111719</v>
      </c>
      <c r="S1666">
        <f t="shared" si="407"/>
        <v>290.18980361474297</v>
      </c>
    </row>
    <row r="1667" spans="1:19">
      <c r="A1667" t="s">
        <v>2708</v>
      </c>
      <c r="B1667" t="s">
        <v>2717</v>
      </c>
      <c r="C1667" t="s">
        <v>51</v>
      </c>
      <c r="D1667" t="s">
        <v>42</v>
      </c>
      <c r="E1667" s="114">
        <v>4.8863485192802793E-2</v>
      </c>
      <c r="F1667" t="s">
        <v>397</v>
      </c>
      <c r="G1667">
        <f t="shared" si="383"/>
        <v>2018</v>
      </c>
      <c r="H1667" t="s">
        <v>2710</v>
      </c>
      <c r="I1667">
        <f t="shared" si="384"/>
        <v>2023</v>
      </c>
      <c r="J1667" t="s">
        <v>290</v>
      </c>
      <c r="L1667" s="118">
        <v>67.675632709647502</v>
      </c>
      <c r="M1667">
        <f t="shared" si="395"/>
        <v>34.559689770393348</v>
      </c>
      <c r="N1667">
        <f t="shared" si="402"/>
        <v>34.559689770393348</v>
      </c>
      <c r="O1667">
        <f t="shared" si="403"/>
        <v>69.119379540786696</v>
      </c>
      <c r="P1667">
        <f t="shared" si="404"/>
        <v>25.574170430091076</v>
      </c>
      <c r="Q1667">
        <f t="shared" si="405"/>
        <v>94.693549970877768</v>
      </c>
      <c r="R1667">
        <f t="shared" si="406"/>
        <v>44.505968486312547</v>
      </c>
      <c r="S1667">
        <f t="shared" si="407"/>
        <v>163.18855111647935</v>
      </c>
    </row>
    <row r="1668" spans="1:19">
      <c r="A1668" t="s">
        <v>2708</v>
      </c>
      <c r="B1668" t="s">
        <v>2718</v>
      </c>
      <c r="C1668" t="s">
        <v>51</v>
      </c>
      <c r="D1668" t="s">
        <v>42</v>
      </c>
      <c r="E1668" s="114">
        <v>4.6284853125795923E-2</v>
      </c>
      <c r="F1668" t="s">
        <v>397</v>
      </c>
      <c r="G1668">
        <f t="shared" si="383"/>
        <v>2018</v>
      </c>
      <c r="H1668" t="s">
        <v>2710</v>
      </c>
      <c r="I1668">
        <f t="shared" si="384"/>
        <v>2023</v>
      </c>
      <c r="J1668" t="s">
        <v>290</v>
      </c>
      <c r="L1668" s="118">
        <v>69.67072415218901</v>
      </c>
      <c r="M1668">
        <f t="shared" si="395"/>
        <v>35.578516467051216</v>
      </c>
      <c r="N1668">
        <f t="shared" si="402"/>
        <v>35.578516467051216</v>
      </c>
      <c r="O1668">
        <f t="shared" si="403"/>
        <v>71.157032934102432</v>
      </c>
      <c r="P1668">
        <f t="shared" si="404"/>
        <v>26.328102185617901</v>
      </c>
      <c r="Q1668">
        <f t="shared" si="405"/>
        <v>97.485135119720326</v>
      </c>
      <c r="R1668">
        <f t="shared" si="406"/>
        <v>45.818013506268549</v>
      </c>
      <c r="S1668">
        <f t="shared" si="407"/>
        <v>167.99938285631802</v>
      </c>
    </row>
    <row r="1669" spans="1:19">
      <c r="A1669" t="s">
        <v>2708</v>
      </c>
      <c r="B1669" t="s">
        <v>2719</v>
      </c>
      <c r="C1669" t="s">
        <v>51</v>
      </c>
      <c r="D1669" t="s">
        <v>42</v>
      </c>
      <c r="E1669" s="114">
        <v>4.8808433331835703E-2</v>
      </c>
      <c r="F1669" t="s">
        <v>397</v>
      </c>
      <c r="G1669">
        <f t="shared" si="383"/>
        <v>2018</v>
      </c>
      <c r="H1669" t="s">
        <v>2710</v>
      </c>
      <c r="I1669">
        <f t="shared" si="384"/>
        <v>2023</v>
      </c>
      <c r="J1669" t="s">
        <v>290</v>
      </c>
      <c r="L1669" s="118">
        <v>84.652641146448985</v>
      </c>
      <c r="M1669">
        <f t="shared" si="395"/>
        <v>43.229282078786646</v>
      </c>
      <c r="N1669">
        <f t="shared" si="402"/>
        <v>43.229282078786646</v>
      </c>
      <c r="O1669">
        <f t="shared" si="403"/>
        <v>86.458564157573292</v>
      </c>
      <c r="P1669">
        <f t="shared" si="404"/>
        <v>31.989668738302118</v>
      </c>
      <c r="Q1669">
        <f t="shared" si="405"/>
        <v>118.44823289587541</v>
      </c>
      <c r="R1669">
        <f t="shared" si="406"/>
        <v>55.670669461061436</v>
      </c>
      <c r="S1669">
        <f t="shared" si="407"/>
        <v>204.12578802389191</v>
      </c>
    </row>
    <row r="1670" spans="1:19">
      <c r="A1670" t="s">
        <v>2708</v>
      </c>
      <c r="B1670" t="s">
        <v>2720</v>
      </c>
      <c r="C1670" t="s">
        <v>51</v>
      </c>
      <c r="D1670" t="s">
        <v>42</v>
      </c>
      <c r="E1670" s="114">
        <v>4.7772323162425662E-2</v>
      </c>
      <c r="F1670" t="s">
        <v>397</v>
      </c>
      <c r="G1670">
        <f t="shared" si="383"/>
        <v>2018</v>
      </c>
      <c r="H1670" t="s">
        <v>2721</v>
      </c>
      <c r="I1670">
        <f t="shared" si="384"/>
        <v>2023</v>
      </c>
      <c r="J1670" t="s">
        <v>290</v>
      </c>
      <c r="L1670" s="118">
        <v>84.760926078040271</v>
      </c>
      <c r="M1670">
        <f t="shared" si="395"/>
        <v>43.284579583852597</v>
      </c>
      <c r="N1670">
        <f t="shared" si="402"/>
        <v>43.284579583852597</v>
      </c>
      <c r="O1670">
        <f t="shared" si="403"/>
        <v>86.569159167705195</v>
      </c>
      <c r="P1670">
        <f t="shared" si="404"/>
        <v>32.030588892050922</v>
      </c>
      <c r="Q1670">
        <f t="shared" si="405"/>
        <v>118.59974805975611</v>
      </c>
      <c r="R1670">
        <f t="shared" si="406"/>
        <v>55.74188158808537</v>
      </c>
      <c r="S1670">
        <f t="shared" si="407"/>
        <v>204.38689915631301</v>
      </c>
    </row>
    <row r="1671" spans="1:19">
      <c r="A1671" t="s">
        <v>2708</v>
      </c>
      <c r="B1671" t="s">
        <v>2722</v>
      </c>
      <c r="C1671" t="s">
        <v>51</v>
      </c>
      <c r="D1671" t="s">
        <v>42</v>
      </c>
      <c r="E1671" s="114">
        <v>4.7176439168192683E-2</v>
      </c>
      <c r="F1671" t="s">
        <v>397</v>
      </c>
      <c r="G1671">
        <f t="shared" si="383"/>
        <v>2018</v>
      </c>
      <c r="H1671" t="s">
        <v>2699</v>
      </c>
      <c r="I1671">
        <f t="shared" si="384"/>
        <v>2023</v>
      </c>
      <c r="J1671" t="s">
        <v>290</v>
      </c>
      <c r="L1671" s="118">
        <v>98.013506374449321</v>
      </c>
      <c r="M1671">
        <f t="shared" si="395"/>
        <v>50.052230588552156</v>
      </c>
      <c r="N1671">
        <f t="shared" si="402"/>
        <v>50.052230588552156</v>
      </c>
      <c r="O1671">
        <f t="shared" si="403"/>
        <v>100.10446117710431</v>
      </c>
      <c r="P1671">
        <f t="shared" si="404"/>
        <v>37.038650635528597</v>
      </c>
      <c r="Q1671">
        <f t="shared" si="405"/>
        <v>137.14311181263292</v>
      </c>
      <c r="R1671">
        <f t="shared" si="406"/>
        <v>64.457262551937475</v>
      </c>
      <c r="S1671">
        <f t="shared" si="407"/>
        <v>236.34329602377073</v>
      </c>
    </row>
    <row r="1672" spans="1:19">
      <c r="A1672" t="s">
        <v>2697</v>
      </c>
      <c r="B1672" t="s">
        <v>2723</v>
      </c>
      <c r="C1672" t="s">
        <v>51</v>
      </c>
      <c r="D1672" t="s">
        <v>42</v>
      </c>
      <c r="E1672" s="114">
        <v>4.7373626280317709E-2</v>
      </c>
      <c r="F1672" t="s">
        <v>397</v>
      </c>
      <c r="G1672">
        <f t="shared" si="383"/>
        <v>2018</v>
      </c>
      <c r="H1672" t="s">
        <v>2472</v>
      </c>
      <c r="I1672">
        <f t="shared" si="384"/>
        <v>2023</v>
      </c>
      <c r="J1672" t="s">
        <v>290</v>
      </c>
      <c r="L1672" s="118">
        <v>64.917894596408175</v>
      </c>
      <c r="M1672">
        <f t="shared" si="395"/>
        <v>33.151404840565796</v>
      </c>
      <c r="N1672">
        <f t="shared" si="402"/>
        <v>33.151404840565796</v>
      </c>
      <c r="O1672">
        <f t="shared" si="403"/>
        <v>66.302809681131592</v>
      </c>
      <c r="P1672">
        <f t="shared" si="404"/>
        <v>24.53203958201869</v>
      </c>
      <c r="Q1672">
        <f t="shared" si="405"/>
        <v>90.834849263150289</v>
      </c>
      <c r="R1672">
        <f t="shared" si="406"/>
        <v>42.692379153680633</v>
      </c>
      <c r="S1672">
        <f t="shared" si="407"/>
        <v>156.53872356349564</v>
      </c>
    </row>
    <row r="1673" spans="1:19">
      <c r="A1673" t="s">
        <v>2697</v>
      </c>
      <c r="B1673" t="s">
        <v>2724</v>
      </c>
      <c r="C1673" t="s">
        <v>51</v>
      </c>
      <c r="D1673" t="s">
        <v>42</v>
      </c>
      <c r="E1673" s="114">
        <v>4.8694316832295421E-2</v>
      </c>
      <c r="F1673" t="s">
        <v>397</v>
      </c>
      <c r="G1673">
        <f t="shared" si="383"/>
        <v>2018</v>
      </c>
      <c r="H1673" t="s">
        <v>2699</v>
      </c>
      <c r="I1673">
        <f t="shared" si="384"/>
        <v>2023</v>
      </c>
      <c r="J1673" t="s">
        <v>290</v>
      </c>
      <c r="L1673" s="118">
        <v>84.742347354999467</v>
      </c>
      <c r="M1673">
        <f t="shared" si="395"/>
        <v>43.275092049286428</v>
      </c>
      <c r="N1673">
        <f t="shared" si="402"/>
        <v>43.275092049286428</v>
      </c>
      <c r="O1673">
        <f t="shared" si="403"/>
        <v>86.550184098572856</v>
      </c>
      <c r="P1673">
        <f t="shared" si="404"/>
        <v>32.023568116471957</v>
      </c>
      <c r="Q1673">
        <f t="shared" si="405"/>
        <v>118.57375221504481</v>
      </c>
      <c r="R1673">
        <f t="shared" si="406"/>
        <v>55.729663541071055</v>
      </c>
      <c r="S1673">
        <f t="shared" si="407"/>
        <v>204.34209965059387</v>
      </c>
    </row>
    <row r="1674" spans="1:19">
      <c r="A1674" t="s">
        <v>2697</v>
      </c>
      <c r="B1674" t="s">
        <v>2725</v>
      </c>
      <c r="C1674" t="s">
        <v>51</v>
      </c>
      <c r="D1674" t="s">
        <v>42</v>
      </c>
      <c r="E1674" s="114">
        <v>4.37339394584184E-2</v>
      </c>
      <c r="F1674" t="s">
        <v>397</v>
      </c>
      <c r="G1674">
        <f t="shared" si="383"/>
        <v>2018</v>
      </c>
      <c r="H1674" t="s">
        <v>2472</v>
      </c>
      <c r="I1674">
        <f t="shared" si="384"/>
        <v>2023</v>
      </c>
      <c r="J1674" t="s">
        <v>290</v>
      </c>
      <c r="L1674" s="118">
        <v>117.9803102674929</v>
      </c>
      <c r="M1674">
        <f t="shared" si="395"/>
        <v>60.248611776599752</v>
      </c>
      <c r="N1674">
        <f t="shared" si="402"/>
        <v>60.248611776599752</v>
      </c>
      <c r="O1674">
        <f t="shared" si="403"/>
        <v>120.4972235531995</v>
      </c>
      <c r="P1674">
        <f t="shared" si="404"/>
        <v>44.583972714683817</v>
      </c>
      <c r="Q1674">
        <f t="shared" si="405"/>
        <v>165.08119626788331</v>
      </c>
      <c r="R1674">
        <f t="shared" si="406"/>
        <v>77.588162245905153</v>
      </c>
      <c r="S1674">
        <f t="shared" si="407"/>
        <v>284.48992823498554</v>
      </c>
    </row>
    <row r="1675" spans="1:19">
      <c r="A1675" t="s">
        <v>2697</v>
      </c>
      <c r="B1675" t="s">
        <v>2726</v>
      </c>
      <c r="C1675" t="s">
        <v>51</v>
      </c>
      <c r="D1675" t="s">
        <v>42</v>
      </c>
      <c r="E1675" s="114">
        <v>4.2909448608160698E-2</v>
      </c>
      <c r="F1675" t="s">
        <v>397</v>
      </c>
      <c r="G1675">
        <f t="shared" si="383"/>
        <v>2018</v>
      </c>
      <c r="H1675" t="s">
        <v>2472</v>
      </c>
      <c r="I1675">
        <f t="shared" si="384"/>
        <v>2023</v>
      </c>
      <c r="J1675" t="s">
        <v>290</v>
      </c>
      <c r="L1675" s="118">
        <v>140.22448196568249</v>
      </c>
      <c r="M1675">
        <f t="shared" si="395"/>
        <v>71.60796879047524</v>
      </c>
      <c r="N1675">
        <f t="shared" si="402"/>
        <v>71.60796879047524</v>
      </c>
      <c r="O1675">
        <f t="shared" si="403"/>
        <v>143.21593758095048</v>
      </c>
      <c r="P1675">
        <f t="shared" si="404"/>
        <v>52.989896904951678</v>
      </c>
      <c r="Q1675">
        <f t="shared" si="405"/>
        <v>196.20583448590216</v>
      </c>
      <c r="R1675">
        <f t="shared" si="406"/>
        <v>92.216742208374015</v>
      </c>
      <c r="S1675">
        <f t="shared" si="407"/>
        <v>338.12805476403804</v>
      </c>
    </row>
    <row r="1676" spans="1:19">
      <c r="A1676" t="s">
        <v>2697</v>
      </c>
      <c r="B1676" t="s">
        <v>2727</v>
      </c>
      <c r="C1676" t="s">
        <v>51</v>
      </c>
      <c r="D1676" t="s">
        <v>42</v>
      </c>
      <c r="E1676" s="114">
        <v>4.2084814393980922E-2</v>
      </c>
      <c r="F1676" t="s">
        <v>397</v>
      </c>
      <c r="G1676">
        <f t="shared" si="383"/>
        <v>2018</v>
      </c>
      <c r="H1676" t="s">
        <v>2699</v>
      </c>
      <c r="I1676">
        <f t="shared" si="384"/>
        <v>2023</v>
      </c>
      <c r="J1676" t="s">
        <v>290</v>
      </c>
      <c r="L1676" s="118">
        <v>57.30959225627285</v>
      </c>
      <c r="M1676">
        <f t="shared" si="395"/>
        <v>29.266098445536691</v>
      </c>
      <c r="N1676">
        <f t="shared" si="402"/>
        <v>29.266098445536691</v>
      </c>
      <c r="O1676">
        <f t="shared" si="403"/>
        <v>58.532196891073383</v>
      </c>
      <c r="P1676">
        <f t="shared" si="404"/>
        <v>21.65691284969715</v>
      </c>
      <c r="Q1676">
        <f t="shared" si="405"/>
        <v>80.189109740770533</v>
      </c>
      <c r="R1676">
        <f t="shared" si="406"/>
        <v>37.688881578162146</v>
      </c>
      <c r="S1676">
        <f t="shared" si="407"/>
        <v>138.19256578659454</v>
      </c>
    </row>
    <row r="1677" spans="1:19">
      <c r="A1677" t="s">
        <v>2708</v>
      </c>
      <c r="B1677" t="s">
        <v>2728</v>
      </c>
      <c r="C1677" t="s">
        <v>51</v>
      </c>
      <c r="D1677" t="s">
        <v>42</v>
      </c>
      <c r="E1677" s="114">
        <v>4.7947192874796582E-2</v>
      </c>
      <c r="F1677" t="s">
        <v>397</v>
      </c>
      <c r="G1677">
        <f t="shared" si="383"/>
        <v>2018</v>
      </c>
      <c r="H1677" t="s">
        <v>2721</v>
      </c>
      <c r="I1677">
        <f t="shared" si="384"/>
        <v>2023</v>
      </c>
      <c r="J1677" t="s">
        <v>290</v>
      </c>
      <c r="L1677" s="118">
        <v>104.2024111943407</v>
      </c>
      <c r="M1677">
        <f t="shared" si="395"/>
        <v>53.212697983243359</v>
      </c>
      <c r="N1677">
        <f t="shared" si="402"/>
        <v>53.212697983243359</v>
      </c>
      <c r="O1677">
        <f t="shared" si="403"/>
        <v>106.42539596648672</v>
      </c>
      <c r="P1677">
        <f t="shared" si="404"/>
        <v>39.377396507600082</v>
      </c>
      <c r="Q1677">
        <f t="shared" si="405"/>
        <v>145.8027924740868</v>
      </c>
      <c r="R1677">
        <f t="shared" si="406"/>
        <v>68.527312462820788</v>
      </c>
      <c r="S1677">
        <f t="shared" si="407"/>
        <v>251.26681236367622</v>
      </c>
    </row>
    <row r="1678" spans="1:19">
      <c r="A1678" t="s">
        <v>2697</v>
      </c>
      <c r="B1678" t="s">
        <v>2729</v>
      </c>
      <c r="C1678" t="s">
        <v>51</v>
      </c>
      <c r="D1678" t="s">
        <v>42</v>
      </c>
      <c r="E1678" s="114">
        <v>4.8342032109787533E-2</v>
      </c>
      <c r="F1678" t="s">
        <v>397</v>
      </c>
      <c r="G1678">
        <f t="shared" si="383"/>
        <v>2018</v>
      </c>
      <c r="H1678" t="s">
        <v>2699</v>
      </c>
      <c r="I1678">
        <f t="shared" si="384"/>
        <v>2023</v>
      </c>
      <c r="J1678" t="s">
        <v>290</v>
      </c>
      <c r="L1678" s="118">
        <v>95.725927039430985</v>
      </c>
      <c r="M1678">
        <f t="shared" si="395"/>
        <v>48.88404007480279</v>
      </c>
      <c r="N1678">
        <f t="shared" si="402"/>
        <v>48.88404007480279</v>
      </c>
      <c r="O1678">
        <f t="shared" si="403"/>
        <v>97.768080149605581</v>
      </c>
      <c r="P1678">
        <f t="shared" si="404"/>
        <v>36.174189655354063</v>
      </c>
      <c r="Q1678">
        <f t="shared" si="405"/>
        <v>133.94226980495964</v>
      </c>
      <c r="R1678">
        <f t="shared" si="406"/>
        <v>62.952866808331024</v>
      </c>
      <c r="S1678">
        <f t="shared" si="407"/>
        <v>230.82717829721375</v>
      </c>
    </row>
  </sheetData>
  <autoFilter ref="A10:S1678" xr:uid="{00000000-0009-0000-0000-000001000000}"/>
  <mergeCells count="7">
    <mergeCell ref="F8:J8"/>
    <mergeCell ref="F2:J2"/>
    <mergeCell ref="F3:J3"/>
    <mergeCell ref="F4:J4"/>
    <mergeCell ref="F5:J5"/>
    <mergeCell ref="F6:J6"/>
    <mergeCell ref="F7:J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F32"/>
  <sheetViews>
    <sheetView topLeftCell="C1" workbookViewId="0">
      <selection activeCell="E22" sqref="E22"/>
    </sheetView>
  </sheetViews>
  <sheetFormatPr defaultRowHeight="14.45"/>
  <cols>
    <col min="1" max="1" width="12.5703125" bestFit="1" customWidth="1"/>
    <col min="2" max="2" width="29.5703125" bestFit="1" customWidth="1"/>
    <col min="3" max="3" width="25.42578125" bestFit="1" customWidth="1"/>
    <col min="4" max="4" width="27.5703125" bestFit="1" customWidth="1"/>
    <col min="5" max="5" width="29.5703125" bestFit="1" customWidth="1"/>
    <col min="6" max="6" width="18.42578125" bestFit="1" customWidth="1"/>
    <col min="7" max="7" width="19.85546875" bestFit="1" customWidth="1"/>
  </cols>
  <sheetData>
    <row r="2" spans="1:6">
      <c r="A2" s="4">
        <v>2022</v>
      </c>
    </row>
    <row r="3" spans="1:6">
      <c r="A3" s="6" t="s">
        <v>2730</v>
      </c>
      <c r="B3" t="s">
        <v>2731</v>
      </c>
      <c r="C3" t="s">
        <v>2732</v>
      </c>
      <c r="D3" t="s">
        <v>2733</v>
      </c>
      <c r="E3" t="s">
        <v>2734</v>
      </c>
      <c r="F3" t="s">
        <v>2735</v>
      </c>
    </row>
    <row r="4" spans="1:6">
      <c r="A4" s="7" t="s">
        <v>80</v>
      </c>
    </row>
    <row r="5" spans="1:6">
      <c r="A5" s="8">
        <v>2016</v>
      </c>
      <c r="B5">
        <v>117.20044325993661</v>
      </c>
      <c r="C5">
        <v>697.3849667474816</v>
      </c>
      <c r="D5">
        <v>14</v>
      </c>
      <c r="E5">
        <v>26.408047386118529</v>
      </c>
      <c r="F5">
        <v>46.508112404736728</v>
      </c>
    </row>
    <row r="6" spans="1:6">
      <c r="A6" s="8">
        <v>2017</v>
      </c>
      <c r="B6">
        <v>111.24292737610257</v>
      </c>
      <c r="C6">
        <v>2241.0246371162434</v>
      </c>
      <c r="D6">
        <v>31</v>
      </c>
      <c r="E6">
        <v>47.339461732430415</v>
      </c>
      <c r="F6">
        <v>44.144018800040705</v>
      </c>
    </row>
    <row r="7" spans="1:6">
      <c r="A7" s="8">
        <v>2018</v>
      </c>
      <c r="B7">
        <v>56.351976083185683</v>
      </c>
      <c r="C7">
        <v>830.43205859548107</v>
      </c>
      <c r="D7">
        <v>6</v>
      </c>
      <c r="E7">
        <v>28.817218092582792</v>
      </c>
      <c r="F7">
        <v>22.361895271105425</v>
      </c>
    </row>
    <row r="8" spans="1:6">
      <c r="A8" s="7" t="s">
        <v>42</v>
      </c>
    </row>
    <row r="9" spans="1:6">
      <c r="A9" s="8">
        <v>2016</v>
      </c>
      <c r="B9">
        <v>123.44752307432375</v>
      </c>
      <c r="C9">
        <v>2643.3610430558465</v>
      </c>
      <c r="D9">
        <v>328</v>
      </c>
      <c r="E9">
        <v>51.413627017123062</v>
      </c>
      <c r="F9">
        <v>45.053840538074347</v>
      </c>
    </row>
    <row r="10" spans="1:6">
      <c r="A10" s="8">
        <v>2017</v>
      </c>
      <c r="B10">
        <v>123.63201542575031</v>
      </c>
      <c r="C10">
        <v>3301.8928763369336</v>
      </c>
      <c r="D10">
        <v>276</v>
      </c>
      <c r="E10">
        <v>57.462099477280965</v>
      </c>
      <c r="F10">
        <v>45.12117351304758</v>
      </c>
    </row>
    <row r="11" spans="1:6">
      <c r="A11" s="8">
        <v>2018</v>
      </c>
      <c r="B11">
        <v>90.939648406624713</v>
      </c>
      <c r="C11">
        <v>828.78175899887151</v>
      </c>
      <c r="D11">
        <v>38</v>
      </c>
      <c r="E11">
        <v>28.788569936675763</v>
      </c>
      <c r="F11">
        <v>33.189652703147701</v>
      </c>
    </row>
    <row r="12" spans="1:6">
      <c r="A12" s="8">
        <v>2019</v>
      </c>
      <c r="B12">
        <v>48.813740208548097</v>
      </c>
      <c r="C12">
        <v>514.19985411661503</v>
      </c>
      <c r="D12">
        <v>23</v>
      </c>
      <c r="E12">
        <v>22.675975262744821</v>
      </c>
      <c r="F12">
        <v>17.815233652754777</v>
      </c>
    </row>
    <row r="13" spans="1:6">
      <c r="A13" s="8">
        <v>2020</v>
      </c>
      <c r="B13">
        <v>7.8173180869376697</v>
      </c>
      <c r="C13">
        <v>54.110550253457284</v>
      </c>
      <c r="D13">
        <v>8</v>
      </c>
      <c r="E13">
        <v>7.3559873744764737</v>
      </c>
      <c r="F13">
        <v>2.8530357981524337</v>
      </c>
    </row>
    <row r="14" spans="1:6">
      <c r="A14" s="7" t="s">
        <v>2736</v>
      </c>
      <c r="B14">
        <v>116.96358265970518</v>
      </c>
      <c r="C14">
        <v>3004.4053394698935</v>
      </c>
      <c r="D14">
        <v>724</v>
      </c>
      <c r="E14">
        <v>54.812456061281303</v>
      </c>
      <c r="F14">
        <v>42.926290852627005</v>
      </c>
    </row>
    <row r="20" spans="1:6">
      <c r="A20" s="4">
        <v>2021</v>
      </c>
    </row>
    <row r="21" spans="1:6">
      <c r="A21" s="6" t="s">
        <v>2730</v>
      </c>
      <c r="B21" t="s">
        <v>2731</v>
      </c>
      <c r="C21" t="s">
        <v>2732</v>
      </c>
      <c r="D21" t="s">
        <v>2733</v>
      </c>
      <c r="E21" t="s">
        <v>2734</v>
      </c>
      <c r="F21" t="s">
        <v>2735</v>
      </c>
    </row>
    <row r="22" spans="1:6">
      <c r="A22" s="7" t="s">
        <v>80</v>
      </c>
    </row>
    <row r="23" spans="1:6">
      <c r="A23" s="8">
        <v>2016</v>
      </c>
      <c r="B23">
        <v>78.824637315182756</v>
      </c>
      <c r="C23" t="e">
        <v>#DIV/0!</v>
      </c>
      <c r="D23">
        <v>1</v>
      </c>
      <c r="E23" t="e">
        <v>#DIV/0!</v>
      </c>
      <c r="F23">
        <v>31.279617982215377</v>
      </c>
    </row>
    <row r="24" spans="1:6">
      <c r="A24" s="8">
        <v>2017</v>
      </c>
      <c r="B24">
        <v>94.91827356600561</v>
      </c>
      <c r="C24">
        <v>716.16706699701069</v>
      </c>
      <c r="D24">
        <v>8</v>
      </c>
      <c r="E24">
        <v>26.761297931845732</v>
      </c>
      <c r="F24">
        <v>37.665981573811749</v>
      </c>
    </row>
    <row r="25" spans="1:6">
      <c r="A25" s="8">
        <v>2018</v>
      </c>
      <c r="B25">
        <v>56.351976083185683</v>
      </c>
      <c r="C25">
        <v>830.43205859548107</v>
      </c>
      <c r="D25">
        <v>6</v>
      </c>
      <c r="E25">
        <v>28.817218092582792</v>
      </c>
      <c r="F25">
        <v>22.361895271105425</v>
      </c>
    </row>
    <row r="26" spans="1:6">
      <c r="A26" s="7" t="s">
        <v>42</v>
      </c>
    </row>
    <row r="27" spans="1:6">
      <c r="A27" s="8">
        <v>2016</v>
      </c>
      <c r="B27">
        <v>131.02119625633134</v>
      </c>
      <c r="C27">
        <v>2872.0962223617071</v>
      </c>
      <c r="D27">
        <v>52</v>
      </c>
      <c r="E27">
        <v>53.591941767039074</v>
      </c>
      <c r="F27">
        <v>47.817954838077149</v>
      </c>
    </row>
    <row r="28" spans="1:6">
      <c r="A28" s="8">
        <v>2017</v>
      </c>
      <c r="B28">
        <v>104.18832636487159</v>
      </c>
      <c r="C28">
        <v>1295.3223456024932</v>
      </c>
      <c r="D28">
        <v>40</v>
      </c>
      <c r="E28">
        <v>35.990586902723514</v>
      </c>
      <c r="F28">
        <v>38.024936629515175</v>
      </c>
    </row>
    <row r="29" spans="1:6">
      <c r="A29" s="8">
        <v>2018</v>
      </c>
      <c r="B29">
        <v>88.591020988121429</v>
      </c>
      <c r="C29">
        <v>826.15590508625951</v>
      </c>
      <c r="D29">
        <v>35</v>
      </c>
      <c r="E29">
        <v>28.742927914293276</v>
      </c>
      <c r="F29">
        <v>32.332489411723145</v>
      </c>
    </row>
    <row r="30" spans="1:6">
      <c r="A30" s="8">
        <v>2019</v>
      </c>
      <c r="B30">
        <v>48.81374020854809</v>
      </c>
      <c r="C30">
        <v>514.19985411661571</v>
      </c>
      <c r="D30">
        <v>23</v>
      </c>
      <c r="E30">
        <v>22.675975262744835</v>
      </c>
      <c r="F30">
        <v>17.815233652754777</v>
      </c>
    </row>
    <row r="31" spans="1:6">
      <c r="A31" s="8">
        <v>2020</v>
      </c>
      <c r="B31">
        <v>7.8173180869376688</v>
      </c>
      <c r="C31">
        <v>54.110550253457312</v>
      </c>
      <c r="D31">
        <v>8</v>
      </c>
      <c r="E31">
        <v>7.3559873744764754</v>
      </c>
      <c r="F31">
        <v>2.8530357981524341</v>
      </c>
    </row>
    <row r="32" spans="1:6">
      <c r="A32" s="7" t="s">
        <v>2736</v>
      </c>
      <c r="B32">
        <v>95.045423389264656</v>
      </c>
      <c r="C32">
        <v>2542.5531536751296</v>
      </c>
      <c r="D32">
        <v>173</v>
      </c>
      <c r="E32">
        <v>50.423736014650181</v>
      </c>
      <c r="F32">
        <v>34.904749992883502</v>
      </c>
    </row>
  </sheetData>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4"/>
  <sheetViews>
    <sheetView tabSelected="1" topLeftCell="E1" zoomScale="76" workbookViewId="0">
      <selection activeCell="J6" sqref="J6:J11"/>
    </sheetView>
  </sheetViews>
  <sheetFormatPr defaultRowHeight="14.45"/>
  <cols>
    <col min="1" max="1" width="13" customWidth="1"/>
    <col min="2" max="2" width="14.42578125" customWidth="1"/>
    <col min="3" max="3" width="17.85546875" customWidth="1"/>
    <col min="4" max="4" width="25" customWidth="1"/>
    <col min="5" max="5" width="31.42578125" customWidth="1"/>
    <col min="9" max="9" width="16.5703125" customWidth="1"/>
    <col min="10" max="10" width="21.85546875" customWidth="1"/>
    <col min="11" max="11" width="25.140625" customWidth="1"/>
    <col min="12" max="12" width="26" customWidth="1"/>
    <col min="13" max="13" width="32.85546875" customWidth="1"/>
  </cols>
  <sheetData>
    <row r="1" spans="1:13">
      <c r="A1" s="4" t="s">
        <v>2737</v>
      </c>
    </row>
    <row r="2" spans="1:13">
      <c r="A2" s="11" t="s">
        <v>2738</v>
      </c>
      <c r="B2" s="11" t="s">
        <v>2731</v>
      </c>
      <c r="C2" s="11" t="s">
        <v>2739</v>
      </c>
      <c r="D2" s="11" t="s">
        <v>2740</v>
      </c>
      <c r="E2" s="11" t="s">
        <v>2741</v>
      </c>
    </row>
    <row r="3" spans="1:13">
      <c r="A3" t="s">
        <v>2742</v>
      </c>
      <c r="B3" s="14">
        <v>23.415196731268232</v>
      </c>
      <c r="C3" s="15">
        <v>30.270671213513531</v>
      </c>
      <c r="D3" s="14">
        <f t="shared" ref="D3:D9" si="0">C3*B3</f>
        <v>708.79372165195741</v>
      </c>
      <c r="E3" s="14">
        <f t="shared" ref="E3:E9" si="1">D3*0.47*44/12</f>
        <v>1221.4878469802063</v>
      </c>
      <c r="H3" s="147" t="s">
        <v>2743</v>
      </c>
      <c r="I3" s="147"/>
      <c r="J3" s="147"/>
      <c r="K3" s="147"/>
      <c r="L3" s="147"/>
      <c r="M3" s="106"/>
    </row>
    <row r="4" spans="1:13">
      <c r="A4" t="s">
        <v>2744</v>
      </c>
      <c r="B4" s="14">
        <v>66.816832850637496</v>
      </c>
      <c r="C4" s="15">
        <v>74.154149660438605</v>
      </c>
      <c r="D4" s="14">
        <f t="shared" si="0"/>
        <v>4954.7454230426838</v>
      </c>
      <c r="E4" s="14">
        <f t="shared" si="1"/>
        <v>8538.6779457102257</v>
      </c>
      <c r="H4" s="107"/>
      <c r="I4" s="108"/>
      <c r="J4" s="108" t="s">
        <v>2745</v>
      </c>
      <c r="K4" s="108" t="s">
        <v>2746</v>
      </c>
      <c r="L4" s="108" t="s">
        <v>2747</v>
      </c>
      <c r="M4" s="108" t="s">
        <v>2748</v>
      </c>
    </row>
    <row r="5" spans="1:13" ht="42">
      <c r="A5" s="12" t="s">
        <v>2749</v>
      </c>
      <c r="B5" s="16">
        <v>33.706685884306999</v>
      </c>
      <c r="C5" s="30">
        <v>45.600127083217643</v>
      </c>
      <c r="D5" s="16">
        <f t="shared" si="0"/>
        <v>1537.0291598784975</v>
      </c>
      <c r="E5" s="16">
        <f t="shared" si="1"/>
        <v>2648.8135855239439</v>
      </c>
      <c r="H5" s="107" t="s">
        <v>2750</v>
      </c>
      <c r="I5" s="108" t="s">
        <v>2751</v>
      </c>
      <c r="J5" s="108" t="s">
        <v>2752</v>
      </c>
      <c r="K5" s="108" t="s">
        <v>2753</v>
      </c>
      <c r="L5" s="108" t="s">
        <v>2754</v>
      </c>
      <c r="M5" s="108" t="s">
        <v>2755</v>
      </c>
    </row>
    <row r="6" spans="1:13" ht="14.25" thickBot="1">
      <c r="A6" t="s">
        <v>2756</v>
      </c>
      <c r="B6" s="14">
        <v>92.039913501454066</v>
      </c>
      <c r="C6" s="15">
        <v>916.34191239643064</v>
      </c>
      <c r="D6" s="14">
        <f t="shared" si="0"/>
        <v>84340.030354724469</v>
      </c>
      <c r="E6" s="14">
        <f t="shared" si="1"/>
        <v>145345.98564464183</v>
      </c>
      <c r="H6" s="32">
        <v>2016</v>
      </c>
      <c r="I6" s="112">
        <v>946.61258360994395</v>
      </c>
      <c r="J6" s="173">
        <v>36822.74</v>
      </c>
      <c r="K6" s="32"/>
      <c r="L6" s="32"/>
      <c r="M6" s="173">
        <f t="shared" ref="M6:M11" si="2">J6</f>
        <v>36822.74</v>
      </c>
    </row>
    <row r="7" spans="1:13" ht="14.25">
      <c r="A7" t="s">
        <v>2757</v>
      </c>
      <c r="B7" s="14">
        <v>65.703527253475201</v>
      </c>
      <c r="C7" s="15">
        <v>526.38264795503551</v>
      </c>
      <c r="D7" s="14">
        <f t="shared" si="0"/>
        <v>34585.196655670115</v>
      </c>
      <c r="E7" s="14">
        <f t="shared" si="1"/>
        <v>59601.822236604836</v>
      </c>
      <c r="H7" s="32">
        <v>2017</v>
      </c>
      <c r="I7" s="112">
        <v>600.53679761547414</v>
      </c>
      <c r="J7" s="173">
        <v>23359.45</v>
      </c>
      <c r="K7" s="32"/>
      <c r="L7" s="32"/>
      <c r="M7" s="173">
        <f t="shared" si="2"/>
        <v>23359.45</v>
      </c>
    </row>
    <row r="8" spans="1:13" ht="14.25">
      <c r="A8" t="s">
        <v>2758</v>
      </c>
      <c r="B8" s="14">
        <v>46.161069050566056</v>
      </c>
      <c r="C8" s="15">
        <v>323.12093696861314</v>
      </c>
      <c r="D8" s="14">
        <f t="shared" si="0"/>
        <v>14915.607883091752</v>
      </c>
      <c r="E8" s="14">
        <f t="shared" si="1"/>
        <v>25704.564251861451</v>
      </c>
      <c r="H8" s="32">
        <v>2018</v>
      </c>
      <c r="I8" s="112">
        <v>368.72106405183081</v>
      </c>
      <c r="J8" s="173">
        <v>14342.43</v>
      </c>
      <c r="K8" s="32"/>
      <c r="L8" s="32"/>
      <c r="M8" s="173">
        <f t="shared" si="2"/>
        <v>14342.43</v>
      </c>
    </row>
    <row r="9" spans="1:13" ht="14.25">
      <c r="A9" s="12" t="s">
        <v>2759</v>
      </c>
      <c r="B9" s="16">
        <v>8.0386245558760709</v>
      </c>
      <c r="C9" s="30">
        <v>157.59093684285281</v>
      </c>
      <c r="D9" s="16">
        <f t="shared" si="0"/>
        <v>1266.8143746884716</v>
      </c>
      <c r="E9" s="16">
        <f t="shared" si="1"/>
        <v>2183.143439046466</v>
      </c>
      <c r="H9" s="32">
        <v>2019</v>
      </c>
      <c r="I9" s="112">
        <v>157.59093684285281</v>
      </c>
      <c r="J9" s="173">
        <v>6130.64</v>
      </c>
      <c r="K9" s="32"/>
      <c r="L9" s="32"/>
      <c r="M9" s="173">
        <f t="shared" si="2"/>
        <v>6130.64</v>
      </c>
    </row>
    <row r="10" spans="1:13" ht="14.25">
      <c r="H10" s="32">
        <v>2020</v>
      </c>
      <c r="I10" s="112">
        <v>701</v>
      </c>
      <c r="J10" s="173">
        <v>27268.9</v>
      </c>
      <c r="K10" s="32">
        <v>0</v>
      </c>
      <c r="L10" s="32">
        <v>0</v>
      </c>
      <c r="M10" s="173">
        <f t="shared" si="2"/>
        <v>27268.9</v>
      </c>
    </row>
    <row r="11" spans="1:13" ht="14.25">
      <c r="A11" s="4" t="s">
        <v>2760</v>
      </c>
      <c r="H11" s="32" t="s">
        <v>2761</v>
      </c>
      <c r="I11" s="112">
        <f>SUM(I6:I10)</f>
        <v>2774.4613821201015</v>
      </c>
      <c r="J11" s="173">
        <f>SUM(J6:J10)</f>
        <v>107924.16</v>
      </c>
      <c r="K11" s="32">
        <v>0</v>
      </c>
      <c r="L11" s="32">
        <v>0</v>
      </c>
      <c r="M11" s="173">
        <f t="shared" si="2"/>
        <v>107924.16</v>
      </c>
    </row>
    <row r="12" spans="1:13">
      <c r="A12" s="11" t="s">
        <v>2738</v>
      </c>
      <c r="B12" s="11" t="s">
        <v>2731</v>
      </c>
      <c r="C12" s="11" t="s">
        <v>2739</v>
      </c>
      <c r="D12" s="11" t="s">
        <v>2762</v>
      </c>
      <c r="E12" s="11" t="s">
        <v>2763</v>
      </c>
      <c r="H12" s="102"/>
      <c r="I12" s="103"/>
      <c r="J12" s="103"/>
      <c r="K12" s="103"/>
      <c r="L12" s="103"/>
      <c r="M12" s="104"/>
    </row>
    <row r="13" spans="1:13">
      <c r="A13" s="13" t="s">
        <v>2742</v>
      </c>
      <c r="B13" s="14">
        <f>GETPIVOTDATA("Average of Total tree biomass/ha",'TSP+PSP_all_calc'!$A$3,"Tree species","acacia","planting_year",2016)</f>
        <v>117.20044325993661</v>
      </c>
      <c r="C13" s="15">
        <v>30.270671213513531</v>
      </c>
      <c r="D13" s="14">
        <f t="shared" ref="D13:D20" si="3">C13*B13</f>
        <v>3547.736083999589</v>
      </c>
      <c r="E13" s="14">
        <f t="shared" ref="E13:E20" si="4">D13*0.47*44/12</f>
        <v>6113.9318514259585</v>
      </c>
    </row>
    <row r="14" spans="1:13" ht="17.100000000000001">
      <c r="A14" t="s">
        <v>2744</v>
      </c>
      <c r="B14" s="14">
        <f>GETPIVOTDATA("Average of Total tree biomass/ha",'TSP+PSP_all_calc'!$A$3,"Tree species","acacia","planting_year",2017)</f>
        <v>111.24292737610257</v>
      </c>
      <c r="C14" s="15">
        <v>74.154149660438605</v>
      </c>
      <c r="D14" s="14">
        <f t="shared" si="3"/>
        <v>8249.1246853128123</v>
      </c>
      <c r="E14" s="14">
        <f t="shared" si="4"/>
        <v>14215.991541022413</v>
      </c>
      <c r="H14" s="146" t="s">
        <v>2764</v>
      </c>
      <c r="I14" s="146"/>
      <c r="J14" s="146"/>
      <c r="K14" s="146"/>
    </row>
    <row r="15" spans="1:13" ht="15" thickBot="1">
      <c r="A15" s="12" t="s">
        <v>2749</v>
      </c>
      <c r="B15" s="111">
        <f>GETPIVOTDATA("Average of Total tree biomass/ha",'TSP+PSP_all_calc'!$A$3,"Tree species","acacia","planting_year",2018)</f>
        <v>56.351976083185683</v>
      </c>
      <c r="C15" s="30">
        <v>45.600127083217643</v>
      </c>
      <c r="D15" s="16">
        <f t="shared" si="3"/>
        <v>2569.6572707837086</v>
      </c>
      <c r="E15" s="16">
        <f t="shared" si="4"/>
        <v>4428.3760299839241</v>
      </c>
      <c r="H15" s="38" t="s">
        <v>2738</v>
      </c>
      <c r="I15" s="38" t="s">
        <v>2765</v>
      </c>
      <c r="J15" s="38" t="s">
        <v>2766</v>
      </c>
      <c r="K15" s="39" t="s">
        <v>2767</v>
      </c>
      <c r="L15" s="39" t="s">
        <v>2768</v>
      </c>
      <c r="M15" s="40" t="s">
        <v>2769</v>
      </c>
    </row>
    <row r="16" spans="1:13" ht="28.5" thickBot="1">
      <c r="A16" s="13" t="s">
        <v>2756</v>
      </c>
      <c r="B16" s="110">
        <f>GETPIVOTDATA("Average of Total tree biomass/ha",'TSP+PSP_all_calc'!$A$3,"Tree species","euc","planting_year",2016)</f>
        <v>123.44752307432375</v>
      </c>
      <c r="C16" s="15">
        <v>916.34191239643064</v>
      </c>
      <c r="D16" s="14">
        <f t="shared" si="3"/>
        <v>113120.13937452833</v>
      </c>
      <c r="E16" s="14">
        <f t="shared" si="4"/>
        <v>194943.70685543714</v>
      </c>
      <c r="H16" s="31" t="s">
        <v>2770</v>
      </c>
      <c r="I16" s="32">
        <v>916</v>
      </c>
      <c r="J16" s="36">
        <f>'Uncertainty '!I25</f>
        <v>0.33027740746429451</v>
      </c>
      <c r="K16" s="51">
        <f>'TSP+PSP_all_calc'!F9</f>
        <v>45.053840538074347</v>
      </c>
      <c r="L16" s="33">
        <f>'Total Carbon Stock '!D16</f>
        <v>113120.13937452833</v>
      </c>
      <c r="M16" s="41">
        <f>'Total Carbon Stock '!E16</f>
        <v>194943.70685543714</v>
      </c>
    </row>
    <row r="17" spans="1:13" ht="28.5" thickBot="1">
      <c r="A17" t="s">
        <v>2757</v>
      </c>
      <c r="B17" s="14">
        <f>GETPIVOTDATA("Average of Total tree biomass/ha",'TSP+PSP_all_calc'!$A$3,"Tree species","euc","planting_year",2017)</f>
        <v>123.63201542575031</v>
      </c>
      <c r="C17" s="15">
        <v>526.38264795503551</v>
      </c>
      <c r="D17" s="14">
        <f t="shared" si="3"/>
        <v>65077.747651824247</v>
      </c>
      <c r="E17" s="14">
        <f t="shared" si="4"/>
        <v>112150.65178664378</v>
      </c>
      <c r="H17" s="31" t="s">
        <v>2771</v>
      </c>
      <c r="I17" s="32">
        <v>526</v>
      </c>
      <c r="J17" s="36">
        <f>'Uncertainty '!I26</f>
        <v>0.18972426552673829</v>
      </c>
      <c r="K17" s="51">
        <f>'TSP+PSP_all_calc'!F10</f>
        <v>45.12117351304758</v>
      </c>
      <c r="L17" s="33">
        <f>'Total Carbon Stock '!D17</f>
        <v>65077.747651824247</v>
      </c>
      <c r="M17" s="41">
        <f>'Total Carbon Stock '!E17</f>
        <v>112150.65178664378</v>
      </c>
    </row>
    <row r="18" spans="1:13" ht="28.5" thickBot="1">
      <c r="A18" t="s">
        <v>2758</v>
      </c>
      <c r="B18" s="14">
        <f>GETPIVOTDATA("Average of Total tree biomass/ha",'TSP+PSP_all_calc'!$A$3,"Tree species","euc","planting_year",2018)</f>
        <v>90.939648406624713</v>
      </c>
      <c r="C18" s="15">
        <v>323.12093696861314</v>
      </c>
      <c r="D18" s="14">
        <f t="shared" si="3"/>
        <v>29384.504400744823</v>
      </c>
      <c r="E18" s="14">
        <f t="shared" si="4"/>
        <v>50639.295917283576</v>
      </c>
      <c r="H18" s="31" t="s">
        <v>2772</v>
      </c>
      <c r="I18" s="32">
        <v>323</v>
      </c>
      <c r="J18" s="36">
        <f>'Uncertainty '!I27</f>
        <v>0.11646258226946399</v>
      </c>
      <c r="K18" s="51">
        <f>'TSP+PSP_all_calc'!F11</f>
        <v>33.189652703147701</v>
      </c>
      <c r="L18" s="33">
        <f>'Total Carbon Stock '!D18</f>
        <v>29384.504400744823</v>
      </c>
      <c r="M18" s="41">
        <f>'Total Carbon Stock '!E18</f>
        <v>50639.295917283576</v>
      </c>
    </row>
    <row r="19" spans="1:13" ht="28.5" thickBot="1">
      <c r="A19" t="s">
        <v>2759</v>
      </c>
      <c r="B19" s="14">
        <f>GETPIVOTDATA("Average of Total tree biomass/ha",'TSP+PSP_all_calc'!$A$3,"Tree species","euc","planting_year",2019)</f>
        <v>48.813740208548097</v>
      </c>
      <c r="C19" s="15">
        <v>157.59093684285281</v>
      </c>
      <c r="D19" s="14">
        <f t="shared" si="3"/>
        <v>7692.6030502687281</v>
      </c>
      <c r="E19" s="14">
        <f t="shared" si="4"/>
        <v>13256.919256629773</v>
      </c>
      <c r="H19" s="31" t="s">
        <v>2773</v>
      </c>
      <c r="I19" s="32">
        <v>158</v>
      </c>
      <c r="J19" s="36">
        <f>'Uncertainty '!I28</f>
        <v>5.6800551580368314E-2</v>
      </c>
      <c r="K19" s="51">
        <f>'TSP+PSP_all_calc'!F12</f>
        <v>17.815233652754777</v>
      </c>
      <c r="L19" s="33">
        <f>'Total Carbon Stock '!D19</f>
        <v>7692.6030502687281</v>
      </c>
      <c r="M19" s="41">
        <f>'Total Carbon Stock '!E19</f>
        <v>13256.919256629773</v>
      </c>
    </row>
    <row r="20" spans="1:13" ht="28.5" thickBot="1">
      <c r="A20" s="12" t="s">
        <v>2774</v>
      </c>
      <c r="B20" s="16">
        <f>GETPIVOTDATA("Average of Total tree biomass/ha",'TSP+PSP_all_calc'!$A$3,"Tree species","euc","planting_year",2020)</f>
        <v>7.8173180869376697</v>
      </c>
      <c r="C20" s="30">
        <v>701</v>
      </c>
      <c r="D20" s="16">
        <f t="shared" si="3"/>
        <v>5479.9399789433064</v>
      </c>
      <c r="E20" s="16">
        <f t="shared" si="4"/>
        <v>9443.7632303789651</v>
      </c>
      <c r="H20" s="31" t="s">
        <v>2775</v>
      </c>
      <c r="I20" s="32">
        <v>701</v>
      </c>
      <c r="J20" s="36">
        <f>'Uncertainty '!I29</f>
        <v>0.2526616533636275</v>
      </c>
      <c r="K20" s="51">
        <f>'TSP+PSP_all_calc'!F13</f>
        <v>2.8530357981524337</v>
      </c>
      <c r="L20" s="33">
        <f>'Total Carbon Stock '!D20</f>
        <v>5479.9399789433064</v>
      </c>
      <c r="M20" s="41">
        <f>'Total Carbon Stock '!E20</f>
        <v>9443.7632303789651</v>
      </c>
    </row>
    <row r="21" spans="1:13" ht="15" thickBot="1">
      <c r="H21" s="31" t="s">
        <v>2742</v>
      </c>
      <c r="I21" s="32">
        <v>30</v>
      </c>
      <c r="J21" s="36">
        <f>'Uncertainty '!I22</f>
        <v>1.0910467670803271E-2</v>
      </c>
      <c r="K21" s="51">
        <f>'TSP+PSP_all_calc'!F5</f>
        <v>46.508112404736728</v>
      </c>
      <c r="L21" s="33">
        <f>'Total Carbon Stock '!D13</f>
        <v>3547.736083999589</v>
      </c>
      <c r="M21" s="41">
        <f>'Total Carbon Stock '!E13</f>
        <v>6113.9318514259585</v>
      </c>
    </row>
    <row r="22" spans="1:13" ht="15" thickBot="1">
      <c r="H22" s="31" t="s">
        <v>2744</v>
      </c>
      <c r="I22" s="32">
        <v>74</v>
      </c>
      <c r="J22" s="36">
        <f>'Uncertainty '!I23</f>
        <v>2.672740379027146E-2</v>
      </c>
      <c r="K22" s="51">
        <f>'TSP+PSP_all_calc'!F6</f>
        <v>44.144018800040705</v>
      </c>
      <c r="L22" s="33">
        <f>'Total Carbon Stock '!D14</f>
        <v>8249.1246853128123</v>
      </c>
      <c r="M22" s="41">
        <f>'Total Carbon Stock '!E14</f>
        <v>14215.991541022413</v>
      </c>
    </row>
    <row r="23" spans="1:13" ht="15" thickBot="1">
      <c r="H23" s="31" t="s">
        <v>2749</v>
      </c>
      <c r="I23" s="32">
        <v>46</v>
      </c>
      <c r="J23" s="36">
        <f>'Uncertainty '!I24</f>
        <v>1.6435668334432663E-2</v>
      </c>
      <c r="K23" s="51">
        <f>'TSP+PSP_all_calc'!F7</f>
        <v>22.361895271105425</v>
      </c>
      <c r="L23" s="33">
        <f>'Total Carbon Stock '!D15</f>
        <v>2569.6572707837086</v>
      </c>
      <c r="M23" s="41">
        <f>'Total Carbon Stock '!E15</f>
        <v>4428.3760299839241</v>
      </c>
    </row>
    <row r="24" spans="1:13">
      <c r="H24" s="34" t="s">
        <v>2776</v>
      </c>
      <c r="I24" s="34">
        <f>SUM(I16:I23)</f>
        <v>2774</v>
      </c>
      <c r="J24" s="37">
        <f>SUM(J16:J23)</f>
        <v>1.0000000000000002</v>
      </c>
      <c r="K24" s="52">
        <f>SUMPRODUCT(J16:J23,K16:K23)</f>
        <v>31.093780618225292</v>
      </c>
      <c r="L24" s="35">
        <f>SUM(L16:L23)</f>
        <v>235121.45249640555</v>
      </c>
      <c r="M24" s="42">
        <f>SUM(M16:M23)</f>
        <v>405192.63646880555</v>
      </c>
    </row>
  </sheetData>
  <mergeCells count="2">
    <mergeCell ref="H14:K14"/>
    <mergeCell ref="H3:L3"/>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F12"/>
  <sheetViews>
    <sheetView workbookViewId="0">
      <selection activeCell="E4" sqref="E4:F11"/>
    </sheetView>
  </sheetViews>
  <sheetFormatPr defaultRowHeight="14.45"/>
  <cols>
    <col min="4" max="4" width="18.140625" customWidth="1"/>
    <col min="5" max="5" width="19.140625" customWidth="1"/>
    <col min="6" max="6" width="37.42578125" customWidth="1"/>
  </cols>
  <sheetData>
    <row r="2" spans="2:6">
      <c r="B2" s="146" t="s">
        <v>2777</v>
      </c>
      <c r="C2" s="146"/>
      <c r="D2" s="146"/>
      <c r="E2" s="146"/>
      <c r="F2" s="146"/>
    </row>
    <row r="3" spans="2:6" ht="56.45" thickBot="1">
      <c r="B3" s="67" t="s">
        <v>2750</v>
      </c>
      <c r="C3" s="67" t="s">
        <v>2778</v>
      </c>
      <c r="D3" s="67" t="s">
        <v>2779</v>
      </c>
      <c r="E3" s="67" t="s">
        <v>2780</v>
      </c>
      <c r="F3" s="68" t="s">
        <v>2781</v>
      </c>
    </row>
    <row r="4" spans="2:6" ht="15" thickBot="1">
      <c r="B4" s="69">
        <v>2016</v>
      </c>
      <c r="C4" s="70">
        <v>946.61258360994395</v>
      </c>
      <c r="D4" s="69">
        <v>947</v>
      </c>
      <c r="E4" s="71">
        <f t="shared" ref="E4:E10" si="0">0.4*44/12*D4</f>
        <v>1388.9333333333334</v>
      </c>
      <c r="F4" s="72">
        <f>E4</f>
        <v>1388.9333333333334</v>
      </c>
    </row>
    <row r="5" spans="2:6" ht="15" thickBot="1">
      <c r="B5" s="69">
        <v>2017</v>
      </c>
      <c r="C5" s="70">
        <v>600.53679761547414</v>
      </c>
      <c r="D5" s="71">
        <f>D4+C5</f>
        <v>1547.5367976154741</v>
      </c>
      <c r="E5" s="71">
        <f t="shared" si="0"/>
        <v>2269.7206365026955</v>
      </c>
      <c r="F5" s="72">
        <f>F4+E5</f>
        <v>3658.6539698360289</v>
      </c>
    </row>
    <row r="6" spans="2:6" ht="15" thickBot="1">
      <c r="B6" s="69">
        <v>2018</v>
      </c>
      <c r="C6" s="70">
        <v>368.72106405183081</v>
      </c>
      <c r="D6" s="71">
        <f>D5+C6</f>
        <v>1916.257861667305</v>
      </c>
      <c r="E6" s="71">
        <f t="shared" si="0"/>
        <v>2810.5115304453807</v>
      </c>
      <c r="F6" s="72">
        <f>F5+E6</f>
        <v>6469.1655002814095</v>
      </c>
    </row>
    <row r="7" spans="2:6" ht="15" thickBot="1">
      <c r="B7" s="69">
        <v>2019</v>
      </c>
      <c r="C7" s="70">
        <v>157.59093684285281</v>
      </c>
      <c r="D7" s="71">
        <f>D6+C7</f>
        <v>2073.8487985101578</v>
      </c>
      <c r="E7" s="71">
        <f t="shared" si="0"/>
        <v>3041.6449044815649</v>
      </c>
      <c r="F7" s="72">
        <f>F6+E7</f>
        <v>9510.8104047629749</v>
      </c>
    </row>
    <row r="8" spans="2:6" ht="15" thickBot="1">
      <c r="B8" s="69">
        <v>2020</v>
      </c>
      <c r="C8" s="70">
        <v>701</v>
      </c>
      <c r="D8" s="71">
        <f>D7+C8</f>
        <v>2774.8487985101578</v>
      </c>
      <c r="E8" s="71">
        <f t="shared" si="0"/>
        <v>4069.7782378148986</v>
      </c>
      <c r="F8" s="72">
        <f>F7+E8</f>
        <v>13580.588642577874</v>
      </c>
    </row>
    <row r="9" spans="2:6" ht="15" thickBot="1">
      <c r="B9" s="100">
        <v>2021</v>
      </c>
      <c r="C9" s="100"/>
      <c r="D9" s="71">
        <f>D8+C9</f>
        <v>2774.8487985101578</v>
      </c>
      <c r="E9" s="71">
        <f t="shared" si="0"/>
        <v>4069.7782378148986</v>
      </c>
      <c r="F9" s="72">
        <f>F8+E9</f>
        <v>17650.366880392772</v>
      </c>
    </row>
    <row r="10" spans="2:6">
      <c r="B10" s="73">
        <v>2022</v>
      </c>
      <c r="C10" s="73"/>
      <c r="D10" s="74">
        <f>C10+D9</f>
        <v>2774.8487985101578</v>
      </c>
      <c r="E10" s="74">
        <f t="shared" si="0"/>
        <v>4069.7782378148986</v>
      </c>
      <c r="F10" s="75">
        <f>E10+F9</f>
        <v>21720.145118207671</v>
      </c>
    </row>
    <row r="11" spans="2:6">
      <c r="B11" s="73" t="s">
        <v>2782</v>
      </c>
      <c r="C11" s="74">
        <f>SUM(C4:C9)</f>
        <v>2774.4613821201015</v>
      </c>
      <c r="D11" s="74">
        <f>SUM(D4:D10)</f>
        <v>14809.189853323413</v>
      </c>
      <c r="E11" s="74">
        <f>SUM(E4:E10)</f>
        <v>21720.145118207671</v>
      </c>
      <c r="F11" s="75">
        <f>F10</f>
        <v>21720.145118207671</v>
      </c>
    </row>
    <row r="12" spans="2:6">
      <c r="B12" s="101"/>
      <c r="C12" s="75"/>
      <c r="D12" s="75"/>
      <c r="E12" s="75"/>
      <c r="F12" s="75"/>
    </row>
  </sheetData>
  <mergeCells count="1">
    <mergeCell ref="B2:F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E13"/>
  <sheetViews>
    <sheetView workbookViewId="0">
      <selection activeCell="D5" sqref="D5"/>
    </sheetView>
  </sheetViews>
  <sheetFormatPr defaultRowHeight="14.45"/>
  <cols>
    <col min="3" max="3" width="28.42578125" customWidth="1"/>
    <col min="4" max="4" width="30.42578125" customWidth="1"/>
    <col min="5" max="5" width="43.5703125" customWidth="1"/>
  </cols>
  <sheetData>
    <row r="2" spans="2:5">
      <c r="B2" s="4" t="s">
        <v>2783</v>
      </c>
    </row>
    <row r="3" spans="2:5">
      <c r="C3" s="17" t="s">
        <v>2737</v>
      </c>
      <c r="D3" s="18" t="s">
        <v>2784</v>
      </c>
      <c r="E3" s="148" t="s">
        <v>2785</v>
      </c>
    </row>
    <row r="4" spans="2:5">
      <c r="B4" s="11" t="s">
        <v>2738</v>
      </c>
      <c r="C4" s="19" t="s">
        <v>2741</v>
      </c>
      <c r="D4" s="20" t="s">
        <v>2786</v>
      </c>
      <c r="E4" s="149"/>
    </row>
    <row r="5" spans="2:5">
      <c r="B5" s="13" t="s">
        <v>2742</v>
      </c>
      <c r="C5">
        <v>1221.4878469802063</v>
      </c>
      <c r="D5" s="14">
        <f>'Total Carbon Stock '!E13</f>
        <v>6113.9318514259585</v>
      </c>
      <c r="E5">
        <f t="shared" ref="E5:E12" si="0">D5-C5</f>
        <v>4892.4440044457524</v>
      </c>
    </row>
    <row r="6" spans="2:5">
      <c r="B6" t="s">
        <v>2744</v>
      </c>
      <c r="C6">
        <v>8538.6779457102257</v>
      </c>
      <c r="D6" s="14">
        <f>'Total Carbon Stock '!E14</f>
        <v>14215.991541022413</v>
      </c>
      <c r="E6">
        <f t="shared" si="0"/>
        <v>5677.3135953121873</v>
      </c>
    </row>
    <row r="7" spans="2:5">
      <c r="B7" s="12" t="s">
        <v>2749</v>
      </c>
      <c r="C7" s="12">
        <v>2648.8135855239439</v>
      </c>
      <c r="D7" s="16">
        <f>'Total Carbon Stock '!E15</f>
        <v>4428.3760299839241</v>
      </c>
      <c r="E7" s="12">
        <f t="shared" si="0"/>
        <v>1779.5624444599803</v>
      </c>
    </row>
    <row r="8" spans="2:5">
      <c r="B8" s="13" t="s">
        <v>2756</v>
      </c>
      <c r="C8">
        <v>145345.98564464183</v>
      </c>
      <c r="D8" s="14">
        <f>'Total Carbon Stock '!E16</f>
        <v>194943.70685543714</v>
      </c>
      <c r="E8">
        <f t="shared" si="0"/>
        <v>49597.721210795309</v>
      </c>
    </row>
    <row r="9" spans="2:5">
      <c r="B9" t="s">
        <v>2757</v>
      </c>
      <c r="C9">
        <v>59601.822236604836</v>
      </c>
      <c r="D9" s="14">
        <f>'Total Carbon Stock '!E17</f>
        <v>112150.65178664378</v>
      </c>
      <c r="E9">
        <f t="shared" si="0"/>
        <v>52548.829550038943</v>
      </c>
    </row>
    <row r="10" spans="2:5">
      <c r="B10" t="s">
        <v>2758</v>
      </c>
      <c r="C10">
        <v>25704.564251861451</v>
      </c>
      <c r="D10" s="14">
        <f>'Total Carbon Stock '!E18</f>
        <v>50639.295917283576</v>
      </c>
      <c r="E10">
        <f t="shared" si="0"/>
        <v>24934.731665422125</v>
      </c>
    </row>
    <row r="11" spans="2:5">
      <c r="B11" t="s">
        <v>2759</v>
      </c>
      <c r="C11">
        <v>2183.143439046466</v>
      </c>
      <c r="D11" s="14">
        <f>'Total Carbon Stock '!E19</f>
        <v>13256.919256629773</v>
      </c>
      <c r="E11">
        <f t="shared" si="0"/>
        <v>11073.775817583308</v>
      </c>
    </row>
    <row r="12" spans="2:5">
      <c r="B12" s="12" t="s">
        <v>2774</v>
      </c>
      <c r="C12" s="12"/>
      <c r="D12" s="16">
        <f>'Total Carbon Stock '!E20</f>
        <v>9443.7632303789651</v>
      </c>
      <c r="E12" s="12">
        <f t="shared" si="0"/>
        <v>9443.7632303789651</v>
      </c>
    </row>
    <row r="13" spans="2:5">
      <c r="B13" s="4" t="s">
        <v>2761</v>
      </c>
      <c r="E13">
        <f>SUM(E5:E12)</f>
        <v>159948.14151843658</v>
      </c>
    </row>
  </sheetData>
  <mergeCells count="1">
    <mergeCell ref="E3:E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I41"/>
  <sheetViews>
    <sheetView topLeftCell="R4" zoomScale="74" zoomScaleNormal="74" workbookViewId="0">
      <selection activeCell="H9" sqref="H9"/>
    </sheetView>
  </sheetViews>
  <sheetFormatPr defaultRowHeight="14.45"/>
  <cols>
    <col min="1" max="1" width="28.5703125" bestFit="1" customWidth="1"/>
    <col min="2" max="2" width="31" bestFit="1" customWidth="1"/>
    <col min="3" max="3" width="22.85546875" bestFit="1" customWidth="1"/>
    <col min="4" max="4" width="15.140625" bestFit="1" customWidth="1"/>
    <col min="5" max="5" width="13.42578125" bestFit="1" customWidth="1"/>
    <col min="8" max="8" width="23.140625" bestFit="1" customWidth="1"/>
    <col min="9" max="9" width="45.140625" bestFit="1" customWidth="1"/>
    <col min="10" max="10" width="35.85546875" bestFit="1" customWidth="1"/>
    <col min="11" max="11" width="16" bestFit="1" customWidth="1"/>
    <col min="12" max="12" width="74.85546875" bestFit="1" customWidth="1"/>
    <col min="13" max="13" width="36.5703125" bestFit="1" customWidth="1"/>
    <col min="16" max="16" width="15.42578125" customWidth="1"/>
    <col min="17" max="17" width="22.140625" bestFit="1" customWidth="1"/>
    <col min="18" max="18" width="24.140625" bestFit="1" customWidth="1"/>
    <col min="19" max="19" width="9" bestFit="1" customWidth="1"/>
    <col min="20" max="20" width="28.42578125" customWidth="1"/>
    <col min="21" max="21" width="64.42578125" bestFit="1" customWidth="1"/>
    <col min="22" max="24" width="64.42578125" customWidth="1"/>
    <col min="25" max="25" width="26.42578125" bestFit="1" customWidth="1"/>
    <col min="26" max="26" width="24.85546875" customWidth="1"/>
    <col min="27" max="27" width="13.85546875" customWidth="1"/>
    <col min="28" max="28" width="9" bestFit="1" customWidth="1"/>
    <col min="29" max="29" width="13" bestFit="1" customWidth="1"/>
    <col min="30" max="30" width="12" customWidth="1"/>
    <col min="32" max="32" width="14.42578125" customWidth="1"/>
    <col min="33" max="33" width="13.140625" customWidth="1"/>
    <col min="34" max="34" width="18.85546875" customWidth="1"/>
    <col min="35" max="35" width="14.5703125" bestFit="1" customWidth="1"/>
    <col min="36" max="36" width="17.5703125" customWidth="1"/>
  </cols>
  <sheetData>
    <row r="2" spans="2:35">
      <c r="H2" s="21" t="s">
        <v>2787</v>
      </c>
      <c r="I2" s="22">
        <v>0.9</v>
      </c>
      <c r="K2" t="s">
        <v>2766</v>
      </c>
      <c r="L2" t="s">
        <v>2788</v>
      </c>
    </row>
    <row r="3" spans="2:35">
      <c r="H3" s="21" t="s">
        <v>2789</v>
      </c>
      <c r="I3" s="23">
        <v>1.645</v>
      </c>
      <c r="K3" t="s">
        <v>2790</v>
      </c>
      <c r="L3" t="s">
        <v>2791</v>
      </c>
    </row>
    <row r="5" spans="2:35">
      <c r="H5" s="4" t="s">
        <v>2792</v>
      </c>
    </row>
    <row r="6" spans="2:35">
      <c r="H6" s="26" t="s">
        <v>2793</v>
      </c>
      <c r="I6" s="26" t="s">
        <v>2794</v>
      </c>
    </row>
    <row r="7" spans="2:35">
      <c r="H7" s="24">
        <f>SUM('Total Carbon Stock '!D3:D9)</f>
        <v>142308.21757274793</v>
      </c>
      <c r="I7" s="24">
        <f>SUM('Total Carbon Stock '!E3:E9)</f>
        <v>245244.49495036894</v>
      </c>
      <c r="P7" t="s">
        <v>2795</v>
      </c>
      <c r="AB7" s="157" t="s">
        <v>2796</v>
      </c>
      <c r="AC7" s="157"/>
      <c r="AD7" s="157"/>
      <c r="AE7" s="157"/>
      <c r="AF7" s="157"/>
      <c r="AG7" s="157"/>
      <c r="AH7" s="157"/>
      <c r="AI7" s="157"/>
    </row>
    <row r="8" spans="2:35" ht="41.25" customHeight="1">
      <c r="B8" s="29" t="s">
        <v>2797</v>
      </c>
      <c r="H8" s="26" t="s">
        <v>2798</v>
      </c>
      <c r="I8" s="26" t="s">
        <v>2766</v>
      </c>
      <c r="J8" s="26" t="s">
        <v>2790</v>
      </c>
      <c r="K8" s="26" t="s">
        <v>2799</v>
      </c>
      <c r="L8" s="9" t="s">
        <v>2733</v>
      </c>
      <c r="M8" s="9" t="s">
        <v>2732</v>
      </c>
      <c r="P8" s="63" t="s">
        <v>2750</v>
      </c>
      <c r="Q8" s="63" t="s">
        <v>2800</v>
      </c>
      <c r="R8" s="63" t="s">
        <v>2801</v>
      </c>
      <c r="S8" s="63" t="s">
        <v>2802</v>
      </c>
      <c r="T8" s="63" t="s">
        <v>2803</v>
      </c>
      <c r="U8" s="126" t="s">
        <v>2804</v>
      </c>
      <c r="V8" s="126" t="s">
        <v>2805</v>
      </c>
      <c r="W8" s="126" t="s">
        <v>2806</v>
      </c>
      <c r="X8" s="126" t="s">
        <v>2807</v>
      </c>
      <c r="Y8" s="63" t="s">
        <v>2808</v>
      </c>
      <c r="Z8" s="64" t="s">
        <v>2809</v>
      </c>
      <c r="AB8" s="126" t="s">
        <v>2750</v>
      </c>
      <c r="AC8" s="126" t="s">
        <v>2800</v>
      </c>
      <c r="AD8" s="126" t="s">
        <v>2801</v>
      </c>
      <c r="AE8" s="126" t="s">
        <v>2802</v>
      </c>
      <c r="AF8" s="126" t="s">
        <v>2802</v>
      </c>
      <c r="AG8" s="126" t="s">
        <v>2810</v>
      </c>
      <c r="AH8" s="127" t="s">
        <v>2809</v>
      </c>
    </row>
    <row r="9" spans="2:35">
      <c r="H9" s="24">
        <f>SUM('Total Carbon Stock '!C3:C9)</f>
        <v>2073.4613821201019</v>
      </c>
      <c r="I9" s="25">
        <f>'Total Carbon Stock '!C3/$H$9</f>
        <v>1.4599100554533574E-2</v>
      </c>
      <c r="J9" s="3">
        <f>I9*'Total Carbon Stock '!B3+I10*'Total Carbon Stock '!B4+I11*'Total Carbon Stock '!B5+I12*'Total Carbon Stock '!B6+I13*'Total Carbon Stock '!B7+I14*'Total Carbon Stock '!B8+I15*'Total Carbon Stock '!B9</f>
        <v>68.633165198976926</v>
      </c>
      <c r="K9" s="25">
        <f>(I3*SQRT(I10^2*M10/L10+I11^2*M11/L11+I12^2*M12/L12+I13^2*M13/L13+I14^2*M14/L14+I15^2*M15/L15))/J9</f>
        <v>6.0637417371094279E-2</v>
      </c>
      <c r="L9">
        <v>1</v>
      </c>
      <c r="M9" t="e">
        <v>#DIV/0!</v>
      </c>
      <c r="P9">
        <v>2016</v>
      </c>
      <c r="Q9" s="66">
        <f>('Total Carbon Stock '!E13+'Total Carbon Stock '!E16)/R9</f>
        <v>28722.519815266158</v>
      </c>
      <c r="R9">
        <v>7</v>
      </c>
      <c r="S9">
        <v>1</v>
      </c>
      <c r="T9" s="65">
        <f t="shared" ref="T9:T15" si="0">R9*Q9</f>
        <v>201057.6387068631</v>
      </c>
      <c r="U9" s="129">
        <v>145494.86547713974</v>
      </c>
      <c r="V9" s="129">
        <f>Y9/3</f>
        <v>18520.924409907788</v>
      </c>
      <c r="W9" s="129">
        <f>V9</f>
        <v>18520.924409907788</v>
      </c>
      <c r="X9" s="129">
        <f>W9</f>
        <v>18520.924409907788</v>
      </c>
      <c r="Y9" s="65">
        <f>T9-U9</f>
        <v>55562.77322972336</v>
      </c>
      <c r="Z9" s="65">
        <f>Y9</f>
        <v>55562.77322972336</v>
      </c>
      <c r="AB9" s="128">
        <v>2016</v>
      </c>
      <c r="AC9" s="129">
        <v>29098.973095427948</v>
      </c>
      <c r="AD9" s="128">
        <v>5</v>
      </c>
      <c r="AE9" s="128">
        <v>1</v>
      </c>
      <c r="AF9" s="128">
        <v>2016</v>
      </c>
      <c r="AG9" s="129">
        <v>29098.973095427948</v>
      </c>
      <c r="AH9" s="129">
        <v>29098.973095427948</v>
      </c>
    </row>
    <row r="10" spans="2:35">
      <c r="H10" s="3"/>
      <c r="I10" s="25">
        <f>'Total Carbon Stock '!C4/$H$9</f>
        <v>3.5763458292440646E-2</v>
      </c>
      <c r="J10" s="3"/>
      <c r="K10" s="3"/>
      <c r="L10">
        <v>2</v>
      </c>
      <c r="M10">
        <v>622.75836652494218</v>
      </c>
      <c r="P10">
        <v>2017</v>
      </c>
      <c r="Q10" s="66">
        <f>('Total Carbon Stock '!E14+'Total Carbon Stock '!E17)/R10</f>
        <v>21061.107221277696</v>
      </c>
      <c r="R10">
        <v>6</v>
      </c>
      <c r="S10">
        <v>2</v>
      </c>
      <c r="T10" s="65">
        <f t="shared" si="0"/>
        <v>126366.64332766618</v>
      </c>
      <c r="U10" s="129">
        <v>63316.607192087664</v>
      </c>
      <c r="V10" s="129">
        <f>Y10/3</f>
        <v>21016.678711859506</v>
      </c>
      <c r="W10" s="129">
        <f t="shared" ref="W10:X12" si="1">V10</f>
        <v>21016.678711859506</v>
      </c>
      <c r="X10" s="129">
        <f t="shared" si="1"/>
        <v>21016.678711859506</v>
      </c>
      <c r="Y10" s="65">
        <f>T10-U10</f>
        <v>63050.036135578521</v>
      </c>
      <c r="Z10" s="65">
        <f>Z9+Y10</f>
        <v>118612.80936530189</v>
      </c>
      <c r="AB10" s="128">
        <v>2017</v>
      </c>
      <c r="AC10" s="129">
        <v>15829.151798021916</v>
      </c>
      <c r="AD10" s="128">
        <v>4</v>
      </c>
      <c r="AE10" s="128">
        <v>2</v>
      </c>
      <c r="AF10" s="128">
        <v>2017</v>
      </c>
      <c r="AG10" s="129">
        <v>44928.124893449865</v>
      </c>
      <c r="AH10" s="129">
        <v>74027.097988877809</v>
      </c>
    </row>
    <row r="11" spans="2:35">
      <c r="H11" s="3"/>
      <c r="I11" s="25">
        <f>'Total Carbon Stock '!C5/$H$9</f>
        <v>2.1992272186227933E-2</v>
      </c>
      <c r="J11" s="3"/>
      <c r="K11" s="3"/>
      <c r="L11">
        <v>6</v>
      </c>
      <c r="M11">
        <v>138.81808851251444</v>
      </c>
      <c r="P11">
        <v>2018</v>
      </c>
      <c r="Q11" s="66">
        <f>('Total Carbon Stock '!E15+'Total Carbon Stock '!E18)/R11</f>
        <v>11013.5343894535</v>
      </c>
      <c r="R11">
        <v>5</v>
      </c>
      <c r="S11">
        <v>3</v>
      </c>
      <c r="T11" s="65">
        <f t="shared" si="0"/>
        <v>55067.671947267503</v>
      </c>
      <c r="U11" s="129">
        <v>29962.488628384999</v>
      </c>
      <c r="V11" s="129">
        <f>Y11/3</f>
        <v>8368.3944396275019</v>
      </c>
      <c r="W11" s="129">
        <f t="shared" si="1"/>
        <v>8368.3944396275019</v>
      </c>
      <c r="X11" s="129">
        <f t="shared" si="1"/>
        <v>8368.3944396275019</v>
      </c>
      <c r="Y11" s="65">
        <f>T11-U11</f>
        <v>25105.183318882504</v>
      </c>
      <c r="Z11" s="65">
        <f>Z10+Y11</f>
        <v>143717.9926841844</v>
      </c>
      <c r="AB11" s="128">
        <v>2018</v>
      </c>
      <c r="AC11" s="129">
        <v>9987.4962094616658</v>
      </c>
      <c r="AD11" s="128">
        <v>3</v>
      </c>
      <c r="AE11" s="128">
        <v>3</v>
      </c>
      <c r="AF11" s="128">
        <v>2018</v>
      </c>
      <c r="AG11" s="129">
        <v>54915.621102911529</v>
      </c>
      <c r="AH11" s="129">
        <v>128942.71909178933</v>
      </c>
    </row>
    <row r="12" spans="2:35">
      <c r="H12" s="3"/>
      <c r="I12" s="25">
        <f>'Total Carbon Stock '!C6/$H$9</f>
        <v>0.44193825855559293</v>
      </c>
      <c r="J12" s="3"/>
      <c r="K12" s="3"/>
      <c r="L12">
        <v>37</v>
      </c>
      <c r="M12">
        <v>696.19237231773309</v>
      </c>
      <c r="P12">
        <v>2019</v>
      </c>
      <c r="Q12" s="66">
        <f>'Total Carbon Stock '!E19/R12</f>
        <v>3314.2298141574433</v>
      </c>
      <c r="R12">
        <v>4</v>
      </c>
      <c r="S12">
        <v>4</v>
      </c>
      <c r="T12" s="65">
        <f t="shared" si="0"/>
        <v>13256.919256629773</v>
      </c>
      <c r="U12" s="129">
        <v>3577.3192773292171</v>
      </c>
      <c r="V12" s="129">
        <f>Y12/3</f>
        <v>3226.5333264335186</v>
      </c>
      <c r="W12" s="129">
        <f t="shared" si="1"/>
        <v>3226.5333264335186</v>
      </c>
      <c r="X12" s="129">
        <f t="shared" si="1"/>
        <v>3226.5333264335186</v>
      </c>
      <c r="Y12" s="65">
        <f>T12-U12</f>
        <v>9679.5999793005558</v>
      </c>
      <c r="Z12" s="65">
        <f>Z11+Y12</f>
        <v>153397.59266348495</v>
      </c>
      <c r="AB12" s="128">
        <v>2019</v>
      </c>
      <c r="AC12" s="129">
        <v>1788.6596386646086</v>
      </c>
      <c r="AD12" s="128">
        <v>2</v>
      </c>
      <c r="AE12" s="128">
        <v>4</v>
      </c>
      <c r="AF12" s="128">
        <v>2019</v>
      </c>
      <c r="AG12" s="129">
        <v>56704.280741576134</v>
      </c>
      <c r="AH12" s="129">
        <v>185646.99983336547</v>
      </c>
    </row>
    <row r="13" spans="2:35">
      <c r="H13" s="3"/>
      <c r="I13" s="25">
        <f>'Total Carbon Stock '!C7/$H$9</f>
        <v>0.25386662731900622</v>
      </c>
      <c r="J13" s="3"/>
      <c r="K13" s="3"/>
      <c r="L13">
        <v>21</v>
      </c>
      <c r="M13">
        <v>595.95119590934269</v>
      </c>
      <c r="P13">
        <v>2020</v>
      </c>
      <c r="Q13" s="66">
        <f>'Total Carbon Stock '!E20/R13</f>
        <v>3147.9210767929885</v>
      </c>
      <c r="R13">
        <v>3</v>
      </c>
      <c r="S13">
        <v>5</v>
      </c>
      <c r="T13" s="65">
        <f t="shared" si="0"/>
        <v>9443.7632303789651</v>
      </c>
      <c r="U13" s="131">
        <v>0</v>
      </c>
      <c r="V13" s="129"/>
      <c r="W13" s="129">
        <f>Y13/2</f>
        <v>4721.8816151894825</v>
      </c>
      <c r="X13" s="129">
        <f>Y13/2</f>
        <v>4721.8816151894825</v>
      </c>
      <c r="Y13" s="65">
        <f>T13-U13</f>
        <v>9443.7632303789651</v>
      </c>
      <c r="Z13" s="65">
        <f>Z12+Y13</f>
        <v>162841.35589386392</v>
      </c>
      <c r="AB13" s="130">
        <v>2020</v>
      </c>
      <c r="AC13" s="131">
        <v>0</v>
      </c>
      <c r="AD13" s="130">
        <v>1</v>
      </c>
      <c r="AE13" s="130">
        <v>5</v>
      </c>
      <c r="AF13" s="130">
        <v>2020</v>
      </c>
      <c r="AG13" s="131">
        <v>56704.280741576134</v>
      </c>
      <c r="AH13" s="131">
        <v>242351.2805749416</v>
      </c>
    </row>
    <row r="14" spans="2:35">
      <c r="H14" s="3"/>
      <c r="I14" s="25">
        <f>'Total Carbon Stock '!C8/$H$9</f>
        <v>0.15583648663773225</v>
      </c>
      <c r="J14" s="3"/>
      <c r="K14" s="3"/>
      <c r="L14">
        <v>27</v>
      </c>
      <c r="M14">
        <v>532.76981417686306</v>
      </c>
      <c r="P14">
        <v>2021</v>
      </c>
      <c r="Q14">
        <f>E21/R14</f>
        <v>0</v>
      </c>
      <c r="R14">
        <v>2</v>
      </c>
      <c r="S14">
        <v>6</v>
      </c>
      <c r="T14" s="123">
        <f t="shared" si="0"/>
        <v>0</v>
      </c>
      <c r="Y14" s="65"/>
      <c r="Z14" s="65">
        <f>Z13+Y14</f>
        <v>162841.35589386392</v>
      </c>
      <c r="AB14" s="128"/>
      <c r="AC14" s="128"/>
      <c r="AD14" s="128"/>
      <c r="AE14" s="128"/>
      <c r="AF14" s="129">
        <v>242351.28057494163</v>
      </c>
      <c r="AG14" s="129"/>
      <c r="AH14" s="128"/>
      <c r="AI14" s="129">
        <v>242351.2805749416</v>
      </c>
    </row>
    <row r="15" spans="2:35">
      <c r="H15" s="3"/>
      <c r="I15" s="25">
        <f>'Total Carbon Stock '!C9/$H$9</f>
        <v>7.6003796454466407E-2</v>
      </c>
      <c r="J15" s="3"/>
      <c r="K15" s="3"/>
      <c r="L15">
        <v>27</v>
      </c>
      <c r="M15">
        <v>37.433358727493371</v>
      </c>
      <c r="P15">
        <v>2022</v>
      </c>
      <c r="Q15">
        <v>0</v>
      </c>
      <c r="R15">
        <v>1</v>
      </c>
      <c r="S15">
        <v>7</v>
      </c>
      <c r="T15" s="123">
        <f t="shared" si="0"/>
        <v>0</v>
      </c>
      <c r="Y15" s="65"/>
      <c r="Z15" s="124">
        <f>Y15+Z14</f>
        <v>162841.35589386392</v>
      </c>
    </row>
    <row r="16" spans="2:35">
      <c r="H16" s="3"/>
      <c r="I16" s="25">
        <f>SUM(I9:I15)</f>
        <v>1</v>
      </c>
      <c r="J16" s="3"/>
      <c r="K16" s="3"/>
      <c r="P16" s="13"/>
      <c r="Q16" s="13"/>
      <c r="R16" s="13"/>
      <c r="S16" s="13"/>
      <c r="T16" s="125">
        <f>SUM(T9:T15)</f>
        <v>405192.63646880549</v>
      </c>
      <c r="U16" s="13"/>
      <c r="V16" s="137">
        <f>SUM(V9:V15)</f>
        <v>51132.530887828318</v>
      </c>
      <c r="W16" s="137">
        <f>SUM(W9:W15)</f>
        <v>55854.412503017797</v>
      </c>
      <c r="X16" s="137">
        <f>SUM(X9:X15)</f>
        <v>55854.412503017797</v>
      </c>
      <c r="Y16" s="13"/>
      <c r="Z16" s="125">
        <f>Z15</f>
        <v>162841.35589386392</v>
      </c>
    </row>
    <row r="18" spans="8:26">
      <c r="H18" s="4" t="s">
        <v>2811</v>
      </c>
      <c r="Z18" s="65"/>
    </row>
    <row r="19" spans="8:26">
      <c r="H19" s="26" t="s">
        <v>2793</v>
      </c>
      <c r="I19" s="26" t="s">
        <v>2794</v>
      </c>
      <c r="P19" s="156" t="s">
        <v>2812</v>
      </c>
      <c r="Q19" s="156"/>
      <c r="R19" s="156"/>
      <c r="Z19" s="124"/>
    </row>
    <row r="20" spans="8:26" ht="15" thickBot="1">
      <c r="H20" s="24">
        <f>SUM('Total Carbon Stock '!D13:D20)</f>
        <v>235121.45249640552</v>
      </c>
      <c r="I20" s="24">
        <f>SUM('Total Carbon Stock '!E13:E20)</f>
        <v>405192.63646880555</v>
      </c>
      <c r="P20" s="38" t="s">
        <v>2738</v>
      </c>
      <c r="Q20" s="39" t="s">
        <v>2813</v>
      </c>
      <c r="R20" s="38" t="s">
        <v>2814</v>
      </c>
      <c r="S20" s="38" t="s">
        <v>2815</v>
      </c>
      <c r="T20" s="39" t="s">
        <v>2816</v>
      </c>
      <c r="U20" s="40" t="s">
        <v>2817</v>
      </c>
      <c r="V20" s="136"/>
      <c r="W20" s="136"/>
      <c r="X20" s="136"/>
    </row>
    <row r="21" spans="8:26" ht="15" thickBot="1">
      <c r="H21" s="26" t="s">
        <v>2798</v>
      </c>
      <c r="I21" s="26" t="s">
        <v>2766</v>
      </c>
      <c r="J21" s="26" t="s">
        <v>2790</v>
      </c>
      <c r="K21" s="26" t="s">
        <v>2799</v>
      </c>
      <c r="L21" s="9" t="s">
        <v>2733</v>
      </c>
      <c r="M21" s="9" t="s">
        <v>2732</v>
      </c>
      <c r="P21" s="31" t="s">
        <v>2770</v>
      </c>
      <c r="Q21" s="50">
        <f>'TSP+PSP_all_calc'!E9</f>
        <v>51.413627017123062</v>
      </c>
      <c r="R21" s="32">
        <f>'TSP+PSP_all_calc'!D9</f>
        <v>328</v>
      </c>
      <c r="S21" s="34"/>
      <c r="T21" s="34"/>
      <c r="U21" s="43"/>
      <c r="V21" s="43"/>
      <c r="W21" s="43"/>
      <c r="X21" s="43"/>
    </row>
    <row r="22" spans="8:26" ht="15" thickBot="1">
      <c r="H22" s="24">
        <f>SUM('Total Carbon Stock '!C13:C20)</f>
        <v>2774.4613821201019</v>
      </c>
      <c r="I22" s="25">
        <f>'Total Carbon Stock '!C13/$H$22</f>
        <v>1.0910467670803271E-2</v>
      </c>
      <c r="J22" s="3">
        <f>I22*'Total Carbon Stock '!B13+I23*'Total Carbon Stock '!B14+I24*'Total Carbon Stock '!B15+I25*'Total Carbon Stock '!B16+I26*'Total Carbon Stock '!B17+I27*'Total Carbon Stock '!B18+I28*'Total Carbon Stock '!B19+I29*'Total Carbon Stock '!B20</f>
        <v>84.744900041368652</v>
      </c>
      <c r="K22" s="25">
        <f>(I3*SQRT(I23^2*M23/L23+I24^2*M24/L24+I25^2*M25/L25+I26^2*M26/L26+I27^2*M27/L27+I28^2*M28/L28+I29^2*M29/L29))/J22</f>
        <v>2.8781621907791141E-2</v>
      </c>
      <c r="L22">
        <f>GETPIVOTDATA("Count of Total tree biomass/ha",'TSP+PSP_all_calc'!$A$3,"Tree species","acacia","planting_year",2016)</f>
        <v>14</v>
      </c>
      <c r="M22">
        <f>GETPIVOTDATA("Var of Total tree biomass/ha",'TSP+PSP_all_calc'!$A$3,"Tree species","acacia","planting_year",2016)</f>
        <v>697.3849667474816</v>
      </c>
      <c r="P22" s="31" t="s">
        <v>2771</v>
      </c>
      <c r="Q22" s="50">
        <f>'TSP+PSP_all_calc'!E10</f>
        <v>57.462099477280965</v>
      </c>
      <c r="R22" s="32">
        <f>'TSP+PSP_all_calc'!D10</f>
        <v>276</v>
      </c>
      <c r="S22" s="34"/>
      <c r="T22" s="34"/>
      <c r="U22" s="43"/>
      <c r="V22" s="43"/>
      <c r="W22" s="43"/>
      <c r="X22" s="43"/>
    </row>
    <row r="23" spans="8:26" ht="15" thickBot="1">
      <c r="H23" s="3"/>
      <c r="I23" s="25">
        <f>'Total Carbon Stock '!C14/$H$22</f>
        <v>2.672740379027146E-2</v>
      </c>
      <c r="J23" s="3"/>
      <c r="K23" s="3"/>
      <c r="L23">
        <f>GETPIVOTDATA("Count of Total tree biomass/ha",'TSP+PSP_all_calc'!$A$3,"Tree species","acacia","planting_year",2017)</f>
        <v>31</v>
      </c>
      <c r="M23">
        <f>GETPIVOTDATA("Var of Total tree biomass/ha",'TSP+PSP_all_calc'!$A$3,"Tree species","acacia","planting_year",2017)</f>
        <v>2241.0246371162434</v>
      </c>
      <c r="P23" s="31" t="s">
        <v>2772</v>
      </c>
      <c r="Q23" s="50">
        <f>'TSP+PSP_all_calc'!E11</f>
        <v>28.788569936675763</v>
      </c>
      <c r="R23" s="32">
        <f>'TSP+PSP_all_calc'!D11</f>
        <v>38</v>
      </c>
      <c r="S23" s="34"/>
      <c r="T23" s="34"/>
      <c r="U23" s="43"/>
      <c r="V23" s="43"/>
      <c r="W23" s="43"/>
      <c r="X23" s="43"/>
    </row>
    <row r="24" spans="8:26" ht="15" thickBot="1">
      <c r="H24" s="3"/>
      <c r="I24" s="25">
        <f>'Total Carbon Stock '!C15/$H$22</f>
        <v>1.6435668334432663E-2</v>
      </c>
      <c r="J24" s="3"/>
      <c r="K24" s="3"/>
      <c r="L24">
        <f>GETPIVOTDATA("Count of Total tree biomass/ha",'TSP+PSP_all_calc'!$A$3,"Tree species","acacia","planting_year",2018)</f>
        <v>6</v>
      </c>
      <c r="M24">
        <f>GETPIVOTDATA("Var of Total tree biomass/ha",'TSP+PSP_all_calc'!$A$3,"Tree species","acacia","planting_year",2018)</f>
        <v>830.43205859548107</v>
      </c>
      <c r="P24" s="31" t="s">
        <v>2773</v>
      </c>
      <c r="Q24" s="50">
        <f>'TSP+PSP_all_calc'!E12</f>
        <v>22.675975262744821</v>
      </c>
      <c r="R24" s="32">
        <f>'TSP+PSP_all_calc'!D12</f>
        <v>23</v>
      </c>
      <c r="S24" s="34"/>
      <c r="T24" s="44">
        <f>'Uncertainty '!K32</f>
        <v>11662.101262666225</v>
      </c>
      <c r="U24" s="45">
        <v>0</v>
      </c>
      <c r="V24" s="45"/>
      <c r="W24" s="45"/>
      <c r="X24" s="45"/>
    </row>
    <row r="25" spans="8:26" ht="15" thickBot="1">
      <c r="H25" s="3"/>
      <c r="I25" s="25">
        <f>'Total Carbon Stock '!C16/$H$22</f>
        <v>0.33027740746429451</v>
      </c>
      <c r="J25" s="3"/>
      <c r="K25" s="3"/>
      <c r="L25">
        <f>GETPIVOTDATA("Count of Total tree biomass/ha",'TSP+PSP_all_calc'!$A$3,"Tree species","euc","planting_year",2016)</f>
        <v>328</v>
      </c>
      <c r="M25">
        <f>GETPIVOTDATA("Var of Total tree biomass/ha",'TSP+PSP_all_calc'!$A$3,"Tree species","euc","planting_year",2016)</f>
        <v>2643.3610430558465</v>
      </c>
      <c r="P25" s="31" t="s">
        <v>2775</v>
      </c>
      <c r="Q25" s="50">
        <f>'TSP+PSP_all_calc'!E13</f>
        <v>7.3559873744764737</v>
      </c>
      <c r="R25" s="32">
        <f>'TSP+PSP_all_calc'!D13</f>
        <v>8</v>
      </c>
      <c r="S25" s="46">
        <v>0.03</v>
      </c>
      <c r="T25" s="47"/>
      <c r="U25" s="48"/>
      <c r="V25" s="48"/>
      <c r="W25" s="48"/>
      <c r="X25" s="48"/>
    </row>
    <row r="26" spans="8:26" ht="15" thickBot="1">
      <c r="H26" s="3"/>
      <c r="I26" s="25">
        <f>'Total Carbon Stock '!C17/$H$22</f>
        <v>0.18972426552673829</v>
      </c>
      <c r="J26" s="3"/>
      <c r="K26" s="3"/>
      <c r="L26">
        <f>GETPIVOTDATA("Count of Total tree biomass/ha",'TSP+PSP_all_calc'!$A$3,"Tree species","euc","planting_year",2017)</f>
        <v>276</v>
      </c>
      <c r="M26">
        <f>GETPIVOTDATA("Var of Total tree biomass/ha",'TSP+PSP_all_calc'!$A$3,"Tree species","euc","planting_year",2017)</f>
        <v>3301.8928763369336</v>
      </c>
      <c r="P26" s="31" t="s">
        <v>2742</v>
      </c>
      <c r="Q26" s="50">
        <f>'TSP+PSP_all_calc'!E5</f>
        <v>26.408047386118529</v>
      </c>
      <c r="R26" s="32">
        <f>'TSP+PSP_all_calc'!D5</f>
        <v>14</v>
      </c>
      <c r="S26" s="47"/>
      <c r="T26" s="47"/>
      <c r="U26" s="48"/>
      <c r="V26" s="48"/>
      <c r="W26" s="48"/>
      <c r="X26" s="48"/>
    </row>
    <row r="27" spans="8:26" ht="15" thickBot="1">
      <c r="H27" s="3"/>
      <c r="I27" s="25">
        <f>'Total Carbon Stock '!C18/$H$22</f>
        <v>0.11646258226946399</v>
      </c>
      <c r="J27" s="3"/>
      <c r="K27" s="3"/>
      <c r="L27">
        <f>GETPIVOTDATA("Count of Total tree biomass/ha",'TSP+PSP_all_calc'!$A$3,"Tree species","euc","planting_year",2018)</f>
        <v>38</v>
      </c>
      <c r="M27">
        <f>GETPIVOTDATA("Var of Total tree biomass/ha",'TSP+PSP_all_calc'!$A$3,"Tree species","euc","planting_year",2018)</f>
        <v>828.78175899887151</v>
      </c>
      <c r="P27" s="31" t="s">
        <v>2744</v>
      </c>
      <c r="Q27" s="50">
        <f>'TSP+PSP_all_calc'!E6</f>
        <v>47.339461732430415</v>
      </c>
      <c r="R27" s="32">
        <f>'TSP+PSP_all_calc'!D6</f>
        <v>31</v>
      </c>
      <c r="S27" s="47"/>
      <c r="T27" s="47"/>
      <c r="U27" s="48"/>
      <c r="V27" s="48"/>
      <c r="W27" s="48"/>
      <c r="X27" s="48"/>
    </row>
    <row r="28" spans="8:26" ht="15" thickBot="1">
      <c r="H28" s="3"/>
      <c r="I28" s="25">
        <f>'Total Carbon Stock '!C19/$H$22</f>
        <v>5.6800551580368314E-2</v>
      </c>
      <c r="J28" s="3"/>
      <c r="K28" s="3"/>
      <c r="L28">
        <f>GETPIVOTDATA("Count of Total tree biomass/ha",'TSP+PSP_all_calc'!$A$3,"Tree species","euc","planting_year",2019)</f>
        <v>23</v>
      </c>
      <c r="M28">
        <f>GETPIVOTDATA("Var of Total tree biomass/ha",'TSP+PSP_all_calc'!$A$3,"Tree species","euc","planting_year",2019)</f>
        <v>514.19985411661503</v>
      </c>
      <c r="P28" s="31" t="s">
        <v>2749</v>
      </c>
      <c r="Q28" s="50">
        <f>'TSP+PSP_all_calc'!E7</f>
        <v>28.817218092582792</v>
      </c>
      <c r="R28" s="32">
        <f>'TSP+PSP_all_calc'!D7</f>
        <v>6</v>
      </c>
      <c r="S28" s="47"/>
      <c r="T28" s="47"/>
      <c r="U28" s="48"/>
      <c r="V28" s="48"/>
      <c r="W28" s="48"/>
      <c r="X28" s="48"/>
    </row>
    <row r="29" spans="8:26">
      <c r="H29" s="3"/>
      <c r="I29" s="25">
        <f>'Total Carbon Stock '!C20/$H$22</f>
        <v>0.2526616533636275</v>
      </c>
      <c r="J29" s="3"/>
      <c r="K29" s="3"/>
      <c r="L29">
        <f>GETPIVOTDATA("Count of Total tree biomass/ha",'TSP+PSP_all_calc'!$A$3,"Tree species","euc","planting_year",2020)</f>
        <v>8</v>
      </c>
      <c r="M29">
        <f>GETPIVOTDATA("Var of Total tree biomass/ha",'TSP+PSP_all_calc'!$A$3,"Tree species","euc","planting_year",2020)</f>
        <v>54.110550253457284</v>
      </c>
      <c r="P29" s="34" t="s">
        <v>2761</v>
      </c>
      <c r="Q29" s="49">
        <f>SUM(Q21:Q28)</f>
        <v>270.26098627943287</v>
      </c>
      <c r="R29" s="34">
        <f>SUM(R21:R28)</f>
        <v>724</v>
      </c>
      <c r="S29" s="47"/>
      <c r="T29" s="47"/>
      <c r="U29" s="48"/>
      <c r="V29" s="48"/>
      <c r="W29" s="48"/>
      <c r="X29" s="48"/>
    </row>
    <row r="30" spans="8:26">
      <c r="H30" s="3"/>
      <c r="I30" s="25">
        <f>SUM(I22:I29)</f>
        <v>1</v>
      </c>
      <c r="J30" s="3"/>
      <c r="K30" s="3"/>
    </row>
    <row r="32" spans="8:26">
      <c r="H32" s="150" t="s">
        <v>2818</v>
      </c>
      <c r="I32" s="151"/>
      <c r="J32" s="152"/>
      <c r="K32" s="24">
        <f>I20*K22</f>
        <v>11662.101262666225</v>
      </c>
      <c r="L32" s="3" t="s">
        <v>2819</v>
      </c>
    </row>
    <row r="33" spans="8:13">
      <c r="H33" s="150" t="s">
        <v>2820</v>
      </c>
      <c r="I33" s="151"/>
      <c r="J33" s="152"/>
      <c r="K33" s="3">
        <v>0</v>
      </c>
      <c r="L33" s="3" t="s">
        <v>2819</v>
      </c>
    </row>
    <row r="34" spans="8:13">
      <c r="H34" s="153" t="s">
        <v>2821</v>
      </c>
      <c r="I34" s="154"/>
      <c r="J34" s="155"/>
      <c r="K34" s="27">
        <f>I20-K33</f>
        <v>405192.63646880555</v>
      </c>
      <c r="L34" s="28" t="s">
        <v>2819</v>
      </c>
      <c r="M34" s="62">
        <f>K34/6</f>
        <v>67532.106078134253</v>
      </c>
    </row>
    <row r="36" spans="8:13">
      <c r="H36" s="28" t="s">
        <v>2822</v>
      </c>
      <c r="I36" s="28" t="s">
        <v>2823</v>
      </c>
      <c r="J36" s="28" t="s">
        <v>2824</v>
      </c>
      <c r="K36" s="28" t="s">
        <v>2825</v>
      </c>
      <c r="L36" s="28" t="s">
        <v>2826</v>
      </c>
    </row>
    <row r="37" spans="8:13">
      <c r="H37" s="3" t="s">
        <v>2827</v>
      </c>
      <c r="I37" s="3"/>
      <c r="J37" s="24">
        <v>2073.4613821201019</v>
      </c>
      <c r="K37" s="24">
        <f>I20/J41*J37</f>
        <v>172059.09751231287</v>
      </c>
      <c r="L37" s="24">
        <v>236168.19014910093</v>
      </c>
    </row>
    <row r="38" spans="8:13">
      <c r="H38" s="3" t="s">
        <v>2</v>
      </c>
      <c r="I38" s="3"/>
      <c r="J38" s="24">
        <v>2809.4613821201019</v>
      </c>
      <c r="K38" s="24">
        <f>I20/J41*J38</f>
        <v>233133.53895649267</v>
      </c>
      <c r="L38" s="24">
        <f>K38</f>
        <v>233133.53895649267</v>
      </c>
    </row>
    <row r="39" spans="8:13">
      <c r="H39" s="3"/>
      <c r="I39" s="3"/>
      <c r="J39" s="3"/>
      <c r="K39" s="3"/>
      <c r="L39" s="3"/>
    </row>
    <row r="40" spans="8:13">
      <c r="H40" s="3"/>
      <c r="I40" s="3"/>
      <c r="J40" s="3"/>
      <c r="K40" s="3"/>
      <c r="L40" s="3"/>
    </row>
    <row r="41" spans="8:13">
      <c r="H41" s="28" t="s">
        <v>2761</v>
      </c>
      <c r="I41" s="28">
        <v>0</v>
      </c>
      <c r="J41" s="27">
        <f>SUM(J37:J38)</f>
        <v>4882.9227642402038</v>
      </c>
      <c r="K41" s="27">
        <f>SUM(K37:K38)</f>
        <v>405192.63646880555</v>
      </c>
      <c r="L41" s="27">
        <f>SUM(L37:L38)</f>
        <v>469301.72910559364</v>
      </c>
    </row>
  </sheetData>
  <mergeCells count="5">
    <mergeCell ref="H32:J32"/>
    <mergeCell ref="H33:J33"/>
    <mergeCell ref="H34:J34"/>
    <mergeCell ref="P19:R19"/>
    <mergeCell ref="AB7:AI7"/>
  </mergeCell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S16"/>
  <sheetViews>
    <sheetView topLeftCell="A4" zoomScale="83" workbookViewId="0">
      <selection activeCell="D9" sqref="D9"/>
    </sheetView>
  </sheetViews>
  <sheetFormatPr defaultRowHeight="14.45"/>
  <cols>
    <col min="2" max="2" width="14.42578125" customWidth="1"/>
    <col min="3" max="3" width="14.5703125" customWidth="1"/>
    <col min="4" max="4" width="19.85546875" customWidth="1"/>
    <col min="5" max="5" width="21.85546875" customWidth="1"/>
    <col min="6" max="6" width="23" customWidth="1"/>
    <col min="7" max="7" width="21.42578125" customWidth="1"/>
    <col min="8" max="10" width="28" customWidth="1"/>
    <col min="11" max="11" width="27.5703125" customWidth="1"/>
    <col min="12" max="14" width="27.85546875" customWidth="1"/>
    <col min="15" max="15" width="17.42578125" customWidth="1"/>
    <col min="16" max="16" width="19.85546875" customWidth="1"/>
    <col min="17" max="17" width="29.5703125" customWidth="1"/>
    <col min="18" max="18" width="27.5703125" customWidth="1"/>
    <col min="19" max="19" width="26.5703125" customWidth="1"/>
  </cols>
  <sheetData>
    <row r="2" spans="2:19">
      <c r="B2" s="162" t="s">
        <v>2828</v>
      </c>
      <c r="C2" s="162"/>
      <c r="D2" s="162"/>
      <c r="E2" s="162"/>
      <c r="F2" s="162"/>
      <c r="G2" s="162"/>
      <c r="H2" s="162"/>
      <c r="I2" s="138"/>
      <c r="J2" s="138"/>
    </row>
    <row r="3" spans="2:19">
      <c r="B3" s="167" t="s">
        <v>2829</v>
      </c>
      <c r="C3" s="165" t="s">
        <v>2830</v>
      </c>
      <c r="D3" s="165" t="s">
        <v>2831</v>
      </c>
      <c r="E3" s="165" t="s">
        <v>2832</v>
      </c>
      <c r="F3" s="165" t="s">
        <v>2833</v>
      </c>
      <c r="G3" s="165" t="s">
        <v>2834</v>
      </c>
      <c r="H3" s="163" t="s">
        <v>2835</v>
      </c>
      <c r="I3" s="163" t="s">
        <v>2836</v>
      </c>
      <c r="J3" s="163" t="s">
        <v>2837</v>
      </c>
      <c r="K3" s="169" t="s">
        <v>2838</v>
      </c>
      <c r="L3" s="158" t="s">
        <v>2839</v>
      </c>
      <c r="M3" s="158" t="s">
        <v>2840</v>
      </c>
      <c r="N3" s="158" t="s">
        <v>2841</v>
      </c>
      <c r="O3" s="165" t="s">
        <v>2842</v>
      </c>
      <c r="P3" s="163" t="s">
        <v>2843</v>
      </c>
      <c r="Q3" s="160" t="s">
        <v>2844</v>
      </c>
      <c r="R3" s="160" t="s">
        <v>2845</v>
      </c>
      <c r="S3" s="160" t="s">
        <v>2846</v>
      </c>
    </row>
    <row r="4" spans="2:19" ht="84.6" customHeight="1" thickBot="1">
      <c r="B4" s="168"/>
      <c r="C4" s="166"/>
      <c r="D4" s="166"/>
      <c r="E4" s="166"/>
      <c r="F4" s="166"/>
      <c r="G4" s="166"/>
      <c r="H4" s="164"/>
      <c r="I4" s="164"/>
      <c r="J4" s="164"/>
      <c r="K4" s="170"/>
      <c r="L4" s="159"/>
      <c r="M4" s="159"/>
      <c r="N4" s="159"/>
      <c r="O4" s="166"/>
      <c r="P4" s="164"/>
      <c r="Q4" s="161"/>
      <c r="R4" s="161"/>
      <c r="S4" s="161"/>
    </row>
    <row r="5" spans="2:19" ht="15" customHeight="1" thickBot="1">
      <c r="B5" s="53">
        <v>2016</v>
      </c>
      <c r="C5" s="60">
        <v>946.61258360994418</v>
      </c>
      <c r="D5" s="54"/>
      <c r="E5" s="53">
        <v>0</v>
      </c>
      <c r="F5" s="60">
        <v>0</v>
      </c>
      <c r="G5" s="54">
        <v>29099</v>
      </c>
      <c r="H5" s="55">
        <f>'Uncertainty '!V9</f>
        <v>18520.924409907788</v>
      </c>
      <c r="I5" s="55">
        <f>'Uncertainty '!W9</f>
        <v>18520.924409907788</v>
      </c>
      <c r="J5" s="55">
        <f>'Uncertainty '!X9</f>
        <v>18520.924409907788</v>
      </c>
      <c r="K5" s="55"/>
      <c r="L5" s="55">
        <f t="shared" ref="L5:L12" si="0">H5+K5</f>
        <v>18520.924409907788</v>
      </c>
      <c r="M5" s="55">
        <f>I5+K5</f>
        <v>18520.924409907788</v>
      </c>
      <c r="N5" s="55">
        <f>J5+K5</f>
        <v>18520.924409907788</v>
      </c>
      <c r="O5" s="53">
        <v>0</v>
      </c>
      <c r="P5" s="56">
        <v>0</v>
      </c>
      <c r="Q5" s="76">
        <f>P5+H5-F5-E5-D5+K5</f>
        <v>18520.924409907788</v>
      </c>
      <c r="R5" s="76">
        <f>P5+I5-F5-E5-D5+K5</f>
        <v>18520.924409907788</v>
      </c>
      <c r="S5" s="76">
        <f>P5+J5-F5-E5-D5+K5</f>
        <v>18520.924409907788</v>
      </c>
    </row>
    <row r="6" spans="2:19" ht="15" thickBot="1">
      <c r="B6" s="53">
        <v>2017</v>
      </c>
      <c r="C6" s="60">
        <v>600.53679761547414</v>
      </c>
      <c r="D6" s="54"/>
      <c r="E6" s="53">
        <v>0</v>
      </c>
      <c r="F6" s="60">
        <v>0</v>
      </c>
      <c r="G6" s="54">
        <v>44878</v>
      </c>
      <c r="H6" s="55">
        <f>'Uncertainty '!V10</f>
        <v>21016.678711859506</v>
      </c>
      <c r="I6" s="55">
        <f>'Uncertainty '!W10</f>
        <v>21016.678711859506</v>
      </c>
      <c r="J6" s="55">
        <f>'Uncertainty '!X10</f>
        <v>21016.678711859506</v>
      </c>
      <c r="K6" s="55"/>
      <c r="L6" s="55">
        <f t="shared" si="0"/>
        <v>21016.678711859506</v>
      </c>
      <c r="M6" s="55">
        <f t="shared" ref="M6:M11" si="1">I6+K6</f>
        <v>21016.678711859506</v>
      </c>
      <c r="N6" s="55">
        <f t="shared" ref="N6:N11" si="2">J6+K6</f>
        <v>21016.678711859506</v>
      </c>
      <c r="O6" s="53">
        <v>0</v>
      </c>
      <c r="P6" s="56">
        <v>0</v>
      </c>
      <c r="Q6" s="76">
        <f t="shared" ref="Q6:Q11" si="3">P6+H6-F6-E6-D6+K6</f>
        <v>21016.678711859506</v>
      </c>
      <c r="R6" s="76">
        <f t="shared" ref="R6:R11" si="4">P6+I6-F6-E6-D6+K6</f>
        <v>21016.678711859506</v>
      </c>
      <c r="S6" s="76">
        <f t="shared" ref="S6:S11" si="5">P6+J6-F6-E6-D6+K6</f>
        <v>21016.678711859506</v>
      </c>
    </row>
    <row r="7" spans="2:19" ht="15" thickBot="1">
      <c r="B7" s="53">
        <v>2018</v>
      </c>
      <c r="C7" s="60">
        <v>368.72106405183081</v>
      </c>
      <c r="D7" s="54"/>
      <c r="E7" s="53">
        <v>0</v>
      </c>
      <c r="F7" s="60">
        <v>0</v>
      </c>
      <c r="G7" s="54">
        <v>53298</v>
      </c>
      <c r="H7" s="55">
        <f>'Uncertainty '!V11</f>
        <v>8368.3944396275019</v>
      </c>
      <c r="I7" s="55">
        <f>'Uncertainty '!W11</f>
        <v>8368.3944396275019</v>
      </c>
      <c r="J7" s="55">
        <f>'Uncertainty '!X11</f>
        <v>8368.3944396275019</v>
      </c>
      <c r="K7" s="55"/>
      <c r="L7" s="55">
        <f t="shared" si="0"/>
        <v>8368.3944396275019</v>
      </c>
      <c r="M7" s="55">
        <f t="shared" si="1"/>
        <v>8368.3944396275019</v>
      </c>
      <c r="N7" s="55">
        <f t="shared" si="2"/>
        <v>8368.3944396275019</v>
      </c>
      <c r="O7" s="53">
        <v>0</v>
      </c>
      <c r="P7" s="56">
        <v>0</v>
      </c>
      <c r="Q7" s="76">
        <f t="shared" si="3"/>
        <v>8368.3944396275019</v>
      </c>
      <c r="R7" s="76">
        <f t="shared" si="4"/>
        <v>8368.3944396275019</v>
      </c>
      <c r="S7" s="76">
        <f t="shared" si="5"/>
        <v>8368.3944396275019</v>
      </c>
    </row>
    <row r="8" spans="2:19" ht="15" thickBot="1">
      <c r="B8" s="53">
        <v>2019</v>
      </c>
      <c r="C8" s="60">
        <v>157.59093684285281</v>
      </c>
      <c r="D8" s="54"/>
      <c r="E8" s="53">
        <v>0</v>
      </c>
      <c r="F8" s="60">
        <v>0</v>
      </c>
      <c r="G8" s="54">
        <v>54447</v>
      </c>
      <c r="H8" s="55">
        <f>'Uncertainty '!V12</f>
        <v>3226.5333264335186</v>
      </c>
      <c r="I8" s="55">
        <f>'Uncertainty '!W12</f>
        <v>3226.5333264335186</v>
      </c>
      <c r="J8" s="55">
        <f>'Uncertainty '!X12</f>
        <v>3226.5333264335186</v>
      </c>
      <c r="K8" s="55"/>
      <c r="L8" s="55">
        <f t="shared" si="0"/>
        <v>3226.5333264335186</v>
      </c>
      <c r="M8" s="55">
        <f t="shared" si="1"/>
        <v>3226.5333264335186</v>
      </c>
      <c r="N8" s="55">
        <f t="shared" si="2"/>
        <v>3226.5333264335186</v>
      </c>
      <c r="O8" s="53">
        <v>0</v>
      </c>
      <c r="P8" s="56">
        <v>0</v>
      </c>
      <c r="Q8" s="76">
        <f t="shared" si="3"/>
        <v>3226.5333264335186</v>
      </c>
      <c r="R8" s="76">
        <f t="shared" si="4"/>
        <v>3226.5333264335186</v>
      </c>
      <c r="S8" s="76">
        <f t="shared" si="5"/>
        <v>3226.5333264335186</v>
      </c>
    </row>
    <row r="9" spans="2:19" ht="15" thickBot="1">
      <c r="B9" s="53">
        <v>2020</v>
      </c>
      <c r="C9" s="60">
        <v>701</v>
      </c>
      <c r="D9" s="54"/>
      <c r="E9" s="53">
        <v>0</v>
      </c>
      <c r="F9" s="60">
        <v>0</v>
      </c>
      <c r="G9" s="54">
        <f>54447</f>
        <v>54447</v>
      </c>
      <c r="H9" s="55">
        <f>'Uncertainty '!V13</f>
        <v>0</v>
      </c>
      <c r="I9" s="55">
        <f>'Uncertainty '!W13</f>
        <v>4721.8816151894825</v>
      </c>
      <c r="J9" s="55">
        <f>'Uncertainty '!X13</f>
        <v>4721.8816151894825</v>
      </c>
      <c r="K9" s="55">
        <f>SOC!E8-SOC!E7</f>
        <v>1028.1333333333337</v>
      </c>
      <c r="L9" s="55">
        <f t="shared" si="0"/>
        <v>1028.1333333333337</v>
      </c>
      <c r="M9" s="55">
        <f t="shared" si="1"/>
        <v>5750.0149485228158</v>
      </c>
      <c r="N9" s="55">
        <f t="shared" si="2"/>
        <v>5750.0149485228158</v>
      </c>
      <c r="O9" s="53">
        <v>0</v>
      </c>
      <c r="P9" s="56">
        <v>0</v>
      </c>
      <c r="Q9" s="76">
        <f t="shared" si="3"/>
        <v>1028.1333333333337</v>
      </c>
      <c r="R9" s="76">
        <f t="shared" si="4"/>
        <v>5750.0149485228158</v>
      </c>
      <c r="S9" s="76">
        <f t="shared" si="5"/>
        <v>5750.0149485228158</v>
      </c>
    </row>
    <row r="10" spans="2:19" ht="15" thickBot="1">
      <c r="B10" s="53">
        <v>2021</v>
      </c>
      <c r="C10" s="53">
        <v>0</v>
      </c>
      <c r="D10" s="78"/>
      <c r="E10" s="53">
        <v>0</v>
      </c>
      <c r="F10" s="60">
        <v>0</v>
      </c>
      <c r="G10" s="109" t="s">
        <v>2847</v>
      </c>
      <c r="H10" s="55">
        <f>'Uncertainty '!Y14</f>
        <v>0</v>
      </c>
      <c r="I10" s="55">
        <f>'Uncertainty '!W14</f>
        <v>0</v>
      </c>
      <c r="J10" s="55">
        <f>'Uncertainty '!X14</f>
        <v>0</v>
      </c>
      <c r="K10" s="55">
        <f>SOC!E9</f>
        <v>4069.7782378148986</v>
      </c>
      <c r="L10" s="55">
        <f t="shared" si="0"/>
        <v>4069.7782378148986</v>
      </c>
      <c r="M10" s="55">
        <f t="shared" si="1"/>
        <v>4069.7782378148986</v>
      </c>
      <c r="N10" s="55">
        <f t="shared" si="2"/>
        <v>4069.7782378148986</v>
      </c>
      <c r="O10" s="53">
        <v>0</v>
      </c>
      <c r="P10" s="56">
        <v>0</v>
      </c>
      <c r="Q10" s="76">
        <f t="shared" si="3"/>
        <v>4069.7782378148986</v>
      </c>
      <c r="R10" s="76">
        <f t="shared" si="4"/>
        <v>4069.7782378148986</v>
      </c>
      <c r="S10" s="76">
        <f t="shared" si="5"/>
        <v>4069.7782378148986</v>
      </c>
    </row>
    <row r="11" spans="2:19" ht="15" thickBot="1">
      <c r="B11" s="57">
        <v>2022</v>
      </c>
      <c r="C11" s="53">
        <v>0</v>
      </c>
      <c r="D11" s="78"/>
      <c r="E11" s="53">
        <v>0</v>
      </c>
      <c r="F11" s="60">
        <v>0</v>
      </c>
      <c r="G11" s="109" t="s">
        <v>2847</v>
      </c>
      <c r="H11" s="122">
        <f>'Uncertainty '!Y15</f>
        <v>0</v>
      </c>
      <c r="I11" s="55">
        <f>'Uncertainty '!W15</f>
        <v>0</v>
      </c>
      <c r="J11" s="55">
        <f>'Uncertainty '!X15</f>
        <v>0</v>
      </c>
      <c r="K11" s="55">
        <f>SOC!E10</f>
        <v>4069.7782378148986</v>
      </c>
      <c r="L11" s="55">
        <f>H11+K11</f>
        <v>4069.7782378148986</v>
      </c>
      <c r="M11" s="55">
        <f t="shared" si="1"/>
        <v>4069.7782378148986</v>
      </c>
      <c r="N11" s="55">
        <f t="shared" si="2"/>
        <v>4069.7782378148986</v>
      </c>
      <c r="O11" s="53">
        <v>0</v>
      </c>
      <c r="P11" s="56">
        <v>0</v>
      </c>
      <c r="Q11" s="76">
        <f t="shared" si="3"/>
        <v>4069.7782378148986</v>
      </c>
      <c r="R11" s="76">
        <f t="shared" si="4"/>
        <v>4069.7782378148986</v>
      </c>
      <c r="S11" s="76">
        <f t="shared" si="5"/>
        <v>4069.7782378148986</v>
      </c>
    </row>
    <row r="12" spans="2:19" ht="15" thickBot="1">
      <c r="B12" s="57" t="s">
        <v>2761</v>
      </c>
      <c r="C12" s="61">
        <f>SUM(C5:C10)</f>
        <v>2774.4613821201019</v>
      </c>
      <c r="D12" s="58"/>
      <c r="E12" s="57">
        <v>0</v>
      </c>
      <c r="F12" s="61">
        <v>0</v>
      </c>
      <c r="G12" s="58">
        <f>SUM(G5:G11)</f>
        <v>236169</v>
      </c>
      <c r="H12" s="58">
        <f>SUM(H5:H11)</f>
        <v>51132.530887828318</v>
      </c>
      <c r="I12" s="58">
        <f>SUM(I5:I11)</f>
        <v>55854.412503017797</v>
      </c>
      <c r="J12" s="58">
        <f>SUM(J5:J11)</f>
        <v>55854.412503017797</v>
      </c>
      <c r="K12" s="55">
        <f>SUM(K9:K11)</f>
        <v>9167.6898089631304</v>
      </c>
      <c r="L12" s="55">
        <f t="shared" si="0"/>
        <v>60300.220696791446</v>
      </c>
      <c r="M12" s="122">
        <f>SUM(M5:M11)</f>
        <v>65022.102311980932</v>
      </c>
      <c r="N12" s="122">
        <f>SUM(N5:N11)</f>
        <v>65022.102311980932</v>
      </c>
      <c r="O12" s="57">
        <v>0</v>
      </c>
      <c r="P12" s="59">
        <v>0</v>
      </c>
      <c r="Q12" s="77">
        <f>SUM(Q5:Q11)</f>
        <v>60300.220696791446</v>
      </c>
      <c r="R12" s="77">
        <f>SUM(R5:R11)</f>
        <v>65022.102311980932</v>
      </c>
      <c r="S12" s="77">
        <f>SUM(S5:S11)</f>
        <v>65022.102311980932</v>
      </c>
    </row>
    <row r="15" spans="2:19" ht="15" thickBot="1">
      <c r="B15" s="139"/>
    </row>
    <row r="16" spans="2:19">
      <c r="G16" s="116"/>
    </row>
  </sheetData>
  <mergeCells count="19">
    <mergeCell ref="K3:K4"/>
    <mergeCell ref="I3:I4"/>
    <mergeCell ref="J3:J4"/>
    <mergeCell ref="M3:M4"/>
    <mergeCell ref="N3:N4"/>
    <mergeCell ref="R3:R4"/>
    <mergeCell ref="S3:S4"/>
    <mergeCell ref="B2:H2"/>
    <mergeCell ref="Q3:Q4"/>
    <mergeCell ref="P3:P4"/>
    <mergeCell ref="H3:H4"/>
    <mergeCell ref="L3:L4"/>
    <mergeCell ref="O3:O4"/>
    <mergeCell ref="B3:B4"/>
    <mergeCell ref="C3:C4"/>
    <mergeCell ref="D3:D4"/>
    <mergeCell ref="E3:E4"/>
    <mergeCell ref="F3:F4"/>
    <mergeCell ref="G3:G4"/>
  </mergeCells>
  <pageMargins left="0.7" right="0.7" top="0.75" bottom="0.75" header="0.3" footer="0.3"/>
  <pageSetup paperSize="9" orientation="portrait" verticalDpi="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Q45"/>
  <sheetViews>
    <sheetView topLeftCell="I28" zoomScale="79" zoomScaleNormal="79" workbookViewId="0">
      <selection activeCell="B39" sqref="B39"/>
    </sheetView>
  </sheetViews>
  <sheetFormatPr defaultRowHeight="14.45"/>
  <cols>
    <col min="1" max="1" width="12.42578125" customWidth="1"/>
    <col min="2" max="2" width="29.5703125" customWidth="1"/>
    <col min="3" max="5" width="25.140625" customWidth="1"/>
    <col min="6" max="8" width="18.42578125" customWidth="1"/>
    <col min="9" max="11" width="16.140625" customWidth="1"/>
    <col min="12" max="12" width="20" customWidth="1"/>
    <col min="13" max="13" width="19.85546875" customWidth="1"/>
    <col min="14" max="14" width="21.5703125" customWidth="1"/>
    <col min="15" max="15" width="12.85546875" customWidth="1"/>
    <col min="16" max="16" width="12.140625" customWidth="1"/>
    <col min="17" max="17" width="14.85546875" customWidth="1"/>
    <col min="18" max="18" width="16.5703125" customWidth="1"/>
  </cols>
  <sheetData>
    <row r="3" spans="1:14" ht="15" thickBot="1">
      <c r="A3" s="172" t="s">
        <v>2848</v>
      </c>
      <c r="B3" s="172"/>
      <c r="C3" s="172"/>
      <c r="D3" s="172"/>
      <c r="E3" s="172"/>
      <c r="F3" s="172"/>
      <c r="G3" s="172"/>
      <c r="H3" s="172"/>
      <c r="I3" s="172"/>
      <c r="J3" s="172"/>
      <c r="K3" s="172"/>
      <c r="L3" s="172"/>
      <c r="M3" s="172"/>
      <c r="N3" s="172"/>
    </row>
    <row r="4" spans="1:14" ht="59.45" thickBot="1">
      <c r="A4" s="79" t="s">
        <v>2829</v>
      </c>
      <c r="B4" s="80" t="s">
        <v>2849</v>
      </c>
      <c r="C4" s="81" t="s">
        <v>2850</v>
      </c>
      <c r="D4" s="81" t="s">
        <v>2851</v>
      </c>
      <c r="E4" s="81" t="s">
        <v>2852</v>
      </c>
      <c r="F4" s="81" t="s">
        <v>2853</v>
      </c>
      <c r="G4" s="81" t="s">
        <v>2854</v>
      </c>
      <c r="H4" s="81" t="s">
        <v>2855</v>
      </c>
      <c r="I4" s="82" t="s">
        <v>2856</v>
      </c>
      <c r="J4" s="82" t="s">
        <v>2857</v>
      </c>
      <c r="K4" s="82" t="s">
        <v>2858</v>
      </c>
      <c r="L4" s="81" t="s">
        <v>2859</v>
      </c>
      <c r="M4" s="81" t="s">
        <v>2860</v>
      </c>
      <c r="N4" s="81" t="s">
        <v>2861</v>
      </c>
    </row>
    <row r="5" spans="1:14" ht="15" thickBot="1">
      <c r="A5" s="83">
        <v>2016</v>
      </c>
      <c r="B5" s="84">
        <v>8</v>
      </c>
      <c r="C5" s="85">
        <f>'Change in C-stock'!Q5</f>
        <v>18520.924409907788</v>
      </c>
      <c r="D5" s="85">
        <f>'Change in C-stock'!R5</f>
        <v>18520.924409907788</v>
      </c>
      <c r="E5" s="85">
        <f>'Change in C-stock'!S5</f>
        <v>18520.924409907788</v>
      </c>
      <c r="F5" s="85">
        <f>C5</f>
        <v>18520.924409907788</v>
      </c>
      <c r="G5" s="85">
        <f>D5</f>
        <v>18520.924409907788</v>
      </c>
      <c r="H5" s="85">
        <f>E5</f>
        <v>18520.924409907788</v>
      </c>
      <c r="I5" s="105">
        <f t="shared" ref="I5:I11" si="0">F5*$B$13</f>
        <v>1852.0924409907789</v>
      </c>
      <c r="J5" s="105">
        <f>G5*$B$13</f>
        <v>1852.0924409907789</v>
      </c>
      <c r="K5" s="105">
        <f>H5*$B$13</f>
        <v>1852.0924409907789</v>
      </c>
      <c r="L5" s="105">
        <f t="shared" ref="L5:N11" si="1">F5-I5</f>
        <v>16668.831968917009</v>
      </c>
      <c r="M5" s="105">
        <f t="shared" si="1"/>
        <v>16668.831968917009</v>
      </c>
      <c r="N5" s="105">
        <f t="shared" si="1"/>
        <v>16668.831968917009</v>
      </c>
    </row>
    <row r="6" spans="1:14" ht="15" thickBot="1">
      <c r="A6" s="83">
        <v>2017</v>
      </c>
      <c r="B6" s="84">
        <f t="shared" ref="B6:B11" si="2">B5+12</f>
        <v>20</v>
      </c>
      <c r="C6" s="85">
        <f>C5+'Change in C-stock'!Q6</f>
        <v>39537.603121767293</v>
      </c>
      <c r="D6" s="85">
        <f>D5+'Change in C-stock'!R6</f>
        <v>39537.603121767293</v>
      </c>
      <c r="E6" s="85">
        <f>E5+'Change in C-stock'!S6</f>
        <v>39537.603121767293</v>
      </c>
      <c r="F6" s="85">
        <f t="shared" ref="F6:F11" si="3">C6-C5</f>
        <v>21016.678711859506</v>
      </c>
      <c r="G6" s="85">
        <f t="shared" ref="G6:H11" si="4">D6-D5</f>
        <v>21016.678711859506</v>
      </c>
      <c r="H6" s="85">
        <f t="shared" si="4"/>
        <v>21016.678711859506</v>
      </c>
      <c r="I6" s="105">
        <f t="shared" si="0"/>
        <v>2101.6678711859508</v>
      </c>
      <c r="J6" s="105">
        <f t="shared" ref="J6:J11" si="5">G6*$B$13</f>
        <v>2101.6678711859508</v>
      </c>
      <c r="K6" s="105">
        <f t="shared" ref="K6:K11" si="6">H6*$B$13</f>
        <v>2101.6678711859508</v>
      </c>
      <c r="L6" s="105">
        <f t="shared" si="1"/>
        <v>18915.010840673556</v>
      </c>
      <c r="M6" s="105">
        <f t="shared" si="1"/>
        <v>18915.010840673556</v>
      </c>
      <c r="N6" s="105">
        <f t="shared" si="1"/>
        <v>18915.010840673556</v>
      </c>
    </row>
    <row r="7" spans="1:14" ht="15" thickBot="1">
      <c r="A7" s="83">
        <v>2018</v>
      </c>
      <c r="B7" s="84">
        <f t="shared" si="2"/>
        <v>32</v>
      </c>
      <c r="C7" s="85">
        <f>C6+'Change in C-stock'!Q7</f>
        <v>47905.997561394797</v>
      </c>
      <c r="D7" s="85">
        <f>D6+'Change in C-stock'!R7</f>
        <v>47905.997561394797</v>
      </c>
      <c r="E7" s="85">
        <f>E6+'Change in C-stock'!S7</f>
        <v>47905.997561394797</v>
      </c>
      <c r="F7" s="85">
        <f t="shared" si="3"/>
        <v>8368.3944396275037</v>
      </c>
      <c r="G7" s="85">
        <f t="shared" si="4"/>
        <v>8368.3944396275037</v>
      </c>
      <c r="H7" s="85">
        <f t="shared" si="4"/>
        <v>8368.3944396275037</v>
      </c>
      <c r="I7" s="105">
        <f t="shared" si="0"/>
        <v>836.83944396275047</v>
      </c>
      <c r="J7" s="105">
        <f t="shared" si="5"/>
        <v>836.83944396275047</v>
      </c>
      <c r="K7" s="105">
        <f t="shared" si="6"/>
        <v>836.83944396275047</v>
      </c>
      <c r="L7" s="105">
        <f t="shared" si="1"/>
        <v>7531.5549956647537</v>
      </c>
      <c r="M7" s="105">
        <f t="shared" si="1"/>
        <v>7531.5549956647537</v>
      </c>
      <c r="N7" s="105">
        <f t="shared" si="1"/>
        <v>7531.5549956647537</v>
      </c>
    </row>
    <row r="8" spans="1:14" ht="15" thickBot="1">
      <c r="A8" s="83">
        <v>2019</v>
      </c>
      <c r="B8" s="84">
        <f t="shared" si="2"/>
        <v>44</v>
      </c>
      <c r="C8" s="85">
        <f>C7+'Change in C-stock'!Q8</f>
        <v>51132.530887828318</v>
      </c>
      <c r="D8" s="85">
        <f>D7+'Change in C-stock'!R8</f>
        <v>51132.530887828318</v>
      </c>
      <c r="E8" s="85">
        <f>E7+'Change in C-stock'!S8</f>
        <v>51132.530887828318</v>
      </c>
      <c r="F8" s="85">
        <f t="shared" si="3"/>
        <v>3226.5333264335204</v>
      </c>
      <c r="G8" s="85">
        <f t="shared" si="4"/>
        <v>3226.5333264335204</v>
      </c>
      <c r="H8" s="85">
        <f t="shared" si="4"/>
        <v>3226.5333264335204</v>
      </c>
      <c r="I8" s="105">
        <f t="shared" si="0"/>
        <v>322.65333264335209</v>
      </c>
      <c r="J8" s="105">
        <f t="shared" si="5"/>
        <v>322.65333264335209</v>
      </c>
      <c r="K8" s="105">
        <f t="shared" si="6"/>
        <v>322.65333264335209</v>
      </c>
      <c r="L8" s="105">
        <f t="shared" si="1"/>
        <v>2903.8799937901686</v>
      </c>
      <c r="M8" s="105">
        <f t="shared" si="1"/>
        <v>2903.8799937901686</v>
      </c>
      <c r="N8" s="105">
        <f t="shared" si="1"/>
        <v>2903.8799937901686</v>
      </c>
    </row>
    <row r="9" spans="1:14" ht="15" thickBot="1">
      <c r="A9" s="83">
        <v>2020</v>
      </c>
      <c r="B9" s="84">
        <f t="shared" si="2"/>
        <v>56</v>
      </c>
      <c r="C9" s="85">
        <f>C8+'Change in C-stock'!Q9</f>
        <v>52160.664221161649</v>
      </c>
      <c r="D9" s="85">
        <f>D8+'Change in C-stock'!R9</f>
        <v>56882.545836351135</v>
      </c>
      <c r="E9" s="85">
        <f>E8+'Change in C-stock'!S9</f>
        <v>56882.545836351135</v>
      </c>
      <c r="F9" s="85">
        <f t="shared" si="3"/>
        <v>1028.1333333333314</v>
      </c>
      <c r="G9" s="85">
        <f t="shared" si="4"/>
        <v>5750.0149485228176</v>
      </c>
      <c r="H9" s="85">
        <f t="shared" si="4"/>
        <v>5750.0149485228176</v>
      </c>
      <c r="I9" s="105">
        <f t="shared" si="0"/>
        <v>102.81333333333315</v>
      </c>
      <c r="J9" s="105">
        <f t="shared" si="5"/>
        <v>575.00149485228178</v>
      </c>
      <c r="K9" s="105">
        <f t="shared" si="6"/>
        <v>575.00149485228178</v>
      </c>
      <c r="L9" s="105">
        <f t="shared" si="1"/>
        <v>925.31999999999823</v>
      </c>
      <c r="M9" s="105">
        <f t="shared" si="1"/>
        <v>5175.0134536705355</v>
      </c>
      <c r="N9" s="105">
        <f t="shared" si="1"/>
        <v>5175.0134536705355</v>
      </c>
    </row>
    <row r="10" spans="1:14" ht="15" thickBot="1">
      <c r="A10" s="83">
        <v>2021</v>
      </c>
      <c r="B10" s="84">
        <f t="shared" si="2"/>
        <v>68</v>
      </c>
      <c r="C10" s="85">
        <f>C9+'Change in C-stock'!Q10</f>
        <v>56230.442458976548</v>
      </c>
      <c r="D10" s="85">
        <f>D9+'Change in C-stock'!R10</f>
        <v>60952.324074166034</v>
      </c>
      <c r="E10" s="85">
        <f>E9+'Change in C-stock'!S10</f>
        <v>60952.324074166034</v>
      </c>
      <c r="F10" s="85">
        <f t="shared" si="3"/>
        <v>4069.7782378148986</v>
      </c>
      <c r="G10" s="85">
        <f t="shared" si="4"/>
        <v>4069.7782378148986</v>
      </c>
      <c r="H10" s="85">
        <f t="shared" si="4"/>
        <v>4069.7782378148986</v>
      </c>
      <c r="I10" s="105">
        <f t="shared" si="0"/>
        <v>406.97782378148986</v>
      </c>
      <c r="J10" s="105">
        <f t="shared" si="5"/>
        <v>406.97782378148986</v>
      </c>
      <c r="K10" s="105">
        <f t="shared" si="6"/>
        <v>406.97782378148986</v>
      </c>
      <c r="L10" s="105">
        <f t="shared" si="1"/>
        <v>3662.8004140334087</v>
      </c>
      <c r="M10" s="105">
        <f t="shared" si="1"/>
        <v>3662.8004140334087</v>
      </c>
      <c r="N10" s="105">
        <f t="shared" si="1"/>
        <v>3662.8004140334087</v>
      </c>
    </row>
    <row r="11" spans="1:14" ht="15" thickBot="1">
      <c r="A11" s="83">
        <v>2022</v>
      </c>
      <c r="B11" s="84">
        <f t="shared" si="2"/>
        <v>80</v>
      </c>
      <c r="C11" s="85">
        <f>C10+'Change in C-stock'!Q11</f>
        <v>60300.220696791446</v>
      </c>
      <c r="D11" s="85">
        <f>D10+'Change in C-stock'!R11</f>
        <v>65022.102311980932</v>
      </c>
      <c r="E11" s="85">
        <f>E10+'Change in C-stock'!S11</f>
        <v>65022.102311980932</v>
      </c>
      <c r="F11" s="85">
        <f t="shared" si="3"/>
        <v>4069.7782378148986</v>
      </c>
      <c r="G11" s="85">
        <f t="shared" si="4"/>
        <v>4069.7782378148986</v>
      </c>
      <c r="H11" s="85">
        <f t="shared" si="4"/>
        <v>4069.7782378148986</v>
      </c>
      <c r="I11" s="105">
        <f t="shared" si="0"/>
        <v>406.97782378148986</v>
      </c>
      <c r="J11" s="105">
        <f t="shared" si="5"/>
        <v>406.97782378148986</v>
      </c>
      <c r="K11" s="105">
        <f t="shared" si="6"/>
        <v>406.97782378148986</v>
      </c>
      <c r="L11" s="105">
        <f t="shared" si="1"/>
        <v>3662.8004140334087</v>
      </c>
      <c r="M11" s="105">
        <f t="shared" si="1"/>
        <v>3662.8004140334087</v>
      </c>
      <c r="N11" s="105">
        <f t="shared" si="1"/>
        <v>3662.8004140334087</v>
      </c>
    </row>
    <row r="12" spans="1:14" ht="15" thickBot="1">
      <c r="A12" s="86" t="s">
        <v>2761</v>
      </c>
      <c r="B12" s="84">
        <f>B11</f>
        <v>80</v>
      </c>
      <c r="C12" s="85">
        <f>C11</f>
        <v>60300.220696791446</v>
      </c>
      <c r="D12" s="85">
        <f>D11</f>
        <v>65022.102311980932</v>
      </c>
      <c r="E12" s="85">
        <f>E11</f>
        <v>65022.102311980932</v>
      </c>
      <c r="F12" s="85">
        <f t="shared" ref="F12:N12" si="7">SUM(F5:F11)</f>
        <v>60300.220696791446</v>
      </c>
      <c r="G12" s="85">
        <f t="shared" si="7"/>
        <v>65022.102311980932</v>
      </c>
      <c r="H12" s="85">
        <f t="shared" si="7"/>
        <v>65022.102311980932</v>
      </c>
      <c r="I12" s="105">
        <f t="shared" si="7"/>
        <v>6030.0220696791448</v>
      </c>
      <c r="J12" s="105">
        <f t="shared" si="7"/>
        <v>6502.2102311980934</v>
      </c>
      <c r="K12" s="105">
        <f t="shared" si="7"/>
        <v>6502.2102311980934</v>
      </c>
      <c r="L12" s="105">
        <f t="shared" si="7"/>
        <v>54270.19862711231</v>
      </c>
      <c r="M12" s="105">
        <f t="shared" si="7"/>
        <v>58519.892080782847</v>
      </c>
      <c r="N12" s="105">
        <f t="shared" si="7"/>
        <v>58519.892080782847</v>
      </c>
    </row>
    <row r="13" spans="1:14">
      <c r="A13" s="87" t="s">
        <v>2862</v>
      </c>
      <c r="B13" s="88">
        <v>0.1</v>
      </c>
      <c r="C13" s="87" t="s">
        <v>2863</v>
      </c>
      <c r="D13" s="87"/>
      <c r="E13" s="87"/>
      <c r="I13" s="62"/>
      <c r="J13" s="62"/>
      <c r="K13" s="62"/>
      <c r="L13" s="62"/>
    </row>
    <row r="15" spans="1:14" ht="15" thickBot="1">
      <c r="A15" s="171" t="s">
        <v>2864</v>
      </c>
      <c r="B15" s="171"/>
    </row>
    <row r="16" spans="1:14" ht="21" thickBot="1">
      <c r="A16" s="79" t="s">
        <v>2822</v>
      </c>
      <c r="B16" s="89" t="s">
        <v>2865</v>
      </c>
    </row>
    <row r="17" spans="1:17" ht="15" thickBot="1">
      <c r="A17" s="83">
        <v>2016</v>
      </c>
      <c r="B17" s="83">
        <v>0</v>
      </c>
    </row>
    <row r="18" spans="1:17" ht="15" thickBot="1">
      <c r="A18" s="83">
        <v>2017</v>
      </c>
      <c r="B18" s="83">
        <v>0</v>
      </c>
    </row>
    <row r="19" spans="1:17" ht="15" thickBot="1">
      <c r="A19" s="83">
        <v>2018</v>
      </c>
      <c r="B19" s="83">
        <v>0</v>
      </c>
    </row>
    <row r="20" spans="1:17" ht="15" thickBot="1">
      <c r="A20" s="83">
        <v>2019</v>
      </c>
      <c r="B20" s="83">
        <v>0</v>
      </c>
    </row>
    <row r="21" spans="1:17" ht="15" thickBot="1">
      <c r="A21" s="83">
        <v>2020</v>
      </c>
      <c r="B21" s="83">
        <v>0</v>
      </c>
    </row>
    <row r="22" spans="1:17" ht="15" thickBot="1">
      <c r="A22" s="83">
        <v>2021</v>
      </c>
      <c r="B22" s="83">
        <v>0</v>
      </c>
    </row>
    <row r="23" spans="1:17" ht="15" thickBot="1">
      <c r="A23" s="83">
        <v>2022</v>
      </c>
      <c r="B23" s="83">
        <v>0</v>
      </c>
    </row>
    <row r="24" spans="1:17" ht="15" thickBot="1">
      <c r="A24" s="83" t="s">
        <v>2761</v>
      </c>
      <c r="B24" s="83">
        <v>0</v>
      </c>
    </row>
    <row r="26" spans="1:17">
      <c r="B26" s="90" t="s">
        <v>2866</v>
      </c>
    </row>
    <row r="27" spans="1:17">
      <c r="A27" s="147" t="s">
        <v>2867</v>
      </c>
      <c r="B27" s="147"/>
      <c r="C27" s="147"/>
      <c r="D27" s="147"/>
      <c r="E27" s="147"/>
      <c r="F27" s="147"/>
      <c r="G27" s="147"/>
      <c r="H27" s="147"/>
      <c r="I27" s="147"/>
      <c r="J27" s="147"/>
      <c r="K27" s="147"/>
      <c r="L27" s="147"/>
      <c r="M27" s="147"/>
      <c r="N27" s="147"/>
      <c r="O27" s="147"/>
      <c r="P27" s="147"/>
      <c r="Q27" s="147"/>
    </row>
    <row r="28" spans="1:17" ht="73.5" thickBot="1">
      <c r="A28" s="91" t="s">
        <v>2868</v>
      </c>
      <c r="B28" s="91" t="s">
        <v>2869</v>
      </c>
      <c r="C28" s="91" t="s">
        <v>2870</v>
      </c>
      <c r="D28" s="91" t="s">
        <v>2871</v>
      </c>
      <c r="E28" s="91" t="s">
        <v>2872</v>
      </c>
      <c r="F28" s="91" t="s">
        <v>2873</v>
      </c>
      <c r="G28" s="91" t="s">
        <v>2874</v>
      </c>
      <c r="H28" s="91" t="s">
        <v>2875</v>
      </c>
      <c r="I28" s="91" t="s">
        <v>2876</v>
      </c>
      <c r="J28" s="91" t="s">
        <v>2877</v>
      </c>
      <c r="K28" s="91" t="s">
        <v>2878</v>
      </c>
      <c r="L28" s="91" t="s">
        <v>2856</v>
      </c>
      <c r="M28" s="91" t="s">
        <v>2857</v>
      </c>
      <c r="N28" s="91" t="s">
        <v>2858</v>
      </c>
      <c r="O28" s="92" t="s">
        <v>2859</v>
      </c>
      <c r="P28" s="92" t="s">
        <v>2860</v>
      </c>
      <c r="Q28" s="92" t="s">
        <v>2861</v>
      </c>
    </row>
    <row r="29" spans="1:17" ht="15" thickBot="1">
      <c r="A29" s="93">
        <v>2016</v>
      </c>
      <c r="B29" s="94">
        <v>0</v>
      </c>
      <c r="C29" s="94">
        <f>'Change in C-stock'!L5</f>
        <v>18520.924409907788</v>
      </c>
      <c r="D29" s="94">
        <f>'Change in C-stock'!M5</f>
        <v>18520.924409907788</v>
      </c>
      <c r="E29" s="94">
        <f>'Change in C-stock'!N5</f>
        <v>18520.924409907788</v>
      </c>
      <c r="F29" s="95">
        <f t="shared" ref="F29:H35" si="8">B17</f>
        <v>0</v>
      </c>
      <c r="G29" s="95">
        <f t="shared" si="8"/>
        <v>0</v>
      </c>
      <c r="H29" s="95">
        <f t="shared" si="8"/>
        <v>0</v>
      </c>
      <c r="I29" s="94">
        <f>C29-B29-F29</f>
        <v>18520.924409907788</v>
      </c>
      <c r="J29" s="94">
        <f>D29-B29-G29</f>
        <v>18520.924409907788</v>
      </c>
      <c r="K29" s="94">
        <f>E29-B29-H29</f>
        <v>18520.924409907788</v>
      </c>
      <c r="L29" s="96"/>
      <c r="M29" s="96"/>
      <c r="N29" s="96"/>
      <c r="O29" s="97">
        <v>0</v>
      </c>
      <c r="P29" s="97">
        <v>0</v>
      </c>
      <c r="Q29" s="97">
        <v>0</v>
      </c>
    </row>
    <row r="30" spans="1:17" ht="15" thickBot="1">
      <c r="A30" s="93">
        <v>2017</v>
      </c>
      <c r="B30" s="94">
        <v>0</v>
      </c>
      <c r="C30" s="94">
        <f>'Change in C-stock'!L6</f>
        <v>21016.678711859506</v>
      </c>
      <c r="D30" s="94">
        <f>'Change in C-stock'!M6</f>
        <v>21016.678711859506</v>
      </c>
      <c r="E30" s="94">
        <f>'Change in C-stock'!N6</f>
        <v>21016.678711859506</v>
      </c>
      <c r="F30" s="95">
        <f t="shared" si="8"/>
        <v>0</v>
      </c>
      <c r="G30" s="95">
        <f t="shared" si="8"/>
        <v>0</v>
      </c>
      <c r="H30" s="95">
        <f t="shared" si="8"/>
        <v>0</v>
      </c>
      <c r="I30" s="94">
        <f t="shared" ref="I30:I35" si="9">C30-B30-F30</f>
        <v>21016.678711859506</v>
      </c>
      <c r="J30" s="94">
        <f t="shared" ref="J30:J35" si="10">D30-B30-G30</f>
        <v>21016.678711859506</v>
      </c>
      <c r="K30" s="94">
        <f t="shared" ref="K30:K35" si="11">E30-B30-H30</f>
        <v>21016.678711859506</v>
      </c>
      <c r="L30" s="96"/>
      <c r="M30" s="96"/>
      <c r="N30" s="96"/>
      <c r="O30" s="97">
        <f>I30-L30</f>
        <v>21016.678711859506</v>
      </c>
      <c r="P30" s="97">
        <f>J30-M30</f>
        <v>21016.678711859506</v>
      </c>
      <c r="Q30" s="97">
        <f>K30-N30</f>
        <v>21016.678711859506</v>
      </c>
    </row>
    <row r="31" spans="1:17" ht="15" thickBot="1">
      <c r="A31" s="93">
        <v>2018</v>
      </c>
      <c r="B31" s="94">
        <v>0</v>
      </c>
      <c r="C31" s="94">
        <f>'Change in C-stock'!L7</f>
        <v>8368.3944396275019</v>
      </c>
      <c r="D31" s="94">
        <f>'Change in C-stock'!M7</f>
        <v>8368.3944396275019</v>
      </c>
      <c r="E31" s="94">
        <f>'Change in C-stock'!N7</f>
        <v>8368.3944396275019</v>
      </c>
      <c r="F31" s="95">
        <f t="shared" si="8"/>
        <v>0</v>
      </c>
      <c r="G31" s="95">
        <f t="shared" si="8"/>
        <v>0</v>
      </c>
      <c r="H31" s="95">
        <f t="shared" si="8"/>
        <v>0</v>
      </c>
      <c r="I31" s="94">
        <f t="shared" si="9"/>
        <v>8368.3944396275019</v>
      </c>
      <c r="J31" s="94">
        <f t="shared" si="10"/>
        <v>8368.3944396275019</v>
      </c>
      <c r="K31" s="94">
        <f t="shared" si="11"/>
        <v>8368.3944396275019</v>
      </c>
      <c r="L31" s="96"/>
      <c r="M31" s="96"/>
      <c r="N31" s="96"/>
      <c r="O31" s="97">
        <f t="shared" ref="O31:O36" si="12">I31-L31</f>
        <v>8368.3944396275019</v>
      </c>
      <c r="P31" s="97">
        <f t="shared" ref="P31:Q36" si="13">J31-M31</f>
        <v>8368.3944396275019</v>
      </c>
      <c r="Q31" s="97">
        <f t="shared" si="13"/>
        <v>8368.3944396275019</v>
      </c>
    </row>
    <row r="32" spans="1:17" ht="15" thickBot="1">
      <c r="A32" s="98">
        <v>2019</v>
      </c>
      <c r="B32" s="94">
        <v>0</v>
      </c>
      <c r="C32" s="94">
        <f>'Change in C-stock'!L8</f>
        <v>3226.5333264335186</v>
      </c>
      <c r="D32" s="94">
        <f>'Change in C-stock'!M8</f>
        <v>3226.5333264335186</v>
      </c>
      <c r="E32" s="94">
        <f>'Change in C-stock'!N8</f>
        <v>3226.5333264335186</v>
      </c>
      <c r="F32" s="95">
        <f t="shared" si="8"/>
        <v>0</v>
      </c>
      <c r="G32" s="95">
        <f t="shared" si="8"/>
        <v>0</v>
      </c>
      <c r="H32" s="95">
        <f t="shared" si="8"/>
        <v>0</v>
      </c>
      <c r="I32" s="94">
        <f t="shared" si="9"/>
        <v>3226.5333264335186</v>
      </c>
      <c r="J32" s="94">
        <f t="shared" si="10"/>
        <v>3226.5333264335186</v>
      </c>
      <c r="K32" s="94">
        <f t="shared" si="11"/>
        <v>3226.5333264335186</v>
      </c>
      <c r="L32" s="96"/>
      <c r="M32" s="96"/>
      <c r="N32" s="96"/>
      <c r="O32" s="97">
        <f t="shared" si="12"/>
        <v>3226.5333264335186</v>
      </c>
      <c r="P32" s="97">
        <f t="shared" si="13"/>
        <v>3226.5333264335186</v>
      </c>
      <c r="Q32" s="97">
        <f t="shared" si="13"/>
        <v>3226.5333264335186</v>
      </c>
    </row>
    <row r="33" spans="1:17" ht="15" thickBot="1">
      <c r="A33" s="98">
        <v>2020</v>
      </c>
      <c r="B33" s="94">
        <v>27269</v>
      </c>
      <c r="C33" s="94">
        <f>'Change in C-stock'!L9</f>
        <v>1028.1333333333337</v>
      </c>
      <c r="D33" s="94">
        <f>'Change in C-stock'!M9</f>
        <v>5750.0149485228158</v>
      </c>
      <c r="E33" s="94">
        <f>'Change in C-stock'!N9</f>
        <v>5750.0149485228158</v>
      </c>
      <c r="F33" s="95">
        <f t="shared" si="8"/>
        <v>0</v>
      </c>
      <c r="G33" s="95">
        <f t="shared" si="8"/>
        <v>0</v>
      </c>
      <c r="H33" s="95">
        <f t="shared" si="8"/>
        <v>0</v>
      </c>
      <c r="I33" s="94">
        <f t="shared" si="9"/>
        <v>-26240.866666666665</v>
      </c>
      <c r="J33" s="94">
        <f>D33-G33</f>
        <v>5750.0149485228158</v>
      </c>
      <c r="K33" s="94">
        <f>E33-H33</f>
        <v>5750.0149485228158</v>
      </c>
      <c r="L33" s="96"/>
      <c r="M33" s="96"/>
      <c r="N33" s="96"/>
      <c r="O33" s="97">
        <f t="shared" si="12"/>
        <v>-26240.866666666665</v>
      </c>
      <c r="P33" s="97">
        <f t="shared" si="13"/>
        <v>5750.0149485228158</v>
      </c>
      <c r="Q33" s="97">
        <f t="shared" si="13"/>
        <v>5750.0149485228158</v>
      </c>
    </row>
    <row r="34" spans="1:17" ht="15" thickBot="1">
      <c r="A34" s="98">
        <v>2021</v>
      </c>
      <c r="B34" s="94">
        <f>'Change in C-stock'!D10</f>
        <v>0</v>
      </c>
      <c r="C34" s="94">
        <f>'Change in C-stock'!L10</f>
        <v>4069.7782378148986</v>
      </c>
      <c r="D34" s="94">
        <f>'Change in C-stock'!M10</f>
        <v>4069.7782378148986</v>
      </c>
      <c r="E34" s="94">
        <f>'Change in C-stock'!N10</f>
        <v>4069.7782378148986</v>
      </c>
      <c r="F34" s="95">
        <f t="shared" si="8"/>
        <v>0</v>
      </c>
      <c r="G34" s="95">
        <f t="shared" si="8"/>
        <v>0</v>
      </c>
      <c r="H34" s="95">
        <f t="shared" si="8"/>
        <v>0</v>
      </c>
      <c r="I34" s="94">
        <f t="shared" si="9"/>
        <v>4069.7782378148986</v>
      </c>
      <c r="J34" s="94">
        <f t="shared" si="10"/>
        <v>4069.7782378148986</v>
      </c>
      <c r="K34" s="94">
        <f t="shared" si="11"/>
        <v>4069.7782378148986</v>
      </c>
      <c r="L34" s="96"/>
      <c r="M34" s="96"/>
      <c r="N34" s="96"/>
      <c r="O34" s="97">
        <f t="shared" si="12"/>
        <v>4069.7782378148986</v>
      </c>
      <c r="P34" s="97">
        <f t="shared" si="13"/>
        <v>4069.7782378148986</v>
      </c>
      <c r="Q34" s="97">
        <f t="shared" si="13"/>
        <v>4069.7782378148986</v>
      </c>
    </row>
    <row r="35" spans="1:17" ht="15" thickBot="1">
      <c r="A35" s="98">
        <v>2022</v>
      </c>
      <c r="B35" s="94">
        <f>'Change in C-stock'!D11</f>
        <v>0</v>
      </c>
      <c r="C35" s="94">
        <f>'Change in C-stock'!L11</f>
        <v>4069.7782378148986</v>
      </c>
      <c r="D35" s="94">
        <f>'Change in C-stock'!M11</f>
        <v>4069.7782378148986</v>
      </c>
      <c r="E35" s="94">
        <f>'Change in C-stock'!N11</f>
        <v>4069.7782378148986</v>
      </c>
      <c r="F35" s="95">
        <f t="shared" si="8"/>
        <v>0</v>
      </c>
      <c r="G35" s="95">
        <f t="shared" si="8"/>
        <v>0</v>
      </c>
      <c r="H35" s="95">
        <f t="shared" si="8"/>
        <v>0</v>
      </c>
      <c r="I35" s="94">
        <f t="shared" si="9"/>
        <v>4069.7782378148986</v>
      </c>
      <c r="J35" s="94">
        <f t="shared" si="10"/>
        <v>4069.7782378148986</v>
      </c>
      <c r="K35" s="94">
        <f t="shared" si="11"/>
        <v>4069.7782378148986</v>
      </c>
      <c r="L35" s="96"/>
      <c r="M35" s="96"/>
      <c r="N35" s="96"/>
      <c r="O35" s="97">
        <f t="shared" si="12"/>
        <v>4069.7782378148986</v>
      </c>
      <c r="P35" s="97">
        <f t="shared" si="13"/>
        <v>4069.7782378148986</v>
      </c>
      <c r="Q35" s="97">
        <f t="shared" si="13"/>
        <v>4069.7782378148986</v>
      </c>
    </row>
    <row r="36" spans="1:17" ht="15" thickBot="1">
      <c r="A36" s="98" t="s">
        <v>2782</v>
      </c>
      <c r="B36" s="94">
        <f>SUM(B29:B34)</f>
        <v>27269</v>
      </c>
      <c r="C36" s="94">
        <f>SUM(C29:C35)</f>
        <v>60300.220696791446</v>
      </c>
      <c r="D36" s="94">
        <f>'Change in C-stock'!M12</f>
        <v>65022.102311980932</v>
      </c>
      <c r="E36" s="94">
        <f>'Change in C-stock'!N12</f>
        <v>65022.102311980932</v>
      </c>
      <c r="F36" s="95">
        <f>B24</f>
        <v>0</v>
      </c>
      <c r="G36" s="95">
        <f>C24</f>
        <v>0</v>
      </c>
      <c r="H36" s="95">
        <f>D24</f>
        <v>0</v>
      </c>
      <c r="I36" s="94">
        <f>C36-B36</f>
        <v>33031.220696791446</v>
      </c>
      <c r="J36" s="94">
        <f>D36</f>
        <v>65022.102311980932</v>
      </c>
      <c r="K36" s="94">
        <f>E36</f>
        <v>65022.102311980932</v>
      </c>
      <c r="L36" s="96">
        <f>I36*$B$13</f>
        <v>3303.1220696791447</v>
      </c>
      <c r="M36" s="96">
        <f t="shared" ref="M36:N36" si="14">J36*$B$13</f>
        <v>6502.2102311980934</v>
      </c>
      <c r="N36" s="96">
        <f t="shared" si="14"/>
        <v>6502.2102311980934</v>
      </c>
      <c r="O36" s="99">
        <f t="shared" si="12"/>
        <v>29728.0986271123</v>
      </c>
      <c r="P36" s="99">
        <f t="shared" si="13"/>
        <v>58519.89208078284</v>
      </c>
      <c r="Q36" s="99">
        <f t="shared" si="13"/>
        <v>58519.89208078284</v>
      </c>
    </row>
    <row r="38" spans="1:17" ht="45.6" thickBot="1">
      <c r="A38" s="91" t="s">
        <v>2879</v>
      </c>
      <c r="B38" s="91" t="s">
        <v>2869</v>
      </c>
      <c r="C38" s="91" t="s">
        <v>2880</v>
      </c>
      <c r="D38" s="91" t="s">
        <v>2873</v>
      </c>
      <c r="E38" s="91" t="s">
        <v>2881</v>
      </c>
      <c r="F38" s="91" t="s">
        <v>2882</v>
      </c>
      <c r="G38" s="92" t="s">
        <v>2883</v>
      </c>
    </row>
    <row r="39" spans="1:17">
      <c r="A39">
        <v>2020</v>
      </c>
      <c r="B39" s="116">
        <f>B36</f>
        <v>27269</v>
      </c>
      <c r="C39" s="116">
        <f>C36</f>
        <v>60300.220696791446</v>
      </c>
      <c r="D39" s="140">
        <f>F36</f>
        <v>0</v>
      </c>
      <c r="E39" s="116">
        <f>I36</f>
        <v>33031.220696791446</v>
      </c>
      <c r="F39" s="140">
        <f>L36</f>
        <v>3303.1220696791447</v>
      </c>
      <c r="G39" s="116">
        <f>O36</f>
        <v>29728.0986271123</v>
      </c>
    </row>
    <row r="40" spans="1:17">
      <c r="A40">
        <v>2021</v>
      </c>
      <c r="B40" s="116"/>
      <c r="C40" s="116">
        <f>D36</f>
        <v>65022.102311980932</v>
      </c>
      <c r="D40" s="140">
        <f>G36</f>
        <v>0</v>
      </c>
      <c r="E40" s="116">
        <f>J36</f>
        <v>65022.102311980932</v>
      </c>
      <c r="F40" s="140">
        <f>M36</f>
        <v>6502.2102311980934</v>
      </c>
      <c r="G40" s="116">
        <f>P36</f>
        <v>58519.89208078284</v>
      </c>
    </row>
    <row r="41" spans="1:17">
      <c r="A41">
        <v>2022</v>
      </c>
      <c r="B41" s="116"/>
      <c r="C41" s="116">
        <f>E36</f>
        <v>65022.102311980932</v>
      </c>
      <c r="D41" s="140">
        <f>H36</f>
        <v>0</v>
      </c>
      <c r="E41" s="116">
        <f>K36</f>
        <v>65022.102311980932</v>
      </c>
      <c r="F41" s="140">
        <f>N36</f>
        <v>6502.2102311980934</v>
      </c>
      <c r="G41" s="116">
        <f>Q36</f>
        <v>58519.89208078284</v>
      </c>
    </row>
    <row r="42" spans="1:17" s="4" customFormat="1">
      <c r="A42" s="4" t="s">
        <v>2761</v>
      </c>
      <c r="B42" s="141">
        <f t="shared" ref="B42:G42" si="15">SUM(B39:B41)</f>
        <v>27269</v>
      </c>
      <c r="C42" s="141">
        <f t="shared" si="15"/>
        <v>190344.4253207533</v>
      </c>
      <c r="D42" s="141">
        <f t="shared" si="15"/>
        <v>0</v>
      </c>
      <c r="E42" s="141">
        <f t="shared" si="15"/>
        <v>163075.4253207533</v>
      </c>
      <c r="F42" s="141">
        <f t="shared" si="15"/>
        <v>16307.542532075331</v>
      </c>
      <c r="G42" s="141">
        <f t="shared" si="15"/>
        <v>146767.88278867799</v>
      </c>
    </row>
    <row r="45" spans="1:17">
      <c r="G45" s="116"/>
    </row>
  </sheetData>
  <mergeCells count="3">
    <mergeCell ref="A15:B15"/>
    <mergeCell ref="A3:N3"/>
    <mergeCell ref="A27:Q27"/>
  </mergeCells>
  <pageMargins left="0.7" right="0.7" top="0.75" bottom="0.75" header="0.3" footer="0.3"/>
  <pageSetup paperSize="9" orientation="portrait"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DDC1F0F2D97C04690DF7AC407C65BA5" ma:contentTypeVersion="19" ma:contentTypeDescription="Create a new document." ma:contentTypeScope="" ma:versionID="138ac169aaadc9c430b97b25b46ecc4e">
  <xsd:schema xmlns:xsd="http://www.w3.org/2001/XMLSchema" xmlns:xs="http://www.w3.org/2001/XMLSchema" xmlns:p="http://schemas.microsoft.com/office/2006/metadata/properties" xmlns:ns2="5944c9fc-9421-4c39-b608-61ce31788618" xmlns:ns3="3ba820af-9c36-47fb-8383-9944acc4573c" targetNamespace="http://schemas.microsoft.com/office/2006/metadata/properties" ma:root="true" ma:fieldsID="4cce58cbed9668fc3dbbcfb9a7470718" ns2:_="" ns3:_="">
    <xsd:import namespace="5944c9fc-9421-4c39-b608-61ce31788618"/>
    <xsd:import namespace="3ba820af-9c36-47fb-8383-9944acc4573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44c9fc-9421-4c39-b608-61ce317886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b97863a-9c53-4d79-aa62-b4edf9878b66"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a820af-9c36-47fb-8383-9944acc4573c"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4e236bb-6ba1-491a-998c-53c379aa7070}" ma:internalName="TaxCatchAll" ma:showField="CatchAllData" ma:web="3ba820af-9c36-47fb-8383-9944acc457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a820af-9c36-47fb-8383-9944acc4573c" xsi:nil="true"/>
    <lcf76f155ced4ddcb4097134ff3c332f xmlns="5944c9fc-9421-4c39-b608-61ce3178861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9DA3C69-A7BA-4E4C-87C4-3989F28A89EC}"/>
</file>

<file path=customXml/itemProps2.xml><?xml version="1.0" encoding="utf-8"?>
<ds:datastoreItem xmlns:ds="http://schemas.openxmlformats.org/officeDocument/2006/customXml" ds:itemID="{48AADE53-F5BA-4C5F-B056-EC0482A17426}"/>
</file>

<file path=customXml/itemProps3.xml><?xml version="1.0" encoding="utf-8"?>
<ds:datastoreItem xmlns:ds="http://schemas.openxmlformats.org/officeDocument/2006/customXml" ds:itemID="{0CF58FF2-7195-437D-93DA-619C2867AB5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Bidipta Ghosal</dc:creator>
  <cp:keywords/>
  <dc:description/>
  <cp:lastModifiedBy>Sutida Rumphoei</cp:lastModifiedBy>
  <cp:revision/>
  <dcterms:created xsi:type="dcterms:W3CDTF">2023-03-20T11:39:14Z</dcterms:created>
  <dcterms:modified xsi:type="dcterms:W3CDTF">2025-04-18T05:24:00Z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0x010100CDDC1F0F2D97C04690DF7AC407C65BA5</vt:lpwstr>
  </property>
  <property fmtid="{D5CDD505-2E9C-101B-9397-08002B2CF9AE}" pid="3" name="MediaServiceImageTags">
    <vt:lpwstr/>
  </property>
</Properties>
</file>