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Kerem\Desktop\"/>
    </mc:Choice>
  </mc:AlternateContent>
  <xr:revisionPtr revIDLastSave="0" documentId="13_ncr:1_{AB3DC2DC-F7DD-488D-9808-EA20FA60C9CF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Emission Factors" sheetId="1" r:id="rId1"/>
    <sheet name="Monitoring Plan (SDG 7&amp;13)" sheetId="2" r:id="rId2"/>
    <sheet name="SDG 6" sheetId="4" r:id="rId3"/>
    <sheet name="Demand Scenario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6" i="2"/>
  <c r="D10" i="2"/>
  <c r="D11" i="2"/>
  <c r="D12" i="2"/>
  <c r="D13" i="2"/>
  <c r="D14" i="2"/>
  <c r="D15" i="2"/>
  <c r="I6" i="4"/>
  <c r="E6" i="4"/>
  <c r="G6" i="4"/>
  <c r="D6" i="4"/>
  <c r="F6" i="4" l="1"/>
  <c r="H6" i="4" s="1"/>
  <c r="D17" i="2" l="1"/>
  <c r="G4" i="2"/>
  <c r="F9" i="2"/>
  <c r="F10" i="2"/>
  <c r="F11" i="2"/>
  <c r="F12" i="2"/>
  <c r="F13" i="2"/>
  <c r="F14" i="2"/>
  <c r="F15" i="2"/>
  <c r="F16" i="2"/>
  <c r="C17" i="2"/>
  <c r="E17" i="2"/>
  <c r="F17" i="2" l="1"/>
</calcChain>
</file>

<file path=xl/sharedStrings.xml><?xml version="1.0" encoding="utf-8"?>
<sst xmlns="http://schemas.openxmlformats.org/spreadsheetml/2006/main" count="40" uniqueCount="38">
  <si>
    <t>Total (tonnes of CO2e)</t>
  </si>
  <si>
    <t>Estimation of leakage 
(tonnes of CO2e)</t>
  </si>
  <si>
    <t>Estimation of baseline emissions 
(tonnes of CO2e)</t>
  </si>
  <si>
    <t>Year</t>
  </si>
  <si>
    <t>MWh/year</t>
  </si>
  <si>
    <t>Generation During Total Crediting Period</t>
  </si>
  <si>
    <t>OM</t>
  </si>
  <si>
    <t>BM</t>
  </si>
  <si>
    <t>Factor</t>
  </si>
  <si>
    <t xml:space="preserve">(tCO2/MWh)
</t>
  </si>
  <si>
    <t>CM</t>
  </si>
  <si>
    <t>Reference:</t>
  </si>
  <si>
    <t>Scenarios</t>
  </si>
  <si>
    <t>High Scenario</t>
  </si>
  <si>
    <t>Low Scenario</t>
  </si>
  <si>
    <t>https://enerji.gov.tr//Media/Dizin/EVCED/tr/%C3%87evreVe%C4%B0klim/%C4%B0klimDe%C4%9Fi%C5%9Fikli%C4%9Fi/TUESEmisyonFktr/Belgeler/Bform2020.pdf</t>
  </si>
  <si>
    <t>MONITORING PLAN, TABLE NO: 1</t>
  </si>
  <si>
    <t>Calculation of Avoidance of  Wastewater Discharge Amount for Water Quality and Quantity Indicator of Sustainable Development Matrix</t>
  </si>
  <si>
    <t>Annual Electricity Generation of Project Activity (GWh/y)</t>
  </si>
  <si>
    <t>Amount of Avoided Wastewater Discharge per year by Project Activity (x1000 m3/y)</t>
  </si>
  <si>
    <t>Total Waste Water Discharged by Thermal Power Plants in 2020 (x1000 m3) (1)</t>
  </si>
  <si>
    <t>https://www.teias.gov.tr/turkiye-elektrik-uretim-iletim-istatistikleri</t>
  </si>
  <si>
    <t>(2) For 2020 Electricity Generation</t>
  </si>
  <si>
    <t>(1) For 2020 Wastewater Discharged:</t>
  </si>
  <si>
    <t>Total Electricty Generation by Thermal Power Plants in 2020 (GWh) (2)</t>
  </si>
  <si>
    <t>Amount of Wastewater Discharged by Project Activity per year (x1000 m3/y) (3)</t>
  </si>
  <si>
    <t>(3) Water will be used only for daily consumption. 10 workers will be employed during operation. Daily water usage per worker is 0,189 m3</t>
  </si>
  <si>
    <t>Average Amount of Waste Water Discharged per each GWh Electricity Generation in 2020 (x1000 m3/GWh) (3)</t>
  </si>
  <si>
    <t>19.03.2023-31.12.2023</t>
  </si>
  <si>
    <t>01.01.2030-18.03.2030</t>
  </si>
  <si>
    <t>Calculation of Emission Reduction of Akbük WFP</t>
  </si>
  <si>
    <t>Annual Electricity Generation of Akbük WFP :</t>
  </si>
  <si>
    <t>Türkiye İstatistik Kurumu, Sektörel Su ve Atıksu İstatistikleri, 2020 (tuik.gov.tr)</t>
  </si>
  <si>
    <t xml:space="preserve"> Hence total wastewater production in power plant per year becomes: 10*0,189*365/1000 = 690 m3/year</t>
  </si>
  <si>
    <t>Net Amount of Avoided Wastewater Discharge by Project Activity per year (x1000 m3/y)</t>
  </si>
  <si>
    <r>
      <t>Estimation of project activity emissions  
(tonnes of CO</t>
    </r>
    <r>
      <rPr>
        <b/>
        <vertAlign val="subscript"/>
        <sz val="11"/>
        <rFont val="Arial"/>
        <family val="2"/>
        <charset val="162"/>
      </rPr>
      <t>2</t>
    </r>
    <r>
      <rPr>
        <b/>
        <sz val="11"/>
        <rFont val="Arial"/>
        <family val="2"/>
        <charset val="162"/>
      </rPr>
      <t>e)</t>
    </r>
  </si>
  <si>
    <r>
      <t>Estimation of overall emission reductions (tonnes of CO</t>
    </r>
    <r>
      <rPr>
        <b/>
        <vertAlign val="subscript"/>
        <sz val="11"/>
        <rFont val="Arial"/>
        <family val="2"/>
        <charset val="162"/>
      </rPr>
      <t>2</t>
    </r>
    <r>
      <rPr>
        <b/>
        <sz val="11"/>
        <rFont val="Arial"/>
        <family val="2"/>
        <charset val="162"/>
      </rPr>
      <t>e)</t>
    </r>
  </si>
  <si>
    <r>
      <rPr>
        <b/>
        <sz val="11"/>
        <rFont val="Arial"/>
        <family val="2"/>
        <charset val="162"/>
      </rPr>
      <t xml:space="preserve">IMPORTANT NOTE : </t>
    </r>
    <r>
      <rPr>
        <sz val="11"/>
        <color theme="1"/>
        <rFont val="Arial"/>
        <family val="2"/>
        <charset val="162"/>
      </rPr>
      <t>Turkey's most recent wastewater data belongs to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</si>
</sst>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T_L_-;\-* #,##0.00\ _T_L_-;_-* &quot;-&quot;??\ _T_L_-;_-@_-"/>
    <numFmt numFmtId="165" formatCode="0.0000"/>
    <numFmt numFmtId="166" formatCode="_-* #,##0_-;\-* #,##0_-;_-* &quot;-&quot;??_-;_-@_-"/>
    <numFmt numFmtId="167" formatCode="#,##0.00000"/>
    <numFmt numFmtId="168" formatCode="#,##0.0"/>
    <numFmt numFmtId="169" formatCode="0.0"/>
    <numFmt numFmtId="170" formatCode="#,##0.000"/>
  </numFmts>
  <fonts count="16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u/>
      <sz val="7.5"/>
      <color indexed="12"/>
      <name val="Geneva"/>
      <charset val="162"/>
    </font>
    <font>
      <sz val="11"/>
      <color indexed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Geneva"/>
      <family val="2"/>
      <charset val="162"/>
    </font>
    <font>
      <u/>
      <sz val="11"/>
      <color theme="1"/>
      <name val="Arial"/>
      <family val="2"/>
      <charset val="162"/>
    </font>
    <font>
      <b/>
      <u/>
      <sz val="11"/>
      <name val="Arial"/>
      <family val="2"/>
      <charset val="162"/>
    </font>
    <font>
      <sz val="11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vertAlign val="subscript"/>
      <sz val="11"/>
      <name val="Arial"/>
      <family val="2"/>
      <charset val="162"/>
    </font>
    <font>
      <u/>
      <sz val="11"/>
      <color indexed="12"/>
      <name val="Arial"/>
      <family val="2"/>
      <charset val="162"/>
    </font>
    <font>
      <b/>
      <i/>
      <sz val="11"/>
      <color theme="1"/>
      <name val="Arial"/>
      <family val="2"/>
      <charset val="162"/>
    </font>
    <font>
      <i/>
      <sz val="11"/>
      <name val="Arial"/>
      <family val="2"/>
      <charset val="162"/>
    </font>
    <font>
      <b/>
      <sz val="11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6" fillId="0" borderId="0" xfId="0" applyFont="1"/>
    <xf numFmtId="0" fontId="7" fillId="0" borderId="0" xfId="0" applyFont="1"/>
    <xf numFmtId="3" fontId="8" fillId="0" borderId="4" xfId="1" applyNumberFormat="1" applyFont="1" applyBorder="1" applyAlignment="1">
      <alignment horizontal="center" wrapText="1"/>
    </xf>
    <xf numFmtId="164" fontId="9" fillId="0" borderId="0" xfId="3" applyFont="1"/>
    <xf numFmtId="43" fontId="8" fillId="0" borderId="0" xfId="4" applyFont="1"/>
    <xf numFmtId="0" fontId="8" fillId="0" borderId="0" xfId="1" applyFont="1"/>
    <xf numFmtId="4" fontId="10" fillId="0" borderId="1" xfId="1" applyNumberFormat="1" applyFont="1" applyBorder="1"/>
    <xf numFmtId="0" fontId="8" fillId="0" borderId="0" xfId="1" applyFont="1" applyAlignment="1">
      <alignment horizontal="left"/>
    </xf>
    <xf numFmtId="0" fontId="10" fillId="2" borderId="3" xfId="1" applyFont="1" applyFill="1" applyBorder="1" applyAlignment="1">
      <alignment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 wrapText="1"/>
    </xf>
    <xf numFmtId="0" fontId="10" fillId="2" borderId="2" xfId="1" applyFont="1" applyFill="1" applyBorder="1" applyAlignment="1">
      <alignment horizontal="center" vertical="center" wrapText="1"/>
    </xf>
    <xf numFmtId="14" fontId="8" fillId="0" borderId="2" xfId="1" applyNumberFormat="1" applyFont="1" applyBorder="1" applyAlignment="1">
      <alignment horizontal="justify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justify" vertical="top" wrapText="1"/>
    </xf>
    <xf numFmtId="0" fontId="8" fillId="0" borderId="4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4" fontId="8" fillId="0" borderId="0" xfId="0" applyNumberFormat="1" applyFont="1"/>
    <xf numFmtId="3" fontId="8" fillId="0" borderId="0" xfId="1" applyNumberFormat="1" applyFont="1"/>
    <xf numFmtId="0" fontId="8" fillId="0" borderId="0" xfId="0" applyFont="1"/>
    <xf numFmtId="17" fontId="8" fillId="0" borderId="2" xfId="1" applyNumberFormat="1" applyFont="1" applyBorder="1" applyAlignment="1">
      <alignment horizontal="justify" vertical="top" wrapText="1"/>
    </xf>
    <xf numFmtId="0" fontId="10" fillId="0" borderId="3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14" fontId="8" fillId="0" borderId="0" xfId="1" applyNumberFormat="1" applyFont="1"/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14" fontId="7" fillId="0" borderId="0" xfId="1" applyNumberFormat="1" applyFont="1"/>
    <xf numFmtId="166" fontId="8" fillId="0" borderId="0" xfId="4" applyNumberFormat="1" applyFont="1"/>
    <xf numFmtId="0" fontId="12" fillId="0" borderId="0" xfId="2" applyFont="1" applyAlignment="1" applyProtection="1"/>
    <xf numFmtId="0" fontId="9" fillId="0" borderId="0" xfId="0" applyFont="1"/>
    <xf numFmtId="43" fontId="9" fillId="0" borderId="0" xfId="0" applyNumberFormat="1" applyFont="1"/>
    <xf numFmtId="0" fontId="7" fillId="0" borderId="0" xfId="1" applyFont="1"/>
    <xf numFmtId="0" fontId="10" fillId="0" borderId="0" xfId="1" applyFont="1"/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3" fontId="8" fillId="0" borderId="1" xfId="5" applyFont="1" applyFill="1" applyBorder="1" applyAlignment="1">
      <alignment horizontal="center" vertical="center"/>
    </xf>
    <xf numFmtId="169" fontId="8" fillId="0" borderId="1" xfId="1" applyNumberFormat="1" applyFont="1" applyBorder="1" applyAlignment="1">
      <alignment horizontal="center" vertical="center"/>
    </xf>
    <xf numFmtId="168" fontId="8" fillId="0" borderId="1" xfId="1" applyNumberFormat="1" applyFont="1" applyBorder="1" applyAlignment="1">
      <alignment horizontal="center" vertical="center"/>
    </xf>
    <xf numFmtId="170" fontId="8" fillId="0" borderId="1" xfId="1" applyNumberFormat="1" applyFont="1" applyBorder="1" applyAlignment="1">
      <alignment horizontal="center" vertical="center"/>
    </xf>
    <xf numFmtId="43" fontId="8" fillId="0" borderId="1" xfId="5" applyNumberFormat="1" applyFont="1" applyFill="1" applyBorder="1" applyAlignment="1">
      <alignment horizontal="center" vertical="center"/>
    </xf>
    <xf numFmtId="0" fontId="12" fillId="0" borderId="0" xfId="2" applyFont="1" applyFill="1" applyAlignment="1" applyProtection="1"/>
    <xf numFmtId="0" fontId="13" fillId="3" borderId="6" xfId="1" applyFont="1" applyFill="1" applyBorder="1" applyAlignment="1">
      <alignment horizontal="justify" vertical="center"/>
    </xf>
    <xf numFmtId="0" fontId="13" fillId="3" borderId="7" xfId="1" applyFont="1" applyFill="1" applyBorder="1" applyAlignment="1">
      <alignment horizontal="justify" vertical="center"/>
    </xf>
    <xf numFmtId="0" fontId="13" fillId="0" borderId="2" xfId="1" applyFont="1" applyBorder="1" applyAlignment="1">
      <alignment horizontal="justify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167" fontId="8" fillId="0" borderId="0" xfId="1" applyNumberFormat="1" applyFont="1"/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15" fillId="0" borderId="0" xfId="0" applyFont="1"/>
    <xf numFmtId="0" fontId="15" fillId="4" borderId="1" xfId="0" applyFont="1" applyFill="1" applyBorder="1"/>
    <xf numFmtId="0" fontId="15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</cellXfs>
  <cellStyles count="7">
    <cellStyle name="Comma" xfId="4" builtinId="3"/>
    <cellStyle name="Comma 2" xfId="5" xr:uid="{39B53C5E-0C45-4F96-AD81-05E255B3D7CD}"/>
    <cellStyle name="Hyperlink" xfId="2" builtinId="8"/>
    <cellStyle name="Normal" xfId="0" builtinId="0"/>
    <cellStyle name="Normal 2" xfId="1" xr:uid="{00000000-0005-0000-0000-000002000000}"/>
    <cellStyle name="Normal 3" xfId="6" xr:uid="{3F9AADC9-463D-48B1-ADA8-45F9139BB549}"/>
    <cellStyle name="Virgü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High Scenario</c:v>
          </c:tx>
          <c:invertIfNegative val="0"/>
          <c:cat>
            <c:numRef>
              <c:f>'Demand Scenarios'!$C$1:$L$1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'Demand Scenarios'!$C$2:$L$2</c:f>
              <c:numCache>
                <c:formatCode>#,##0</c:formatCode>
                <c:ptCount val="10"/>
                <c:pt idx="0">
                  <c:v>340810</c:v>
                </c:pt>
                <c:pt idx="1">
                  <c:v>354446</c:v>
                </c:pt>
                <c:pt idx="2">
                  <c:v>371927</c:v>
                </c:pt>
                <c:pt idx="3">
                  <c:v>391806</c:v>
                </c:pt>
                <c:pt idx="4">
                  <c:v>409551</c:v>
                </c:pt>
                <c:pt idx="5">
                  <c:v>425790</c:v>
                </c:pt>
                <c:pt idx="6">
                  <c:v>439739</c:v>
                </c:pt>
                <c:pt idx="7">
                  <c:v>455387</c:v>
                </c:pt>
                <c:pt idx="8">
                  <c:v>471572</c:v>
                </c:pt>
                <c:pt idx="9">
                  <c:v>491224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88F-B26C-0495D9345778}"/>
            </c:ext>
          </c:extLst>
        </c:ser>
        <c:ser>
          <c:idx val="1"/>
          <c:order val="1"/>
          <c:tx>
            <c:v>Low Scenario</c:v>
          </c:tx>
          <c:invertIfNegative val="0"/>
          <c:cat>
            <c:numRef>
              <c:f>'Demand Scenarios'!$C$1:$L$1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'Demand Scenarios'!$C$3:$L$3</c:f>
              <c:numCache>
                <c:formatCode>#,##0</c:formatCode>
                <c:ptCount val="10"/>
                <c:pt idx="0">
                  <c:v>308903</c:v>
                </c:pt>
                <c:pt idx="1">
                  <c:v>317755</c:v>
                </c:pt>
                <c:pt idx="2">
                  <c:v>329911</c:v>
                </c:pt>
                <c:pt idx="3">
                  <c:v>344265</c:v>
                </c:pt>
                <c:pt idx="4">
                  <c:v>357757</c:v>
                </c:pt>
                <c:pt idx="5">
                  <c:v>369703</c:v>
                </c:pt>
                <c:pt idx="6">
                  <c:v>378902</c:v>
                </c:pt>
                <c:pt idx="7">
                  <c:v>389682</c:v>
                </c:pt>
                <c:pt idx="8">
                  <c:v>400825</c:v>
                </c:pt>
                <c:pt idx="9">
                  <c:v>415042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1-488F-B26C-0495D934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345320"/>
        <c:axId val="117621232"/>
      </c:barChart>
      <c:catAx>
        <c:axId val="59334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621232"/>
        <c:crosses val="autoZero"/>
        <c:auto val="1"/>
        <c:lblAlgn val="ctr"/>
        <c:lblOffset val="100"/>
        <c:noMultiLvlLbl val="0"/>
      </c:catAx>
      <c:valAx>
        <c:axId val="117621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93345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4</xdr:row>
      <xdr:rowOff>53340</xdr:rowOff>
    </xdr:from>
    <xdr:to>
      <xdr:col>11</xdr:col>
      <xdr:colOff>394334</xdr:colOff>
      <xdr:row>21</xdr:row>
      <xdr:rowOff>38100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ji.gov.tr/Media/Dizin/EVCED/tr/%C3%87evreVe%C4%B0klim/%C4%B0klimDe%C4%9Fi%C5%9Fikli%C4%9Fi/TUESEmisyonFktr/Belgeler/Bform202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ata.tuik.gov.tr/Bulten/Index?p=Su-ve-Atiksu-Istatistikleri-2020-37197" TargetMode="External"/><Relationship Id="rId1" Type="http://schemas.openxmlformats.org/officeDocument/2006/relationships/hyperlink" Target="https://data.tuik.gov.tr/Bulten/Index?p=Su-ve-Atiksu-Istatistikleri-2020-37197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"/>
  <sheetViews>
    <sheetView workbookViewId="0">
      <selection activeCell="E30" sqref="A1:XFD1048576"/>
    </sheetView>
  </sheetViews>
  <sheetFormatPr defaultRowHeight="13.8"/>
  <cols>
    <col min="1" max="1" width="8.88671875" style="34"/>
    <col min="2" max="2" width="16.109375" style="34" customWidth="1"/>
    <col min="3" max="3" width="21.88671875" style="34" customWidth="1"/>
    <col min="4" max="4" width="8.88671875" style="34"/>
    <col min="5" max="5" width="120.33203125" style="34" bestFit="1" customWidth="1"/>
    <col min="6" max="16384" width="8.88671875" style="34"/>
  </cols>
  <sheetData>
    <row r="2" spans="2:5">
      <c r="B2" s="53" t="s">
        <v>8</v>
      </c>
      <c r="C2" s="54" t="s">
        <v>9</v>
      </c>
      <c r="E2" s="55" t="s">
        <v>11</v>
      </c>
    </row>
    <row r="3" spans="2:5">
      <c r="B3" s="56" t="s">
        <v>6</v>
      </c>
      <c r="C3" s="57">
        <v>0.74239999999999995</v>
      </c>
      <c r="E3" s="33" t="s">
        <v>15</v>
      </c>
    </row>
    <row r="4" spans="2:5">
      <c r="B4" s="56" t="s">
        <v>7</v>
      </c>
      <c r="C4" s="58">
        <v>0.36799999999999999</v>
      </c>
    </row>
    <row r="5" spans="2:5">
      <c r="B5" s="56" t="s">
        <v>10</v>
      </c>
      <c r="C5" s="57">
        <v>0.64880000000000004</v>
      </c>
    </row>
  </sheetData>
  <hyperlinks>
    <hyperlink ref="E3" r:id="rId1" xr:uid="{00000000-0004-0000-0000-000001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6"/>
  <sheetViews>
    <sheetView zoomScale="115" zoomScaleNormal="115" workbookViewId="0">
      <selection activeCell="D17" sqref="D17:D18"/>
    </sheetView>
  </sheetViews>
  <sheetFormatPr defaultColWidth="9.109375" defaultRowHeight="13.8"/>
  <cols>
    <col min="1" max="1" width="9.109375" style="6"/>
    <col min="2" max="2" width="29.5546875" style="6" customWidth="1"/>
    <col min="3" max="3" width="22.5546875" style="6" customWidth="1"/>
    <col min="4" max="4" width="24.109375" style="6" customWidth="1"/>
    <col min="5" max="5" width="15.6640625" style="6" customWidth="1"/>
    <col min="6" max="6" width="24.5546875" style="6" customWidth="1"/>
    <col min="7" max="7" width="22.109375" style="6" customWidth="1"/>
    <col min="8" max="8" width="20.6640625" style="6" customWidth="1"/>
    <col min="9" max="9" width="14.88671875" style="6" customWidth="1"/>
    <col min="10" max="10" width="11.44140625" style="6" customWidth="1"/>
    <col min="11" max="11" width="15.109375" style="6" customWidth="1"/>
    <col min="12" max="12" width="17.6640625" style="6" customWidth="1"/>
    <col min="13" max="16384" width="9.109375" style="6"/>
  </cols>
  <sheetData>
    <row r="2" spans="2:10" s="6" customFormat="1">
      <c r="B2" s="2" t="s">
        <v>30</v>
      </c>
      <c r="C2" s="1"/>
      <c r="D2" s="1"/>
      <c r="E2" s="5"/>
    </row>
    <row r="3" spans="2:10" s="6" customFormat="1">
      <c r="G3" s="6" t="s">
        <v>5</v>
      </c>
    </row>
    <row r="4" spans="2:10" s="6" customFormat="1">
      <c r="B4" s="2" t="s">
        <v>31</v>
      </c>
      <c r="C4" s="2"/>
      <c r="E4" s="7">
        <v>122461.8</v>
      </c>
      <c r="F4" s="8" t="s">
        <v>4</v>
      </c>
      <c r="G4" s="7">
        <f>E4*7</f>
        <v>857232.6</v>
      </c>
      <c r="H4" s="8" t="s">
        <v>4</v>
      </c>
    </row>
    <row r="5" spans="2:10" s="6" customFormat="1" ht="14.4" thickBot="1"/>
    <row r="6" spans="2:10" s="6" customFormat="1" ht="12.75" customHeight="1">
      <c r="B6" s="9" t="s">
        <v>3</v>
      </c>
      <c r="C6" s="10" t="s">
        <v>35</v>
      </c>
      <c r="D6" s="10" t="s">
        <v>2</v>
      </c>
      <c r="E6" s="10" t="s">
        <v>1</v>
      </c>
      <c r="F6" s="10" t="s">
        <v>36</v>
      </c>
    </row>
    <row r="7" spans="2:10" s="6" customFormat="1">
      <c r="B7" s="11"/>
      <c r="C7" s="12"/>
      <c r="D7" s="12"/>
      <c r="E7" s="12"/>
      <c r="F7" s="12"/>
    </row>
    <row r="8" spans="2:10" s="6" customFormat="1" ht="14.4" thickBot="1">
      <c r="B8" s="13"/>
      <c r="C8" s="14"/>
      <c r="D8" s="14"/>
      <c r="E8" s="14"/>
      <c r="F8" s="14"/>
    </row>
    <row r="9" spans="2:10" s="6" customFormat="1" ht="14.4" thickBot="1">
      <c r="B9" s="15" t="s">
        <v>28</v>
      </c>
      <c r="C9" s="16">
        <v>0</v>
      </c>
      <c r="D9" s="3">
        <f>ROUND($E$4*'Emission Factors'!C5,0)*(287/365)</f>
        <v>62474.002739726027</v>
      </c>
      <c r="E9" s="16">
        <v>0</v>
      </c>
      <c r="F9" s="3">
        <f t="shared" ref="F9:F16" si="0">D9-C9-E9</f>
        <v>62474.002739726027</v>
      </c>
    </row>
    <row r="10" spans="2:10" s="6" customFormat="1" ht="14.4" thickBot="1">
      <c r="B10" s="17">
        <v>2024</v>
      </c>
      <c r="C10" s="18">
        <v>0</v>
      </c>
      <c r="D10" s="3">
        <f>ROUND($E$4*'Emission Factors'!$C$5,0)</f>
        <v>79453</v>
      </c>
      <c r="E10" s="18">
        <v>0</v>
      </c>
      <c r="F10" s="3">
        <f t="shared" si="0"/>
        <v>79453</v>
      </c>
    </row>
    <row r="11" spans="2:10" s="6" customFormat="1" ht="14.4" thickBot="1">
      <c r="B11" s="17">
        <v>2025</v>
      </c>
      <c r="C11" s="18">
        <v>0</v>
      </c>
      <c r="D11" s="3">
        <f>ROUND($E$4*'Emission Factors'!$C$5,0)</f>
        <v>79453</v>
      </c>
      <c r="E11" s="18">
        <v>0</v>
      </c>
      <c r="F11" s="3">
        <f t="shared" si="0"/>
        <v>79453</v>
      </c>
      <c r="H11" s="19"/>
      <c r="I11" s="19"/>
      <c r="J11" s="20"/>
    </row>
    <row r="12" spans="2:10" s="6" customFormat="1" ht="14.4" thickBot="1">
      <c r="B12" s="17">
        <v>2026</v>
      </c>
      <c r="C12" s="18">
        <v>0</v>
      </c>
      <c r="D12" s="3">
        <f>ROUND($E$4*'Emission Factors'!$C$5,0)</f>
        <v>79453</v>
      </c>
      <c r="E12" s="18">
        <v>0</v>
      </c>
      <c r="F12" s="3">
        <f t="shared" si="0"/>
        <v>79453</v>
      </c>
      <c r="H12" s="19"/>
      <c r="I12" s="19"/>
      <c r="J12" s="20"/>
    </row>
    <row r="13" spans="2:10" s="6" customFormat="1" ht="14.4" thickBot="1">
      <c r="B13" s="17">
        <v>2027</v>
      </c>
      <c r="C13" s="18">
        <v>0</v>
      </c>
      <c r="D13" s="3">
        <f>ROUND($E$4*'Emission Factors'!$C$5,0)</f>
        <v>79453</v>
      </c>
      <c r="E13" s="18">
        <v>0</v>
      </c>
      <c r="F13" s="3">
        <f t="shared" si="0"/>
        <v>79453</v>
      </c>
      <c r="G13" s="21"/>
      <c r="H13" s="19"/>
      <c r="I13" s="19"/>
      <c r="J13" s="22"/>
    </row>
    <row r="14" spans="2:10" s="6" customFormat="1" ht="14.4" thickBot="1">
      <c r="B14" s="17">
        <v>2028</v>
      </c>
      <c r="C14" s="18">
        <v>0</v>
      </c>
      <c r="D14" s="3">
        <f>ROUND($E$4*'Emission Factors'!$C$5,0)</f>
        <v>79453</v>
      </c>
      <c r="E14" s="18">
        <v>0</v>
      </c>
      <c r="F14" s="3">
        <f t="shared" si="0"/>
        <v>79453</v>
      </c>
    </row>
    <row r="15" spans="2:10" s="6" customFormat="1" ht="14.4" thickBot="1">
      <c r="B15" s="17">
        <v>2029</v>
      </c>
      <c r="C15" s="18">
        <v>0</v>
      </c>
      <c r="D15" s="3">
        <f>ROUND($E$4*'Emission Factors'!$C$5,0)</f>
        <v>79453</v>
      </c>
      <c r="E15" s="18">
        <v>0</v>
      </c>
      <c r="F15" s="3">
        <f t="shared" si="0"/>
        <v>79453</v>
      </c>
      <c r="I15" s="21"/>
    </row>
    <row r="16" spans="2:10" s="6" customFormat="1" ht="14.4" thickBot="1">
      <c r="B16" s="23" t="s">
        <v>29</v>
      </c>
      <c r="C16" s="18">
        <v>0</v>
      </c>
      <c r="D16" s="3">
        <f>ROUND($E$4*'Emission Factors'!$C$5,0)*((365-287)/365)</f>
        <v>16978.997260273973</v>
      </c>
      <c r="E16" s="18">
        <v>0</v>
      </c>
      <c r="F16" s="3">
        <f t="shared" si="0"/>
        <v>16978.997260273973</v>
      </c>
      <c r="I16" s="5"/>
    </row>
    <row r="17" spans="2:12" s="6" customFormat="1" ht="12.75" customHeight="1">
      <c r="B17" s="24" t="s">
        <v>0</v>
      </c>
      <c r="C17" s="25">
        <f>SUM(C9:C16)</f>
        <v>0</v>
      </c>
      <c r="D17" s="26">
        <f>SUM(D9:D16)</f>
        <v>556171.00000000012</v>
      </c>
      <c r="E17" s="25">
        <f>SUM(E9:E16)</f>
        <v>0</v>
      </c>
      <c r="F17" s="26">
        <f>SUM(F9:F16)</f>
        <v>556171.00000000012</v>
      </c>
      <c r="I17" s="27"/>
    </row>
    <row r="18" spans="2:12" s="6" customFormat="1" ht="32.25" customHeight="1" thickBot="1">
      <c r="B18" s="28"/>
      <c r="C18" s="29"/>
      <c r="D18" s="30"/>
      <c r="E18" s="29"/>
      <c r="F18" s="30"/>
      <c r="H18" s="27"/>
      <c r="I18" s="27"/>
    </row>
    <row r="19" spans="2:12" s="6" customFormat="1">
      <c r="B19" s="31"/>
      <c r="C19" s="31"/>
      <c r="D19" s="32"/>
      <c r="E19" s="32"/>
      <c r="F19" s="32"/>
    </row>
    <row r="20" spans="2:12" s="6" customFormat="1">
      <c r="L20" s="4"/>
    </row>
    <row r="25" spans="2:12" s="6" customFormat="1">
      <c r="C25" s="33"/>
    </row>
    <row r="26" spans="2:12" s="6" customFormat="1">
      <c r="L26" s="21"/>
    </row>
  </sheetData>
  <mergeCells count="13">
    <mergeCell ref="H11:I11"/>
    <mergeCell ref="B17:B18"/>
    <mergeCell ref="C17:C18"/>
    <mergeCell ref="D17:D18"/>
    <mergeCell ref="E17:E18"/>
    <mergeCell ref="F17:F18"/>
    <mergeCell ref="H12:I12"/>
    <mergeCell ref="H13:I13"/>
    <mergeCell ref="B6:B8"/>
    <mergeCell ref="C6:C8"/>
    <mergeCell ref="D6:D8"/>
    <mergeCell ref="E6:E8"/>
    <mergeCell ref="F6:F8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1073-9B43-4746-966D-82D2EA687206}">
  <dimension ref="B1:L20"/>
  <sheetViews>
    <sheetView tabSelected="1" zoomScaleNormal="100" workbookViewId="0">
      <selection activeCell="E22" sqref="E22"/>
    </sheetView>
  </sheetViews>
  <sheetFormatPr defaultColWidth="9.109375" defaultRowHeight="13.8"/>
  <cols>
    <col min="1" max="1" width="9.109375" style="6"/>
    <col min="2" max="2" width="29.5546875" style="6" customWidth="1"/>
    <col min="3" max="3" width="22.5546875" style="6" customWidth="1"/>
    <col min="4" max="4" width="24.109375" style="6" customWidth="1"/>
    <col min="5" max="5" width="15.6640625" style="6" customWidth="1"/>
    <col min="6" max="6" width="24.5546875" style="6" customWidth="1"/>
    <col min="7" max="7" width="22.109375" style="6" customWidth="1"/>
    <col min="8" max="8" width="20.6640625" style="6" customWidth="1"/>
    <col min="9" max="9" width="14.88671875" style="6" customWidth="1"/>
    <col min="10" max="10" width="11.44140625" style="6" customWidth="1"/>
    <col min="11" max="11" width="15.109375" style="6" customWidth="1"/>
    <col min="12" max="12" width="17.6640625" style="6" customWidth="1"/>
    <col min="13" max="16384" width="9.109375" style="6"/>
  </cols>
  <sheetData>
    <row r="1" spans="2:12" s="6" customFormat="1">
      <c r="B1" s="36" t="s">
        <v>16</v>
      </c>
      <c r="C1" s="34"/>
      <c r="D1" s="34"/>
      <c r="E1" s="34"/>
      <c r="F1" s="34"/>
      <c r="G1" s="34"/>
      <c r="H1" s="34"/>
      <c r="I1" s="34"/>
    </row>
    <row r="2" spans="2:12" s="6" customFormat="1">
      <c r="B2" s="37"/>
      <c r="D2" s="32"/>
      <c r="E2" s="32"/>
      <c r="F2" s="32"/>
    </row>
    <row r="3" spans="2:12" s="6" customFormat="1">
      <c r="B3" s="37" t="s">
        <v>17</v>
      </c>
      <c r="C3" s="34"/>
      <c r="D3" s="34"/>
      <c r="E3" s="34"/>
      <c r="F3" s="34"/>
      <c r="G3" s="34"/>
      <c r="H3" s="34"/>
      <c r="I3" s="34"/>
    </row>
    <row r="4" spans="2:12" s="6" customFormat="1">
      <c r="C4" s="33"/>
      <c r="D4" s="32"/>
      <c r="E4" s="32"/>
      <c r="F4" s="32"/>
    </row>
    <row r="5" spans="2:12" s="6" customFormat="1" ht="82.8">
      <c r="B5" s="38" t="s">
        <v>20</v>
      </c>
      <c r="C5" s="38" t="s">
        <v>24</v>
      </c>
      <c r="D5" s="38" t="s">
        <v>27</v>
      </c>
      <c r="E5" s="39" t="s">
        <v>18</v>
      </c>
      <c r="F5" s="39" t="s">
        <v>19</v>
      </c>
      <c r="G5" s="39" t="s">
        <v>25</v>
      </c>
      <c r="H5" s="39" t="s">
        <v>34</v>
      </c>
      <c r="I5" s="34"/>
    </row>
    <row r="6" spans="2:12" s="6" customFormat="1">
      <c r="B6" s="40">
        <v>7987000</v>
      </c>
      <c r="C6" s="40">
        <v>306703.09999999998</v>
      </c>
      <c r="D6" s="41">
        <f>B6/C6</f>
        <v>26.041471377367888</v>
      </c>
      <c r="E6" s="41">
        <f>'Monitoring Plan (SDG 7&amp;13)'!E4/1000</f>
        <v>122.4618</v>
      </c>
      <c r="F6" s="42">
        <f>D6*E6</f>
        <v>3189.0854595209507</v>
      </c>
      <c r="G6" s="43">
        <f>10*0.189*365/1000</f>
        <v>0.68985000000000007</v>
      </c>
      <c r="H6" s="44">
        <f>F6-G6</f>
        <v>3188.3956095209505</v>
      </c>
      <c r="I6" s="35">
        <f>H6*1000</f>
        <v>3188395.6095209504</v>
      </c>
    </row>
    <row r="7" spans="2:12" s="6" customFormat="1">
      <c r="C7" s="45"/>
    </row>
    <row r="8" spans="2:12" s="6" customFormat="1">
      <c r="B8" s="6" t="s">
        <v>23</v>
      </c>
      <c r="C8" s="45" t="s">
        <v>32</v>
      </c>
      <c r="D8" s="34"/>
      <c r="E8" s="34"/>
      <c r="F8" s="22" t="s">
        <v>37</v>
      </c>
      <c r="G8" s="34"/>
      <c r="H8" s="34"/>
      <c r="I8" s="34"/>
    </row>
    <row r="9" spans="2:12" s="6" customFormat="1">
      <c r="B9" s="6" t="s">
        <v>22</v>
      </c>
      <c r="C9" s="45" t="s">
        <v>21</v>
      </c>
      <c r="D9" s="34"/>
      <c r="E9" s="34"/>
      <c r="F9" s="22"/>
      <c r="G9" s="34"/>
      <c r="H9" s="34"/>
      <c r="I9" s="34"/>
    </row>
    <row r="10" spans="2:12" s="6" customFormat="1">
      <c r="B10" s="6" t="s">
        <v>26</v>
      </c>
      <c r="C10" s="45"/>
      <c r="D10" s="34"/>
      <c r="E10" s="34"/>
      <c r="F10" s="34"/>
      <c r="G10" s="45" t="s">
        <v>32</v>
      </c>
    </row>
    <row r="11" spans="2:12" s="6" customFormat="1">
      <c r="B11" s="6" t="s">
        <v>33</v>
      </c>
      <c r="C11" s="34"/>
      <c r="D11" s="34"/>
      <c r="E11" s="34"/>
      <c r="F11" s="34"/>
      <c r="G11" s="34"/>
    </row>
    <row r="14" spans="2:12" s="6" customFormat="1">
      <c r="L14" s="4"/>
    </row>
    <row r="19" spans="3:12" s="6" customFormat="1">
      <c r="C19" s="33"/>
    </row>
    <row r="20" spans="3:12" s="6" customFormat="1">
      <c r="L20" s="21"/>
    </row>
  </sheetData>
  <hyperlinks>
    <hyperlink ref="C8" r:id="rId1" display="Türkiye İstatistik Kurumu, Sektörel Su ve Atıksu İstatistikleri, 2018 (tuik.gov.tr)" xr:uid="{AC840D68-CE96-416D-AD89-B16336821249}"/>
    <hyperlink ref="G10" r:id="rId2" display="Türkiye İstatistik Kurumu, Sektörel Su ve Atıksu İstatistikleri, 2018 (tuik.gov.tr)" xr:uid="{1A0739BC-1C47-4A3F-B76C-04AE50229A06}"/>
  </hyperlinks>
  <pageMargins left="0.75" right="0.75" top="1" bottom="1" header="0.5" footer="0.5"/>
  <pageSetup paperSize="9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"/>
  <sheetViews>
    <sheetView zoomScale="85" zoomScaleNormal="85" workbookViewId="0">
      <selection activeCell="G43" sqref="G43"/>
    </sheetView>
  </sheetViews>
  <sheetFormatPr defaultColWidth="9.109375" defaultRowHeight="13.8"/>
  <cols>
    <col min="1" max="1" width="9.109375" style="6"/>
    <col min="2" max="2" width="11" style="6" customWidth="1"/>
    <col min="3" max="16384" width="9.109375" style="6"/>
  </cols>
  <sheetData>
    <row r="1" spans="2:14" s="6" customFormat="1" ht="14.4" thickBot="1">
      <c r="B1" s="46" t="s">
        <v>12</v>
      </c>
      <c r="C1" s="47">
        <v>2022</v>
      </c>
      <c r="D1" s="47">
        <v>2023</v>
      </c>
      <c r="E1" s="47">
        <v>2024</v>
      </c>
      <c r="F1" s="47">
        <v>2025</v>
      </c>
      <c r="G1" s="47">
        <v>2026</v>
      </c>
      <c r="H1" s="47">
        <v>2027</v>
      </c>
      <c r="I1" s="47">
        <v>2028</v>
      </c>
      <c r="J1" s="47">
        <v>2029</v>
      </c>
      <c r="K1" s="47">
        <v>2030</v>
      </c>
      <c r="L1" s="47">
        <v>2031</v>
      </c>
    </row>
    <row r="2" spans="2:14" s="6" customFormat="1" ht="28.2" thickBot="1">
      <c r="B2" s="48" t="s">
        <v>13</v>
      </c>
      <c r="C2" s="49">
        <v>340810</v>
      </c>
      <c r="D2" s="50">
        <v>354446</v>
      </c>
      <c r="E2" s="50">
        <v>371927</v>
      </c>
      <c r="F2" s="50">
        <v>391806</v>
      </c>
      <c r="G2" s="50">
        <v>409551</v>
      </c>
      <c r="H2" s="50">
        <v>425790</v>
      </c>
      <c r="I2" s="50">
        <v>439739</v>
      </c>
      <c r="J2" s="51">
        <v>455387</v>
      </c>
      <c r="K2" s="51">
        <v>471572</v>
      </c>
      <c r="L2" s="51">
        <v>491224</v>
      </c>
      <c r="N2" s="52"/>
    </row>
    <row r="3" spans="2:14" s="6" customFormat="1" ht="28.2" thickBot="1">
      <c r="B3" s="48" t="s">
        <v>14</v>
      </c>
      <c r="C3" s="49">
        <v>308903</v>
      </c>
      <c r="D3" s="50">
        <v>317755</v>
      </c>
      <c r="E3" s="50">
        <v>329911</v>
      </c>
      <c r="F3" s="50">
        <v>344265</v>
      </c>
      <c r="G3" s="50">
        <v>357757</v>
      </c>
      <c r="H3" s="50">
        <v>369703</v>
      </c>
      <c r="I3" s="50">
        <v>378902</v>
      </c>
      <c r="J3" s="51">
        <v>389682</v>
      </c>
      <c r="K3" s="51">
        <v>400825</v>
      </c>
      <c r="L3" s="51">
        <v>415042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Emission Factors</vt:lpstr>
      <vt:lpstr>Monitoring Plan (SDG 7&amp;13)</vt:lpstr>
      <vt:lpstr>SDG 6</vt:lpstr>
      <vt:lpstr>Demand 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ogulcan</dc:creator>
  <cp:lastModifiedBy>Kerem Aslan</cp:lastModifiedBy>
  <dcterms:created xsi:type="dcterms:W3CDTF">2020-12-17T08:51:13Z</dcterms:created>
  <dcterms:modified xsi:type="dcterms:W3CDTF">2024-01-03T07:14:32Z</dcterms:modified>
</cp:coreProperties>
</file>