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CONDA\Desktop\"/>
    </mc:Choice>
  </mc:AlternateContent>
  <xr:revisionPtr revIDLastSave="0" documentId="13_ncr:1_{29274028-B5B0-4F1F-A6EA-AFDE2D0F69B2}" xr6:coauthVersionLast="47" xr6:coauthVersionMax="47" xr10:uidLastSave="{00000000-0000-0000-0000-000000000000}"/>
  <bookViews>
    <workbookView xWindow="-108" yWindow="-108" windowWidth="23256" windowHeight="12576" activeTab="2" xr2:uid="{BBDCA439-A80E-3041-BBD2-B13DCA85356A}"/>
  </bookViews>
  <sheets>
    <sheet name="Emission Reductions" sheetId="4" r:id="rId1"/>
    <sheet name="Baseline Emissions (Main Source" sheetId="1" r:id="rId2"/>
    <sheet name="Comp.of Baseline Emissions" sheetId="2" r:id="rId3"/>
    <sheet name="OSF Forms - TEIAS (Crosscheck)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" i="4" l="1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D25" i="3" l="1"/>
  <c r="C25" i="3"/>
  <c r="D44" i="1"/>
  <c r="D43" i="1"/>
  <c r="D42" i="1"/>
  <c r="D41" i="1"/>
  <c r="C44" i="1"/>
  <c r="C43" i="1"/>
  <c r="C42" i="1"/>
  <c r="C41" i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E40" i="1"/>
  <c r="G40" i="1" s="1"/>
  <c r="E5" i="1"/>
  <c r="G5" i="1" s="1"/>
  <c r="F16" i="2"/>
  <c r="F15" i="2"/>
  <c r="F14" i="2"/>
  <c r="F13" i="2"/>
  <c r="F6" i="2"/>
  <c r="F5" i="2"/>
  <c r="F4" i="2"/>
  <c r="F3" i="2"/>
  <c r="D7" i="2"/>
  <c r="D17" i="2"/>
  <c r="E44" i="1" l="1"/>
  <c r="E16" i="2" s="1"/>
  <c r="G16" i="2" s="1"/>
  <c r="H16" i="2" s="1"/>
  <c r="G39" i="1"/>
  <c r="G44" i="1" s="1"/>
  <c r="E6" i="2" s="1"/>
  <c r="G6" i="2" s="1"/>
  <c r="H6" i="2" s="1"/>
  <c r="C45" i="1"/>
  <c r="D45" i="1"/>
  <c r="E42" i="1"/>
  <c r="E14" i="2" s="1"/>
  <c r="G14" i="2" s="1"/>
  <c r="H14" i="2" s="1"/>
  <c r="E41" i="1"/>
  <c r="E13" i="2" s="1"/>
  <c r="G13" i="2" s="1"/>
  <c r="H13" i="2" s="1"/>
  <c r="G43" i="1"/>
  <c r="E5" i="2" s="1"/>
  <c r="G5" i="2" s="1"/>
  <c r="H5" i="2" s="1"/>
  <c r="E43" i="1"/>
  <c r="E15" i="2" s="1"/>
  <c r="G13" i="1"/>
  <c r="G41" i="1" s="1"/>
  <c r="G20" i="1"/>
  <c r="G42" i="1" s="1"/>
  <c r="E4" i="2" s="1"/>
  <c r="G4" i="2" s="1"/>
  <c r="H4" i="2" s="1"/>
  <c r="F7" i="2"/>
  <c r="F17" i="2"/>
  <c r="E3" i="2" l="1"/>
  <c r="G45" i="1"/>
  <c r="E7" i="2" s="1"/>
  <c r="G7" i="2" s="1"/>
  <c r="H7" i="2" s="1"/>
  <c r="E45" i="1"/>
  <c r="E17" i="2" s="1"/>
  <c r="G3" i="2" l="1"/>
  <c r="H3" i="2" s="1"/>
  <c r="G17" i="2"/>
  <c r="H17" i="2" s="1"/>
  <c r="G15" i="2"/>
  <c r="H15" i="2" s="1"/>
</calcChain>
</file>

<file path=xl/sharedStrings.xml><?xml version="1.0" encoding="utf-8"?>
<sst xmlns="http://schemas.openxmlformats.org/spreadsheetml/2006/main" count="56" uniqueCount="38">
  <si>
    <t>Month</t>
  </si>
  <si>
    <t>(A)
Electricity
supplied to
the grid
[MWh]</t>
  </si>
  <si>
    <t>(B)
Electricity
consumed from
the grid
[MWh]</t>
  </si>
  <si>
    <t>(C) = (A) - (B)
EG (ID 8)
Net electricity
supplied to the grid
[MWh]</t>
  </si>
  <si>
    <t>Total</t>
  </si>
  <si>
    <t>SDG13</t>
  </si>
  <si>
    <t>Estimated amount of annual average GHG emission reductions monitoring period in the PDD</t>
  </si>
  <si>
    <t>Vintage</t>
  </si>
  <si>
    <t>Period</t>
  </si>
  <si>
    <t>Total Days</t>
  </si>
  <si>
    <t>Amount achieved during this monitoring period (tCO2e)</t>
  </si>
  <si>
    <t>Amount estimated ex ante  (tCO2e)</t>
  </si>
  <si>
    <t>Difference  (tCO2e)</t>
  </si>
  <si>
    <t>Difference (%)</t>
  </si>
  <si>
    <t>Estimated amount of annual average electricity production in the PDD</t>
  </si>
  <si>
    <t>SDG7</t>
  </si>
  <si>
    <t>Amount achieved during this monitoring period (MWh)</t>
  </si>
  <si>
    <t>Difference  (MWh)</t>
  </si>
  <si>
    <t>Amount estimated ex ante (MWh)</t>
  </si>
  <si>
    <t>2022 Vintage
(01.01.2022-31.12.2022)</t>
  </si>
  <si>
    <t>01.01.2022-31.12.2022</t>
  </si>
  <si>
    <t>EPIAS Records</t>
  </si>
  <si>
    <t>(Main Source)</t>
  </si>
  <si>
    <t>(Crosscheck)</t>
  </si>
  <si>
    <t>2021 Vintage
(01.03.2021-31.12.2021)</t>
  </si>
  <si>
    <t>2023 Vintage
(01.01.2023-31.12.2023)</t>
  </si>
  <si>
    <t>2024 Vintage
(01.01.2024-29.02.2024)</t>
  </si>
  <si>
    <t>01.03.2021-31.12.2021</t>
  </si>
  <si>
    <t>01.01.2023-31.12.2023</t>
  </si>
  <si>
    <t>01.01.2024-29.02.2024</t>
  </si>
  <si>
    <r>
      <t>EF 
 [tCO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/MWh]</t>
    </r>
  </si>
  <si>
    <r>
      <t>Baseline
emission:
ER = EG * EF
[t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-eq]</t>
    </r>
  </si>
  <si>
    <t>OSF Forms - TEIAS</t>
  </si>
  <si>
    <t>Month/Vintage</t>
  </si>
  <si>
    <t>BEy</t>
  </si>
  <si>
    <t>PEy</t>
  </si>
  <si>
    <t>LEy</t>
  </si>
  <si>
    <t>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</si>
</sst>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  <numFmt numFmtId="166" formatCode="[$-409]mmm\-yy;@"/>
    <numFmt numFmtId="167" formatCode="#,##0;[Red]#,##0"/>
    <numFmt numFmtId="168" formatCode="0.0%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6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3" fillId="0" borderId="0"/>
  </cellStyleXfs>
  <cellXfs count="3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6" fontId="4" fillId="0" borderId="1" xfId="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7" fontId="5" fillId="0" borderId="1" xfId="1" applyNumberFormat="1" applyFont="1" applyBorder="1" applyAlignment="1">
      <alignment horizontal="center" vertical="center"/>
    </xf>
    <xf numFmtId="168" fontId="5" fillId="0" borderId="1" xfId="2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7" fontId="4" fillId="0" borderId="1" xfId="1" applyNumberFormat="1" applyFont="1" applyBorder="1" applyAlignment="1">
      <alignment horizontal="center" vertical="center"/>
    </xf>
    <xf numFmtId="168" fontId="4" fillId="0" borderId="1" xfId="2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center" vertical="center"/>
    </xf>
    <xf numFmtId="3" fontId="5" fillId="3" borderId="1" xfId="4" applyNumberFormat="1" applyFont="1" applyFill="1" applyBorder="1" applyAlignment="1">
      <alignment horizontal="center" vertic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4" fontId="5" fillId="0" borderId="0" xfId="0" applyNumberFormat="1" applyFont="1"/>
    <xf numFmtId="0" fontId="5" fillId="0" borderId="0" xfId="0" applyFont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3" fontId="4" fillId="3" borderId="1" xfId="4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 81" xfId="4" xr:uid="{A1BF0C15-0A01-9743-BCAD-A16F1BD1AD30}"/>
    <cellStyle name="Normal_Sheet1" xfId="3" xr:uid="{0F51CA38-2BEB-8B46-A51B-C6A448551A2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3</xdr:col>
      <xdr:colOff>821391</xdr:colOff>
      <xdr:row>6</xdr:row>
      <xdr:rowOff>3753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90B28C4-55EF-47FB-AB38-D83DBF7C0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120" y="396240"/>
          <a:ext cx="2055831" cy="529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C6B13-F23D-414D-8760-9DDBC80CC421}">
  <dimension ref="C3:G50"/>
  <sheetViews>
    <sheetView showGridLines="0" topLeftCell="A37" workbookViewId="0">
      <selection activeCell="J18" sqref="J18"/>
    </sheetView>
  </sheetViews>
  <sheetFormatPr defaultRowHeight="13.8" x14ac:dyDescent="0.25"/>
  <cols>
    <col min="1" max="2" width="8.796875" style="2"/>
    <col min="3" max="3" width="16.19921875" style="2" customWidth="1"/>
    <col min="4" max="4" width="12.59765625" style="2" customWidth="1"/>
    <col min="5" max="5" width="4.3984375" style="2" bestFit="1" customWidth="1"/>
    <col min="6" max="6" width="4.296875" style="2" bestFit="1" customWidth="1"/>
    <col min="7" max="7" width="12.59765625" style="2" customWidth="1"/>
    <col min="8" max="16384" width="8.796875" style="2"/>
  </cols>
  <sheetData>
    <row r="3" spans="3:7" x14ac:dyDescent="0.25">
      <c r="C3" s="27"/>
    </row>
    <row r="4" spans="3:7" x14ac:dyDescent="0.25">
      <c r="C4" s="27"/>
    </row>
    <row r="5" spans="3:7" x14ac:dyDescent="0.25">
      <c r="C5" s="27"/>
    </row>
    <row r="6" spans="3:7" x14ac:dyDescent="0.25">
      <c r="C6" s="27"/>
    </row>
    <row r="7" spans="3:7" x14ac:dyDescent="0.25">
      <c r="C7" s="27"/>
    </row>
    <row r="8" spans="3:7" x14ac:dyDescent="0.25">
      <c r="C8" s="27"/>
    </row>
    <row r="9" spans="3:7" x14ac:dyDescent="0.25">
      <c r="C9" s="28" t="s">
        <v>33</v>
      </c>
      <c r="D9" s="29" t="s">
        <v>34</v>
      </c>
      <c r="E9" s="29" t="s">
        <v>35</v>
      </c>
      <c r="F9" s="29" t="s">
        <v>36</v>
      </c>
      <c r="G9" s="29" t="s">
        <v>37</v>
      </c>
    </row>
    <row r="10" spans="3:7" x14ac:dyDescent="0.25">
      <c r="C10" s="22">
        <v>44256</v>
      </c>
      <c r="D10" s="23">
        <v>2937.1412371000001</v>
      </c>
      <c r="E10" s="23">
        <v>0</v>
      </c>
      <c r="F10" s="23">
        <v>0</v>
      </c>
      <c r="G10" s="23">
        <f>D10-E10-F10</f>
        <v>2937.1412371000001</v>
      </c>
    </row>
    <row r="11" spans="3:7" x14ac:dyDescent="0.25">
      <c r="C11" s="22">
        <v>44287</v>
      </c>
      <c r="D11" s="23">
        <v>2924.0735672000001</v>
      </c>
      <c r="E11" s="23">
        <v>0</v>
      </c>
      <c r="F11" s="23">
        <v>0</v>
      </c>
      <c r="G11" s="23">
        <f t="shared" ref="G11:G50" si="0">D11-E11-F11</f>
        <v>2924.0735672000001</v>
      </c>
    </row>
    <row r="12" spans="3:7" x14ac:dyDescent="0.25">
      <c r="C12" s="22">
        <v>44317</v>
      </c>
      <c r="D12" s="23">
        <v>1625.7714268</v>
      </c>
      <c r="E12" s="23">
        <v>0</v>
      </c>
      <c r="F12" s="23">
        <v>0</v>
      </c>
      <c r="G12" s="23">
        <f t="shared" si="0"/>
        <v>1625.7714268</v>
      </c>
    </row>
    <row r="13" spans="3:7" x14ac:dyDescent="0.25">
      <c r="C13" s="22">
        <v>44348</v>
      </c>
      <c r="D13" s="23">
        <v>1475.4217687</v>
      </c>
      <c r="E13" s="23">
        <v>0</v>
      </c>
      <c r="F13" s="23">
        <v>0</v>
      </c>
      <c r="G13" s="23">
        <f t="shared" si="0"/>
        <v>1475.4217687</v>
      </c>
    </row>
    <row r="14" spans="3:7" x14ac:dyDescent="0.25">
      <c r="C14" s="22">
        <v>44378</v>
      </c>
      <c r="D14" s="23">
        <v>2931.3263194000001</v>
      </c>
      <c r="E14" s="23">
        <v>0</v>
      </c>
      <c r="F14" s="23">
        <v>0</v>
      </c>
      <c r="G14" s="23">
        <f t="shared" si="0"/>
        <v>2931.3263194000001</v>
      </c>
    </row>
    <row r="15" spans="3:7" x14ac:dyDescent="0.25">
      <c r="C15" s="22">
        <v>44409</v>
      </c>
      <c r="D15" s="23">
        <v>2148.3259815000001</v>
      </c>
      <c r="E15" s="23">
        <v>0</v>
      </c>
      <c r="F15" s="23">
        <v>0</v>
      </c>
      <c r="G15" s="23">
        <f t="shared" si="0"/>
        <v>2148.3259815000001</v>
      </c>
    </row>
    <row r="16" spans="3:7" x14ac:dyDescent="0.25">
      <c r="C16" s="22">
        <v>44440</v>
      </c>
      <c r="D16" s="23">
        <v>2477.1327748000003</v>
      </c>
      <c r="E16" s="23">
        <v>0</v>
      </c>
      <c r="F16" s="23">
        <v>0</v>
      </c>
      <c r="G16" s="23">
        <f t="shared" si="0"/>
        <v>2477.1327748000003</v>
      </c>
    </row>
    <row r="17" spans="3:7" x14ac:dyDescent="0.25">
      <c r="C17" s="22">
        <v>44470</v>
      </c>
      <c r="D17" s="23">
        <v>2023.7016033</v>
      </c>
      <c r="E17" s="23">
        <v>0</v>
      </c>
      <c r="F17" s="23">
        <v>0</v>
      </c>
      <c r="G17" s="23">
        <f t="shared" si="0"/>
        <v>2023.7016033</v>
      </c>
    </row>
    <row r="18" spans="3:7" x14ac:dyDescent="0.25">
      <c r="C18" s="22">
        <v>44501</v>
      </c>
      <c r="D18" s="23">
        <v>2366.6930859999998</v>
      </c>
      <c r="E18" s="23">
        <v>0</v>
      </c>
      <c r="F18" s="23">
        <v>0</v>
      </c>
      <c r="G18" s="23">
        <f t="shared" si="0"/>
        <v>2366.6930859999998</v>
      </c>
    </row>
    <row r="19" spans="3:7" x14ac:dyDescent="0.25">
      <c r="C19" s="22">
        <v>44531</v>
      </c>
      <c r="D19" s="23">
        <v>3736.6034675999999</v>
      </c>
      <c r="E19" s="23">
        <v>0</v>
      </c>
      <c r="F19" s="23">
        <v>0</v>
      </c>
      <c r="G19" s="23">
        <f t="shared" si="0"/>
        <v>3736.6034675999999</v>
      </c>
    </row>
    <row r="20" spans="3:7" x14ac:dyDescent="0.25">
      <c r="C20" s="22">
        <v>44562</v>
      </c>
      <c r="D20" s="23">
        <v>3106.9713653000003</v>
      </c>
      <c r="E20" s="23">
        <v>0</v>
      </c>
      <c r="F20" s="23">
        <v>0</v>
      </c>
      <c r="G20" s="23">
        <f t="shared" si="0"/>
        <v>3106.9713653000003</v>
      </c>
    </row>
    <row r="21" spans="3:7" x14ac:dyDescent="0.25">
      <c r="C21" s="22">
        <v>44593</v>
      </c>
      <c r="D21" s="23">
        <v>2444.2684862000001</v>
      </c>
      <c r="E21" s="23">
        <v>0</v>
      </c>
      <c r="F21" s="23">
        <v>0</v>
      </c>
      <c r="G21" s="23">
        <f t="shared" si="0"/>
        <v>2444.2684862000001</v>
      </c>
    </row>
    <row r="22" spans="3:7" x14ac:dyDescent="0.25">
      <c r="C22" s="22">
        <v>44621</v>
      </c>
      <c r="D22" s="23">
        <v>3644.3720716000003</v>
      </c>
      <c r="E22" s="23">
        <v>0</v>
      </c>
      <c r="F22" s="23">
        <v>0</v>
      </c>
      <c r="G22" s="23">
        <f t="shared" si="0"/>
        <v>3644.3720716000003</v>
      </c>
    </row>
    <row r="23" spans="3:7" x14ac:dyDescent="0.25">
      <c r="C23" s="22">
        <v>44652</v>
      </c>
      <c r="D23" s="23">
        <v>1901.9779760000004</v>
      </c>
      <c r="E23" s="23">
        <v>0</v>
      </c>
      <c r="F23" s="23">
        <v>0</v>
      </c>
      <c r="G23" s="23">
        <f t="shared" si="0"/>
        <v>1901.9779760000004</v>
      </c>
    </row>
    <row r="24" spans="3:7" x14ac:dyDescent="0.25">
      <c r="C24" s="22">
        <v>44682</v>
      </c>
      <c r="D24" s="23">
        <v>1531.0160917000003</v>
      </c>
      <c r="E24" s="23">
        <v>0</v>
      </c>
      <c r="F24" s="23">
        <v>0</v>
      </c>
      <c r="G24" s="23">
        <f t="shared" si="0"/>
        <v>1531.0160917000003</v>
      </c>
    </row>
    <row r="25" spans="3:7" x14ac:dyDescent="0.25">
      <c r="C25" s="22">
        <v>44713</v>
      </c>
      <c r="D25" s="23">
        <v>2755.0553926000002</v>
      </c>
      <c r="E25" s="23">
        <v>0</v>
      </c>
      <c r="F25" s="23">
        <v>0</v>
      </c>
      <c r="G25" s="23">
        <f t="shared" si="0"/>
        <v>2755.0553926000002</v>
      </c>
    </row>
    <row r="26" spans="3:7" x14ac:dyDescent="0.25">
      <c r="C26" s="22">
        <v>44743</v>
      </c>
      <c r="D26" s="23">
        <v>3938.5751757000003</v>
      </c>
      <c r="E26" s="23">
        <v>0</v>
      </c>
      <c r="F26" s="23">
        <v>0</v>
      </c>
      <c r="G26" s="23">
        <f t="shared" si="0"/>
        <v>3938.5751757000003</v>
      </c>
    </row>
    <row r="27" spans="3:7" x14ac:dyDescent="0.25">
      <c r="C27" s="22">
        <v>44774</v>
      </c>
      <c r="D27" s="23">
        <v>1870.5946861</v>
      </c>
      <c r="E27" s="23">
        <v>0</v>
      </c>
      <c r="F27" s="23">
        <v>0</v>
      </c>
      <c r="G27" s="23">
        <f t="shared" si="0"/>
        <v>1870.5946861</v>
      </c>
    </row>
    <row r="28" spans="3:7" x14ac:dyDescent="0.25">
      <c r="C28" s="22">
        <v>44805</v>
      </c>
      <c r="D28" s="23">
        <v>2262.4462933</v>
      </c>
      <c r="E28" s="23">
        <v>0</v>
      </c>
      <c r="F28" s="23">
        <v>0</v>
      </c>
      <c r="G28" s="23">
        <f t="shared" si="0"/>
        <v>2262.4462933</v>
      </c>
    </row>
    <row r="29" spans="3:7" x14ac:dyDescent="0.25">
      <c r="C29" s="22">
        <v>44835</v>
      </c>
      <c r="D29" s="23">
        <v>2683.7866320000003</v>
      </c>
      <c r="E29" s="23">
        <v>0</v>
      </c>
      <c r="F29" s="23">
        <v>0</v>
      </c>
      <c r="G29" s="23">
        <f t="shared" si="0"/>
        <v>2683.7866320000003</v>
      </c>
    </row>
    <row r="30" spans="3:7" x14ac:dyDescent="0.25">
      <c r="C30" s="22">
        <v>44866</v>
      </c>
      <c r="D30" s="23">
        <v>2415.6996188000007</v>
      </c>
      <c r="E30" s="23">
        <v>0</v>
      </c>
      <c r="F30" s="23">
        <v>0</v>
      </c>
      <c r="G30" s="23">
        <f t="shared" si="0"/>
        <v>2415.6996188000007</v>
      </c>
    </row>
    <row r="31" spans="3:7" x14ac:dyDescent="0.25">
      <c r="C31" s="22">
        <v>44896</v>
      </c>
      <c r="D31" s="23">
        <v>2261.6325898</v>
      </c>
      <c r="E31" s="23">
        <v>0</v>
      </c>
      <c r="F31" s="23">
        <v>0</v>
      </c>
      <c r="G31" s="23">
        <f t="shared" si="0"/>
        <v>2261.6325898</v>
      </c>
    </row>
    <row r="32" spans="3:7" x14ac:dyDescent="0.25">
      <c r="C32" s="22">
        <v>44927</v>
      </c>
      <c r="D32" s="23">
        <v>2028.6771523000002</v>
      </c>
      <c r="E32" s="23">
        <v>0</v>
      </c>
      <c r="F32" s="23">
        <v>0</v>
      </c>
      <c r="G32" s="23">
        <f t="shared" si="0"/>
        <v>2028.6771523000002</v>
      </c>
    </row>
    <row r="33" spans="3:7" x14ac:dyDescent="0.25">
      <c r="C33" s="22">
        <v>44958</v>
      </c>
      <c r="D33" s="23">
        <v>3104.1633591</v>
      </c>
      <c r="E33" s="23">
        <v>0</v>
      </c>
      <c r="F33" s="23">
        <v>0</v>
      </c>
      <c r="G33" s="23">
        <f t="shared" si="0"/>
        <v>3104.1633591</v>
      </c>
    </row>
    <row r="34" spans="3:7" x14ac:dyDescent="0.25">
      <c r="C34" s="22">
        <v>44986</v>
      </c>
      <c r="D34" s="23">
        <v>2738.1087777000002</v>
      </c>
      <c r="E34" s="23">
        <v>0</v>
      </c>
      <c r="F34" s="23">
        <v>0</v>
      </c>
      <c r="G34" s="23">
        <f t="shared" si="0"/>
        <v>2738.1087777000002</v>
      </c>
    </row>
    <row r="35" spans="3:7" x14ac:dyDescent="0.25">
      <c r="C35" s="22">
        <v>45017</v>
      </c>
      <c r="D35" s="23">
        <v>2230.2953806</v>
      </c>
      <c r="E35" s="23">
        <v>0</v>
      </c>
      <c r="F35" s="23">
        <v>0</v>
      </c>
      <c r="G35" s="23">
        <f t="shared" si="0"/>
        <v>2230.2953806</v>
      </c>
    </row>
    <row r="36" spans="3:7" x14ac:dyDescent="0.25">
      <c r="C36" s="22">
        <v>45047</v>
      </c>
      <c r="D36" s="23">
        <v>1380.4651951000001</v>
      </c>
      <c r="E36" s="23">
        <v>0</v>
      </c>
      <c r="F36" s="23">
        <v>0</v>
      </c>
      <c r="G36" s="23">
        <f t="shared" si="0"/>
        <v>1380.4651951000001</v>
      </c>
    </row>
    <row r="37" spans="3:7" x14ac:dyDescent="0.25">
      <c r="C37" s="22">
        <v>45078</v>
      </c>
      <c r="D37" s="23">
        <v>1514.4713704999999</v>
      </c>
      <c r="E37" s="23">
        <v>0</v>
      </c>
      <c r="F37" s="23">
        <v>0</v>
      </c>
      <c r="G37" s="23">
        <f t="shared" si="0"/>
        <v>1514.4713704999999</v>
      </c>
    </row>
    <row r="38" spans="3:7" x14ac:dyDescent="0.25">
      <c r="C38" s="22">
        <v>45108</v>
      </c>
      <c r="D38" s="23">
        <v>2524.7189721000004</v>
      </c>
      <c r="E38" s="23">
        <v>0</v>
      </c>
      <c r="F38" s="23">
        <v>0</v>
      </c>
      <c r="G38" s="23">
        <f t="shared" si="0"/>
        <v>2524.7189721000004</v>
      </c>
    </row>
    <row r="39" spans="3:7" x14ac:dyDescent="0.25">
      <c r="C39" s="22">
        <v>45139</v>
      </c>
      <c r="D39" s="23">
        <v>1356.8508779000001</v>
      </c>
      <c r="E39" s="23">
        <v>0</v>
      </c>
      <c r="F39" s="23">
        <v>0</v>
      </c>
      <c r="G39" s="23">
        <f t="shared" si="0"/>
        <v>1356.8508779000001</v>
      </c>
    </row>
    <row r="40" spans="3:7" x14ac:dyDescent="0.25">
      <c r="C40" s="22">
        <v>45170</v>
      </c>
      <c r="D40" s="23">
        <v>1922.1029926000003</v>
      </c>
      <c r="E40" s="23">
        <v>0</v>
      </c>
      <c r="F40" s="23">
        <v>0</v>
      </c>
      <c r="G40" s="23">
        <f t="shared" si="0"/>
        <v>1922.1029926000003</v>
      </c>
    </row>
    <row r="41" spans="3:7" x14ac:dyDescent="0.25">
      <c r="C41" s="22">
        <v>45200</v>
      </c>
      <c r="D41" s="23">
        <v>1710.0944414000001</v>
      </c>
      <c r="E41" s="23">
        <v>0</v>
      </c>
      <c r="F41" s="23">
        <v>0</v>
      </c>
      <c r="G41" s="23">
        <f t="shared" si="0"/>
        <v>1710.0944414000001</v>
      </c>
    </row>
    <row r="42" spans="3:7" x14ac:dyDescent="0.25">
      <c r="C42" s="22">
        <v>45231</v>
      </c>
      <c r="D42" s="23">
        <v>2811.1426041000004</v>
      </c>
      <c r="E42" s="23">
        <v>0</v>
      </c>
      <c r="F42" s="23">
        <v>0</v>
      </c>
      <c r="G42" s="23">
        <f t="shared" si="0"/>
        <v>2811.1426041000004</v>
      </c>
    </row>
    <row r="43" spans="3:7" x14ac:dyDescent="0.25">
      <c r="C43" s="22">
        <v>45261</v>
      </c>
      <c r="D43" s="23">
        <v>2272.8891131999999</v>
      </c>
      <c r="E43" s="23">
        <v>0</v>
      </c>
      <c r="F43" s="23">
        <v>0</v>
      </c>
      <c r="G43" s="23">
        <f t="shared" si="0"/>
        <v>2272.8891131999999</v>
      </c>
    </row>
    <row r="44" spans="3:7" x14ac:dyDescent="0.25">
      <c r="C44" s="22">
        <v>45292</v>
      </c>
      <c r="D44" s="23">
        <v>3681.0890567000001</v>
      </c>
      <c r="E44" s="23">
        <v>0</v>
      </c>
      <c r="F44" s="23">
        <v>0</v>
      </c>
      <c r="G44" s="23">
        <f t="shared" si="0"/>
        <v>3681.0890567000001</v>
      </c>
    </row>
    <row r="45" spans="3:7" x14ac:dyDescent="0.25">
      <c r="C45" s="22">
        <v>45323</v>
      </c>
      <c r="D45" s="23">
        <v>2409.6146332000003</v>
      </c>
      <c r="E45" s="23">
        <v>0</v>
      </c>
      <c r="F45" s="23">
        <v>0</v>
      </c>
      <c r="G45" s="23">
        <f t="shared" si="0"/>
        <v>2409.6146332000003</v>
      </c>
    </row>
    <row r="46" spans="3:7" ht="41.4" x14ac:dyDescent="0.25">
      <c r="C46" s="7" t="s">
        <v>24</v>
      </c>
      <c r="D46" s="23">
        <v>24646</v>
      </c>
      <c r="E46" s="23">
        <v>0</v>
      </c>
      <c r="F46" s="23">
        <v>0</v>
      </c>
      <c r="G46" s="23">
        <f t="shared" si="0"/>
        <v>24646</v>
      </c>
    </row>
    <row r="47" spans="3:7" ht="41.4" x14ac:dyDescent="0.25">
      <c r="C47" s="7" t="s">
        <v>19</v>
      </c>
      <c r="D47" s="23">
        <v>30816</v>
      </c>
      <c r="E47" s="23">
        <v>0</v>
      </c>
      <c r="F47" s="23">
        <v>0</v>
      </c>
      <c r="G47" s="23">
        <f t="shared" si="0"/>
        <v>30816</v>
      </c>
    </row>
    <row r="48" spans="3:7" ht="41.4" x14ac:dyDescent="0.25">
      <c r="C48" s="7" t="s">
        <v>25</v>
      </c>
      <c r="D48" s="23">
        <v>25593</v>
      </c>
      <c r="E48" s="23">
        <v>0</v>
      </c>
      <c r="F48" s="23">
        <v>0</v>
      </c>
      <c r="G48" s="23">
        <f t="shared" si="0"/>
        <v>25593</v>
      </c>
    </row>
    <row r="49" spans="3:7" ht="41.4" x14ac:dyDescent="0.25">
      <c r="C49" s="7" t="s">
        <v>26</v>
      </c>
      <c r="D49" s="23">
        <v>6090</v>
      </c>
      <c r="E49" s="23">
        <v>0</v>
      </c>
      <c r="F49" s="23">
        <v>0</v>
      </c>
      <c r="G49" s="23">
        <f t="shared" si="0"/>
        <v>6090</v>
      </c>
    </row>
    <row r="50" spans="3:7" x14ac:dyDescent="0.25">
      <c r="C50" s="7" t="s">
        <v>4</v>
      </c>
      <c r="D50" s="30">
        <v>87145</v>
      </c>
      <c r="E50" s="30">
        <v>0</v>
      </c>
      <c r="F50" s="30">
        <v>0</v>
      </c>
      <c r="G50" s="30">
        <f t="shared" si="0"/>
        <v>87145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B4187-FE95-C542-92B7-DD64A206F15A}">
  <dimension ref="B2:H45"/>
  <sheetViews>
    <sheetView showGridLines="0" topLeftCell="A26" zoomScaleNormal="100" workbookViewId="0">
      <selection activeCell="G5" sqref="G5:G45"/>
    </sheetView>
  </sheetViews>
  <sheetFormatPr defaultColWidth="11.19921875" defaultRowHeight="13.8" x14ac:dyDescent="0.25"/>
  <cols>
    <col min="1" max="1" width="11.19921875" style="2"/>
    <col min="2" max="2" width="15.69921875" style="2" customWidth="1"/>
    <col min="3" max="3" width="12.5" style="2" bestFit="1" customWidth="1"/>
    <col min="4" max="4" width="10.796875" style="2" customWidth="1"/>
    <col min="5" max="5" width="15.3984375" style="2" customWidth="1"/>
    <col min="6" max="6" width="13.19921875" style="2" customWidth="1"/>
    <col min="7" max="7" width="13.796875" style="2" customWidth="1"/>
    <col min="8" max="8" width="12.59765625" style="2" bestFit="1" customWidth="1"/>
    <col min="9" max="16384" width="11.19921875" style="2"/>
  </cols>
  <sheetData>
    <row r="2" spans="2:7" x14ac:dyDescent="0.25">
      <c r="B2" s="25" t="s">
        <v>21</v>
      </c>
      <c r="C2" s="20" t="s">
        <v>22</v>
      </c>
    </row>
    <row r="4" spans="2:7" ht="82.8" x14ac:dyDescent="0.25">
      <c r="B4" s="21" t="s">
        <v>0</v>
      </c>
      <c r="C4" s="21" t="s">
        <v>1</v>
      </c>
      <c r="D4" s="21" t="s">
        <v>2</v>
      </c>
      <c r="E4" s="21" t="s">
        <v>3</v>
      </c>
      <c r="F4" s="21" t="s">
        <v>30</v>
      </c>
      <c r="G4" s="21" t="s">
        <v>31</v>
      </c>
    </row>
    <row r="5" spans="2:7" x14ac:dyDescent="0.25">
      <c r="B5" s="22">
        <v>44256</v>
      </c>
      <c r="C5" s="15">
        <v>5036.098</v>
      </c>
      <c r="D5" s="15">
        <v>0.71099999999999997</v>
      </c>
      <c r="E5" s="15">
        <f>C5-D5</f>
        <v>5035.3869999999997</v>
      </c>
      <c r="F5" s="8">
        <v>0.58330000000000004</v>
      </c>
      <c r="G5" s="23">
        <f>E5*F5</f>
        <v>2937.1412371000001</v>
      </c>
    </row>
    <row r="6" spans="2:7" x14ac:dyDescent="0.25">
      <c r="B6" s="22">
        <v>44287</v>
      </c>
      <c r="C6" s="15">
        <v>5014.4179999999997</v>
      </c>
      <c r="D6" s="15">
        <v>1.4339999999999999</v>
      </c>
      <c r="E6" s="15">
        <f t="shared" ref="E6:E40" si="0">C6-D6</f>
        <v>5012.9839999999995</v>
      </c>
      <c r="F6" s="8">
        <v>0.58330000000000004</v>
      </c>
      <c r="G6" s="23">
        <f t="shared" ref="G6:G40" si="1">E6*F6</f>
        <v>2924.0735672000001</v>
      </c>
    </row>
    <row r="7" spans="2:7" x14ac:dyDescent="0.25">
      <c r="B7" s="22">
        <v>44317</v>
      </c>
      <c r="C7" s="15">
        <v>2788.4960000000001</v>
      </c>
      <c r="D7" s="15">
        <v>1.3</v>
      </c>
      <c r="E7" s="15">
        <f t="shared" si="0"/>
        <v>2787.1959999999999</v>
      </c>
      <c r="F7" s="8">
        <v>0.58330000000000004</v>
      </c>
      <c r="G7" s="23">
        <f t="shared" si="1"/>
        <v>1625.7714268</v>
      </c>
    </row>
    <row r="8" spans="2:7" x14ac:dyDescent="0.25">
      <c r="B8" s="22">
        <v>44348</v>
      </c>
      <c r="C8" s="15">
        <v>2530.17</v>
      </c>
      <c r="D8" s="15">
        <v>0.73099999999999998</v>
      </c>
      <c r="E8" s="15">
        <f t="shared" si="0"/>
        <v>2529.4389999999999</v>
      </c>
      <c r="F8" s="8">
        <v>0.58330000000000004</v>
      </c>
      <c r="G8" s="23">
        <f t="shared" si="1"/>
        <v>1475.4217687</v>
      </c>
    </row>
    <row r="9" spans="2:7" x14ac:dyDescent="0.25">
      <c r="B9" s="22">
        <v>44378</v>
      </c>
      <c r="C9" s="15">
        <v>5026.4979999999996</v>
      </c>
      <c r="D9" s="15">
        <v>1.08</v>
      </c>
      <c r="E9" s="15">
        <f t="shared" si="0"/>
        <v>5025.4179999999997</v>
      </c>
      <c r="F9" s="8">
        <v>0.58330000000000004</v>
      </c>
      <c r="G9" s="23">
        <f t="shared" si="1"/>
        <v>2931.3263194000001</v>
      </c>
    </row>
    <row r="10" spans="2:7" x14ac:dyDescent="0.25">
      <c r="B10" s="22">
        <v>44409</v>
      </c>
      <c r="C10" s="15">
        <v>3684.2089999999998</v>
      </c>
      <c r="D10" s="15">
        <v>1.1539999999999999</v>
      </c>
      <c r="E10" s="15">
        <f t="shared" si="0"/>
        <v>3683.0549999999998</v>
      </c>
      <c r="F10" s="8">
        <v>0.58330000000000004</v>
      </c>
      <c r="G10" s="23">
        <f t="shared" si="1"/>
        <v>2148.3259815000001</v>
      </c>
    </row>
    <row r="11" spans="2:7" x14ac:dyDescent="0.25">
      <c r="B11" s="22">
        <v>44440</v>
      </c>
      <c r="C11" s="15">
        <v>4247.7280000000001</v>
      </c>
      <c r="D11" s="15">
        <v>0.97199999999999998</v>
      </c>
      <c r="E11" s="15">
        <f t="shared" si="0"/>
        <v>4246.7560000000003</v>
      </c>
      <c r="F11" s="8">
        <v>0.58330000000000004</v>
      </c>
      <c r="G11" s="23">
        <f t="shared" si="1"/>
        <v>2477.1327748000003</v>
      </c>
    </row>
    <row r="12" spans="2:7" x14ac:dyDescent="0.25">
      <c r="B12" s="22">
        <v>44470</v>
      </c>
      <c r="C12" s="15">
        <v>3470.6579999999999</v>
      </c>
      <c r="D12" s="15">
        <v>1.2569999999999999</v>
      </c>
      <c r="E12" s="15">
        <f t="shared" si="0"/>
        <v>3469.4009999999998</v>
      </c>
      <c r="F12" s="8">
        <v>0.58330000000000004</v>
      </c>
      <c r="G12" s="23">
        <f t="shared" si="1"/>
        <v>2023.7016033</v>
      </c>
    </row>
    <row r="13" spans="2:7" x14ac:dyDescent="0.25">
      <c r="B13" s="22">
        <v>44501</v>
      </c>
      <c r="C13" s="15">
        <v>4060.1709999999998</v>
      </c>
      <c r="D13" s="15">
        <v>2.7509999999999999</v>
      </c>
      <c r="E13" s="15">
        <f t="shared" si="0"/>
        <v>4057.4199999999996</v>
      </c>
      <c r="F13" s="8">
        <v>0.58330000000000004</v>
      </c>
      <c r="G13" s="23">
        <f t="shared" si="1"/>
        <v>2366.6930859999998</v>
      </c>
    </row>
    <row r="14" spans="2:7" x14ac:dyDescent="0.25">
      <c r="B14" s="22">
        <v>44531</v>
      </c>
      <c r="C14" s="15">
        <v>6406.4219999999996</v>
      </c>
      <c r="D14" s="15">
        <v>0.45</v>
      </c>
      <c r="E14" s="15">
        <f t="shared" si="0"/>
        <v>6405.9719999999998</v>
      </c>
      <c r="F14" s="8">
        <v>0.58330000000000004</v>
      </c>
      <c r="G14" s="23">
        <f t="shared" si="1"/>
        <v>3736.6034675999999</v>
      </c>
    </row>
    <row r="15" spans="2:7" x14ac:dyDescent="0.25">
      <c r="B15" s="22">
        <v>44562</v>
      </c>
      <c r="C15" s="15">
        <v>5327.1710000000003</v>
      </c>
      <c r="D15" s="15">
        <v>0.63</v>
      </c>
      <c r="E15" s="15">
        <f t="shared" si="0"/>
        <v>5326.5410000000002</v>
      </c>
      <c r="F15" s="8">
        <v>0.58330000000000004</v>
      </c>
      <c r="G15" s="23">
        <f t="shared" si="1"/>
        <v>3106.9713653000003</v>
      </c>
    </row>
    <row r="16" spans="2:7" x14ac:dyDescent="0.25">
      <c r="B16" s="22">
        <v>44593</v>
      </c>
      <c r="C16" s="15">
        <v>4191.7349999999997</v>
      </c>
      <c r="D16" s="15">
        <v>1.321</v>
      </c>
      <c r="E16" s="15">
        <f t="shared" si="0"/>
        <v>4190.4139999999998</v>
      </c>
      <c r="F16" s="8">
        <v>0.58330000000000004</v>
      </c>
      <c r="G16" s="23">
        <f t="shared" si="1"/>
        <v>2444.2684862000001</v>
      </c>
    </row>
    <row r="17" spans="2:7" x14ac:dyDescent="0.25">
      <c r="B17" s="22">
        <v>44621</v>
      </c>
      <c r="C17" s="15">
        <v>6248.7560000000003</v>
      </c>
      <c r="D17" s="15">
        <v>0.90400000000000003</v>
      </c>
      <c r="E17" s="15">
        <f t="shared" si="0"/>
        <v>6247.8519999999999</v>
      </c>
      <c r="F17" s="8">
        <v>0.58330000000000004</v>
      </c>
      <c r="G17" s="23">
        <f t="shared" si="1"/>
        <v>3644.3720716000003</v>
      </c>
    </row>
    <row r="18" spans="2:7" x14ac:dyDescent="0.25">
      <c r="B18" s="22">
        <v>44652</v>
      </c>
      <c r="C18" s="15">
        <v>3262.4160000000002</v>
      </c>
      <c r="D18" s="15">
        <v>1.696</v>
      </c>
      <c r="E18" s="15">
        <f t="shared" si="0"/>
        <v>3260.7200000000003</v>
      </c>
      <c r="F18" s="8">
        <v>0.58330000000000004</v>
      </c>
      <c r="G18" s="23">
        <f t="shared" si="1"/>
        <v>1901.9779760000004</v>
      </c>
    </row>
    <row r="19" spans="2:7" x14ac:dyDescent="0.25">
      <c r="B19" s="22">
        <v>44682</v>
      </c>
      <c r="C19" s="15">
        <v>2627.2530000000002</v>
      </c>
      <c r="D19" s="15">
        <v>2.504</v>
      </c>
      <c r="E19" s="15">
        <f t="shared" si="0"/>
        <v>2624.7490000000003</v>
      </c>
      <c r="F19" s="8">
        <v>0.58330000000000004</v>
      </c>
      <c r="G19" s="23">
        <f t="shared" si="1"/>
        <v>1531.0160917000003</v>
      </c>
    </row>
    <row r="20" spans="2:7" x14ac:dyDescent="0.25">
      <c r="B20" s="22">
        <v>44713</v>
      </c>
      <c r="C20" s="15">
        <v>4724.4319999999998</v>
      </c>
      <c r="D20" s="15">
        <v>1.21</v>
      </c>
      <c r="E20" s="15">
        <f t="shared" si="0"/>
        <v>4723.2219999999998</v>
      </c>
      <c r="F20" s="8">
        <v>0.58330000000000004</v>
      </c>
      <c r="G20" s="23">
        <f t="shared" si="1"/>
        <v>2755.0553926000002</v>
      </c>
    </row>
    <row r="21" spans="2:7" x14ac:dyDescent="0.25">
      <c r="B21" s="22">
        <v>44743</v>
      </c>
      <c r="C21" s="15">
        <v>6752.9080000000004</v>
      </c>
      <c r="D21" s="15">
        <v>0.67900000000000005</v>
      </c>
      <c r="E21" s="15">
        <f t="shared" si="0"/>
        <v>6752.2290000000003</v>
      </c>
      <c r="F21" s="8">
        <v>0.58330000000000004</v>
      </c>
      <c r="G21" s="23">
        <f t="shared" si="1"/>
        <v>3938.5751757000003</v>
      </c>
    </row>
    <row r="22" spans="2:7" x14ac:dyDescent="0.25">
      <c r="B22" s="22">
        <v>44774</v>
      </c>
      <c r="C22" s="15">
        <v>3209.0549999999998</v>
      </c>
      <c r="D22" s="15">
        <v>2.1379999999999999</v>
      </c>
      <c r="E22" s="15">
        <f t="shared" si="0"/>
        <v>3206.9169999999999</v>
      </c>
      <c r="F22" s="8">
        <v>0.58330000000000004</v>
      </c>
      <c r="G22" s="23">
        <f t="shared" si="1"/>
        <v>1870.5946861</v>
      </c>
    </row>
    <row r="23" spans="2:7" x14ac:dyDescent="0.25">
      <c r="B23" s="22">
        <v>44805</v>
      </c>
      <c r="C23" s="15">
        <v>3880.7190000000001</v>
      </c>
      <c r="D23" s="15">
        <v>2.0179999999999998</v>
      </c>
      <c r="E23" s="15">
        <f t="shared" si="0"/>
        <v>3878.701</v>
      </c>
      <c r="F23" s="8">
        <v>0.58330000000000004</v>
      </c>
      <c r="G23" s="23">
        <f t="shared" si="1"/>
        <v>2262.4462933</v>
      </c>
    </row>
    <row r="24" spans="2:7" x14ac:dyDescent="0.25">
      <c r="B24" s="22">
        <v>44835</v>
      </c>
      <c r="C24" s="15">
        <v>4602.0550000000003</v>
      </c>
      <c r="D24" s="15">
        <v>1.0149999999999999</v>
      </c>
      <c r="E24" s="15">
        <f t="shared" si="0"/>
        <v>4601.04</v>
      </c>
      <c r="F24" s="8">
        <v>0.58330000000000004</v>
      </c>
      <c r="G24" s="23">
        <f t="shared" si="1"/>
        <v>2683.7866320000003</v>
      </c>
    </row>
    <row r="25" spans="2:7" x14ac:dyDescent="0.25">
      <c r="B25" s="22">
        <v>44866</v>
      </c>
      <c r="C25" s="15">
        <v>4142.47</v>
      </c>
      <c r="D25" s="15">
        <v>1.034</v>
      </c>
      <c r="E25" s="15">
        <f t="shared" si="0"/>
        <v>4141.4360000000006</v>
      </c>
      <c r="F25" s="8">
        <v>0.58330000000000004</v>
      </c>
      <c r="G25" s="23">
        <f t="shared" si="1"/>
        <v>2415.6996188000007</v>
      </c>
    </row>
    <row r="26" spans="2:7" x14ac:dyDescent="0.25">
      <c r="B26" s="22">
        <v>44896</v>
      </c>
      <c r="C26" s="15">
        <v>3880.91</v>
      </c>
      <c r="D26" s="15">
        <v>3.6040000000000001</v>
      </c>
      <c r="E26" s="15">
        <f t="shared" si="0"/>
        <v>3877.306</v>
      </c>
      <c r="F26" s="8">
        <v>0.58330000000000004</v>
      </c>
      <c r="G26" s="23">
        <f t="shared" si="1"/>
        <v>2261.6325898</v>
      </c>
    </row>
    <row r="27" spans="2:7" x14ac:dyDescent="0.25">
      <c r="B27" s="22">
        <v>44927</v>
      </c>
      <c r="C27" s="15">
        <v>3480.203</v>
      </c>
      <c r="D27" s="15">
        <v>2.2719999999999998</v>
      </c>
      <c r="E27" s="15">
        <f t="shared" si="0"/>
        <v>3477.931</v>
      </c>
      <c r="F27" s="8">
        <v>0.58330000000000004</v>
      </c>
      <c r="G27" s="23">
        <f t="shared" si="1"/>
        <v>2028.6771523000002</v>
      </c>
    </row>
    <row r="28" spans="2:7" x14ac:dyDescent="0.25">
      <c r="B28" s="22">
        <v>44958</v>
      </c>
      <c r="C28" s="15">
        <v>5322.5029999999997</v>
      </c>
      <c r="D28" s="15">
        <v>0.77600000000000002</v>
      </c>
      <c r="E28" s="15">
        <f t="shared" si="0"/>
        <v>5321.7269999999999</v>
      </c>
      <c r="F28" s="8">
        <v>0.58330000000000004</v>
      </c>
      <c r="G28" s="23">
        <f t="shared" si="1"/>
        <v>3104.1633591</v>
      </c>
    </row>
    <row r="29" spans="2:7" x14ac:dyDescent="0.25">
      <c r="B29" s="22">
        <v>44986</v>
      </c>
      <c r="C29" s="15">
        <v>4695.7060000000001</v>
      </c>
      <c r="D29" s="15">
        <v>1.5369999999999999</v>
      </c>
      <c r="E29" s="15">
        <f t="shared" si="0"/>
        <v>4694.1689999999999</v>
      </c>
      <c r="F29" s="8">
        <v>0.58330000000000004</v>
      </c>
      <c r="G29" s="23">
        <f t="shared" si="1"/>
        <v>2738.1087777000002</v>
      </c>
    </row>
    <row r="30" spans="2:7" x14ac:dyDescent="0.25">
      <c r="B30" s="22">
        <v>45017</v>
      </c>
      <c r="C30" s="15">
        <v>3825.0239999999999</v>
      </c>
      <c r="D30" s="15">
        <v>1.4419999999999999</v>
      </c>
      <c r="E30" s="15">
        <f t="shared" si="0"/>
        <v>3823.5819999999999</v>
      </c>
      <c r="F30" s="8">
        <v>0.58330000000000004</v>
      </c>
      <c r="G30" s="23">
        <f t="shared" si="1"/>
        <v>2230.2953806</v>
      </c>
    </row>
    <row r="31" spans="2:7" x14ac:dyDescent="0.25">
      <c r="B31" s="22">
        <v>45047</v>
      </c>
      <c r="C31" s="15">
        <v>2368.2869999999998</v>
      </c>
      <c r="D31" s="15">
        <v>1.64</v>
      </c>
      <c r="E31" s="15">
        <f t="shared" si="0"/>
        <v>2366.6469999999999</v>
      </c>
      <c r="F31" s="8">
        <v>0.58330000000000004</v>
      </c>
      <c r="G31" s="23">
        <f t="shared" si="1"/>
        <v>1380.4651951000001</v>
      </c>
    </row>
    <row r="32" spans="2:7" x14ac:dyDescent="0.25">
      <c r="B32" s="22">
        <v>45078</v>
      </c>
      <c r="C32" s="15">
        <v>2597.9839999999999</v>
      </c>
      <c r="D32" s="15">
        <v>1.599</v>
      </c>
      <c r="E32" s="15">
        <f t="shared" si="0"/>
        <v>2596.3849999999998</v>
      </c>
      <c r="F32" s="8">
        <v>0.58330000000000004</v>
      </c>
      <c r="G32" s="23">
        <f t="shared" si="1"/>
        <v>1514.4713704999999</v>
      </c>
    </row>
    <row r="33" spans="2:8" x14ac:dyDescent="0.25">
      <c r="B33" s="22">
        <v>45108</v>
      </c>
      <c r="C33" s="15">
        <v>4329.9660000000003</v>
      </c>
      <c r="D33" s="15">
        <v>1.629</v>
      </c>
      <c r="E33" s="15">
        <f t="shared" si="0"/>
        <v>4328.3370000000004</v>
      </c>
      <c r="F33" s="8">
        <v>0.58330000000000004</v>
      </c>
      <c r="G33" s="23">
        <f t="shared" si="1"/>
        <v>2524.7189721000004</v>
      </c>
    </row>
    <row r="34" spans="2:8" x14ac:dyDescent="0.25">
      <c r="B34" s="22">
        <v>45139</v>
      </c>
      <c r="C34" s="15">
        <v>2330.0120000000002</v>
      </c>
      <c r="D34" s="15">
        <v>3.8490000000000002</v>
      </c>
      <c r="E34" s="15">
        <f t="shared" si="0"/>
        <v>2326.163</v>
      </c>
      <c r="F34" s="8">
        <v>0.58330000000000004</v>
      </c>
      <c r="G34" s="23">
        <f t="shared" si="1"/>
        <v>1356.8508779000001</v>
      </c>
    </row>
    <row r="35" spans="2:8" x14ac:dyDescent="0.25">
      <c r="B35" s="22">
        <v>45170</v>
      </c>
      <c r="C35" s="15">
        <v>3295.9050000000002</v>
      </c>
      <c r="D35" s="15">
        <v>0.68300000000000005</v>
      </c>
      <c r="E35" s="15">
        <f t="shared" si="0"/>
        <v>3295.2220000000002</v>
      </c>
      <c r="F35" s="8">
        <v>0.58330000000000004</v>
      </c>
      <c r="G35" s="23">
        <f t="shared" si="1"/>
        <v>1922.1029926000003</v>
      </c>
    </row>
    <row r="36" spans="2:8" x14ac:dyDescent="0.25">
      <c r="B36" s="22">
        <v>45200</v>
      </c>
      <c r="C36" s="15">
        <v>2933.3009999999999</v>
      </c>
      <c r="D36" s="15">
        <v>1.5429999999999999</v>
      </c>
      <c r="E36" s="15">
        <f t="shared" si="0"/>
        <v>2931.7579999999998</v>
      </c>
      <c r="F36" s="8">
        <v>0.58330000000000004</v>
      </c>
      <c r="G36" s="23">
        <f t="shared" si="1"/>
        <v>1710.0944414000001</v>
      </c>
    </row>
    <row r="37" spans="2:8" x14ac:dyDescent="0.25">
      <c r="B37" s="22">
        <v>45231</v>
      </c>
      <c r="C37" s="15">
        <v>4820.8280000000004</v>
      </c>
      <c r="D37" s="15">
        <v>1.4510000000000001</v>
      </c>
      <c r="E37" s="15">
        <f t="shared" si="0"/>
        <v>4819.3770000000004</v>
      </c>
      <c r="F37" s="8">
        <v>0.58330000000000004</v>
      </c>
      <c r="G37" s="23">
        <f t="shared" si="1"/>
        <v>2811.1426041000004</v>
      </c>
    </row>
    <row r="38" spans="2:8" x14ac:dyDescent="0.25">
      <c r="B38" s="22">
        <v>45261</v>
      </c>
      <c r="C38" s="15">
        <v>3898.569</v>
      </c>
      <c r="D38" s="15">
        <v>1.9650000000000001</v>
      </c>
      <c r="E38" s="15">
        <f t="shared" si="0"/>
        <v>3896.6039999999998</v>
      </c>
      <c r="F38" s="8">
        <v>0.58330000000000004</v>
      </c>
      <c r="G38" s="23">
        <f t="shared" si="1"/>
        <v>2272.8891131999999</v>
      </c>
    </row>
    <row r="39" spans="2:8" x14ac:dyDescent="0.25">
      <c r="B39" s="22">
        <v>45292</v>
      </c>
      <c r="C39" s="15">
        <v>6311.6729999999998</v>
      </c>
      <c r="D39" s="15">
        <v>0.874</v>
      </c>
      <c r="E39" s="15">
        <f t="shared" si="0"/>
        <v>6310.799</v>
      </c>
      <c r="F39" s="8">
        <v>0.58330000000000004</v>
      </c>
      <c r="G39" s="23">
        <f t="shared" si="1"/>
        <v>3681.0890567000001</v>
      </c>
    </row>
    <row r="40" spans="2:8" x14ac:dyDescent="0.25">
      <c r="B40" s="22">
        <v>45323</v>
      </c>
      <c r="C40" s="15">
        <v>4131.7809999999999</v>
      </c>
      <c r="D40" s="15">
        <v>0.77700000000000002</v>
      </c>
      <c r="E40" s="15">
        <f t="shared" si="0"/>
        <v>4131.0039999999999</v>
      </c>
      <c r="F40" s="8">
        <v>0.58330000000000004</v>
      </c>
      <c r="G40" s="23">
        <f t="shared" si="1"/>
        <v>2409.6146332000003</v>
      </c>
    </row>
    <row r="41" spans="2:8" ht="41.4" x14ac:dyDescent="0.25">
      <c r="B41" s="7" t="s">
        <v>24</v>
      </c>
      <c r="C41" s="15">
        <f>SUM(C5:C14)</f>
        <v>42264.867999999995</v>
      </c>
      <c r="D41" s="15">
        <f>SUM(D5:D14)</f>
        <v>11.839999999999998</v>
      </c>
      <c r="E41" s="15">
        <f>SUM(E5:E14)</f>
        <v>42253.027999999998</v>
      </c>
      <c r="F41" s="8">
        <v>0.58330000000000004</v>
      </c>
      <c r="G41" s="23">
        <f>ROUNDDOWN(SUM(G5:G14),0)</f>
        <v>24646</v>
      </c>
    </row>
    <row r="42" spans="2:8" ht="41.4" x14ac:dyDescent="0.25">
      <c r="B42" s="7" t="s">
        <v>19</v>
      </c>
      <c r="C42" s="15">
        <f>SUM(C15:C26)</f>
        <v>52849.880000000005</v>
      </c>
      <c r="D42" s="15">
        <f>SUM(D15:D26)</f>
        <v>18.753000000000004</v>
      </c>
      <c r="E42" s="15">
        <f>SUM(E15:E26)</f>
        <v>52831.127</v>
      </c>
      <c r="F42" s="8">
        <v>0.58330000000000004</v>
      </c>
      <c r="G42" s="23">
        <f>ROUNDDOWN(SUM(G15:G26),0)</f>
        <v>30816</v>
      </c>
    </row>
    <row r="43" spans="2:8" ht="41.4" x14ac:dyDescent="0.25">
      <c r="B43" s="7" t="s">
        <v>25</v>
      </c>
      <c r="C43" s="24">
        <f>SUM(C27:C38)</f>
        <v>43898.288000000008</v>
      </c>
      <c r="D43" s="24">
        <f>SUM(D27:D38)</f>
        <v>20.385999999999999</v>
      </c>
      <c r="E43" s="15">
        <f>SUM(E27:E38)</f>
        <v>43877.902000000002</v>
      </c>
      <c r="F43" s="8">
        <v>0.58330000000000004</v>
      </c>
      <c r="G43" s="23">
        <f>ROUNDDOWN(SUM(G27:G38),0)</f>
        <v>25593</v>
      </c>
    </row>
    <row r="44" spans="2:8" ht="41.4" x14ac:dyDescent="0.25">
      <c r="B44" s="7" t="s">
        <v>26</v>
      </c>
      <c r="C44" s="24">
        <f>SUM(C39:C40)</f>
        <v>10443.454</v>
      </c>
      <c r="D44" s="24">
        <f>SUM(D39:D40)</f>
        <v>1.651</v>
      </c>
      <c r="E44" s="15">
        <f>SUM(E39:E40)</f>
        <v>10441.803</v>
      </c>
      <c r="F44" s="8">
        <v>0.58330000000000004</v>
      </c>
      <c r="G44" s="23">
        <f>ROUNDDOWN(SUM(G39:G40),0)</f>
        <v>6090</v>
      </c>
    </row>
    <row r="45" spans="2:8" x14ac:dyDescent="0.25">
      <c r="B45" s="7" t="s">
        <v>4</v>
      </c>
      <c r="C45" s="15">
        <f>SUM(C41:C44)</f>
        <v>149456.49</v>
      </c>
      <c r="D45" s="15">
        <f>SUM(D41:D44)</f>
        <v>52.63</v>
      </c>
      <c r="E45" s="15">
        <f>SUM(E41:E44)</f>
        <v>149403.85999999999</v>
      </c>
      <c r="F45" s="8">
        <v>0.58330000000000004</v>
      </c>
      <c r="G45" s="23">
        <f>SUM(G41:G44)</f>
        <v>87145</v>
      </c>
      <c r="H45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9B33-E241-A943-9BD2-48D8C4512F88}">
  <dimension ref="B1:N18"/>
  <sheetViews>
    <sheetView showGridLines="0" tabSelected="1" topLeftCell="A8" zoomScaleNormal="100" workbookViewId="0">
      <selection activeCell="I11" sqref="I11"/>
    </sheetView>
  </sheetViews>
  <sheetFormatPr defaultColWidth="11.19921875" defaultRowHeight="13.8" x14ac:dyDescent="0.25"/>
  <cols>
    <col min="1" max="1" width="11.19921875" style="2"/>
    <col min="2" max="2" width="8.19921875" style="2" bestFit="1" customWidth="1"/>
    <col min="3" max="3" width="11.69921875" style="2" bestFit="1" customWidth="1"/>
    <col min="4" max="4" width="11" style="2" bestFit="1" customWidth="1"/>
    <col min="5" max="5" width="14.19921875" style="2" bestFit="1" customWidth="1"/>
    <col min="6" max="6" width="12.296875" style="2" bestFit="1" customWidth="1"/>
    <col min="7" max="7" width="11.296875" style="2" bestFit="1" customWidth="1"/>
    <col min="8" max="8" width="10.59765625" style="2" bestFit="1" customWidth="1"/>
    <col min="9" max="12" width="11.19921875" style="2"/>
    <col min="13" max="13" width="19.69921875" style="2" customWidth="1"/>
    <col min="14" max="16384" width="11.19921875" style="2"/>
  </cols>
  <sheetData>
    <row r="1" spans="2:14" ht="62.25" customHeight="1" x14ac:dyDescent="0.25">
      <c r="B1" s="1" t="s">
        <v>5</v>
      </c>
      <c r="D1" s="3"/>
      <c r="L1" s="31" t="s">
        <v>6</v>
      </c>
      <c r="M1" s="32"/>
      <c r="N1" s="4">
        <v>29062</v>
      </c>
    </row>
    <row r="2" spans="2:14" ht="69" x14ac:dyDescent="0.25"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  <c r="H2" s="5" t="s">
        <v>13</v>
      </c>
    </row>
    <row r="3" spans="2:14" ht="27.6" x14ac:dyDescent="0.25">
      <c r="B3" s="6">
        <v>2021</v>
      </c>
      <c r="C3" s="7" t="s">
        <v>27</v>
      </c>
      <c r="D3" s="8">
        <v>306</v>
      </c>
      <c r="E3" s="4">
        <f>'Baseline Emissions (Main Source'!G41</f>
        <v>24646</v>
      </c>
      <c r="F3" s="9">
        <f>N1/365*D3</f>
        <v>24364.306849315068</v>
      </c>
      <c r="G3" s="4">
        <f>E3-F3</f>
        <v>281.69315068493233</v>
      </c>
      <c r="H3" s="10">
        <f>G3/F3</f>
        <v>1.1561714126615974E-2</v>
      </c>
    </row>
    <row r="4" spans="2:14" ht="27.6" x14ac:dyDescent="0.25">
      <c r="B4" s="6">
        <v>2022</v>
      </c>
      <c r="C4" s="7" t="s">
        <v>20</v>
      </c>
      <c r="D4" s="8">
        <v>365</v>
      </c>
      <c r="E4" s="4">
        <f>'Baseline Emissions (Main Source'!G42</f>
        <v>30816</v>
      </c>
      <c r="F4" s="9">
        <f>N1</f>
        <v>29062</v>
      </c>
      <c r="G4" s="4">
        <f>E4-F4</f>
        <v>1754</v>
      </c>
      <c r="H4" s="10">
        <f>G4/F4</f>
        <v>6.0353726515725001E-2</v>
      </c>
    </row>
    <row r="5" spans="2:14" ht="27.6" x14ac:dyDescent="0.25">
      <c r="B5" s="6">
        <v>2023</v>
      </c>
      <c r="C5" s="7" t="s">
        <v>28</v>
      </c>
      <c r="D5" s="8">
        <v>365</v>
      </c>
      <c r="E5" s="4">
        <f>'Baseline Emissions (Main Source'!G43</f>
        <v>25593</v>
      </c>
      <c r="F5" s="9">
        <f>N1</f>
        <v>29062</v>
      </c>
      <c r="G5" s="4">
        <f>E5-F5</f>
        <v>-3469</v>
      </c>
      <c r="H5" s="10">
        <f>G5/F5</f>
        <v>-0.11936549446011975</v>
      </c>
    </row>
    <row r="6" spans="2:14" ht="27.6" x14ac:dyDescent="0.25">
      <c r="B6" s="6">
        <v>2024</v>
      </c>
      <c r="C6" s="7" t="s">
        <v>29</v>
      </c>
      <c r="D6" s="8">
        <v>60</v>
      </c>
      <c r="E6" s="4">
        <f>'Baseline Emissions (Main Source'!G44</f>
        <v>6090</v>
      </c>
      <c r="F6" s="9">
        <f>N1/365*D6</f>
        <v>4777.3150684931506</v>
      </c>
      <c r="G6" s="4">
        <f>E6-F6</f>
        <v>1312.6849315068494</v>
      </c>
      <c r="H6" s="10">
        <f>G6/F6</f>
        <v>0.27477461977840478</v>
      </c>
    </row>
    <row r="7" spans="2:14" x14ac:dyDescent="0.25">
      <c r="B7" s="6" t="s">
        <v>4</v>
      </c>
      <c r="C7" s="6"/>
      <c r="D7" s="6">
        <f>SUM(D3:D6)</f>
        <v>1096</v>
      </c>
      <c r="E7" s="11">
        <f>'Baseline Emissions (Main Source'!G45</f>
        <v>87145</v>
      </c>
      <c r="F7" s="12">
        <f>SUM(F3:F6)</f>
        <v>87265.62191780821</v>
      </c>
      <c r="G7" s="11">
        <f>E7-F7</f>
        <v>-120.62191780821013</v>
      </c>
      <c r="H7" s="13">
        <f>G7/F7</f>
        <v>-1.3822386772401486E-3</v>
      </c>
    </row>
    <row r="8" spans="2:14" x14ac:dyDescent="0.25">
      <c r="D8" s="3"/>
    </row>
    <row r="9" spans="2:14" x14ac:dyDescent="0.25">
      <c r="D9" s="3"/>
    </row>
    <row r="10" spans="2:14" ht="67.5" customHeight="1" x14ac:dyDescent="0.25">
      <c r="D10" s="3"/>
      <c r="L10" s="31" t="s">
        <v>14</v>
      </c>
      <c r="M10" s="32"/>
      <c r="N10" s="4">
        <v>49822</v>
      </c>
    </row>
    <row r="11" spans="2:14" x14ac:dyDescent="0.25">
      <c r="B11" s="1" t="s">
        <v>15</v>
      </c>
      <c r="D11" s="3"/>
    </row>
    <row r="12" spans="2:14" ht="69" x14ac:dyDescent="0.25">
      <c r="B12" s="6" t="s">
        <v>7</v>
      </c>
      <c r="C12" s="6" t="s">
        <v>8</v>
      </c>
      <c r="D12" s="6" t="s">
        <v>9</v>
      </c>
      <c r="E12" s="5" t="s">
        <v>16</v>
      </c>
      <c r="F12" s="5" t="s">
        <v>18</v>
      </c>
      <c r="G12" s="5" t="s">
        <v>17</v>
      </c>
      <c r="H12" s="5" t="s">
        <v>13</v>
      </c>
    </row>
    <row r="13" spans="2:14" ht="27.6" x14ac:dyDescent="0.25">
      <c r="B13" s="6">
        <v>2021</v>
      </c>
      <c r="C13" s="7" t="s">
        <v>27</v>
      </c>
      <c r="D13" s="8">
        <v>306</v>
      </c>
      <c r="E13" s="14">
        <f>'Baseline Emissions (Main Source'!E41</f>
        <v>42253.027999999998</v>
      </c>
      <c r="F13" s="14">
        <f>N10/365*D13</f>
        <v>41768.580821917807</v>
      </c>
      <c r="G13" s="14">
        <f>E13-F13</f>
        <v>484.44717808219139</v>
      </c>
      <c r="H13" s="10">
        <f>G13/F13</f>
        <v>1.1598363376233762E-2</v>
      </c>
    </row>
    <row r="14" spans="2:14" ht="27.6" x14ac:dyDescent="0.25">
      <c r="B14" s="6">
        <v>2022</v>
      </c>
      <c r="C14" s="7" t="s">
        <v>20</v>
      </c>
      <c r="D14" s="8">
        <v>365</v>
      </c>
      <c r="E14" s="14">
        <f>'Baseline Emissions (Main Source'!E42</f>
        <v>52831.127</v>
      </c>
      <c r="F14" s="14">
        <f>N10</f>
        <v>49822</v>
      </c>
      <c r="G14" s="14">
        <f>E14-F14</f>
        <v>3009.1270000000004</v>
      </c>
      <c r="H14" s="10">
        <f>G14/F14</f>
        <v>6.0397555296856816E-2</v>
      </c>
    </row>
    <row r="15" spans="2:14" ht="27.6" x14ac:dyDescent="0.25">
      <c r="B15" s="6">
        <v>2023</v>
      </c>
      <c r="C15" s="7" t="s">
        <v>28</v>
      </c>
      <c r="D15" s="8">
        <v>365</v>
      </c>
      <c r="E15" s="14">
        <f>'Baseline Emissions (Main Source'!E43</f>
        <v>43877.902000000002</v>
      </c>
      <c r="F15" s="14">
        <f>N10</f>
        <v>49822</v>
      </c>
      <c r="G15" s="14">
        <f>E15-F15</f>
        <v>-5944.0979999999981</v>
      </c>
      <c r="H15" s="10">
        <f>G15/F15</f>
        <v>-0.11930669182288944</v>
      </c>
    </row>
    <row r="16" spans="2:14" ht="27.6" x14ac:dyDescent="0.25">
      <c r="B16" s="6">
        <v>2024</v>
      </c>
      <c r="C16" s="7" t="s">
        <v>29</v>
      </c>
      <c r="D16" s="8">
        <v>60</v>
      </c>
      <c r="E16" s="15">
        <f>'Baseline Emissions (Main Source'!E44</f>
        <v>10441.803</v>
      </c>
      <c r="F16" s="16">
        <f>N10/365*D16</f>
        <v>8189.9178082191775</v>
      </c>
      <c r="G16" s="14">
        <f>E16-F16</f>
        <v>2251.8851917808224</v>
      </c>
      <c r="H16" s="10">
        <f>G16/F16</f>
        <v>0.27495821624984956</v>
      </c>
    </row>
    <row r="17" spans="2:8" x14ac:dyDescent="0.25">
      <c r="B17" s="6" t="s">
        <v>4</v>
      </c>
      <c r="C17" s="6"/>
      <c r="D17" s="6">
        <f>SUM(D13:D16)</f>
        <v>1096</v>
      </c>
      <c r="E17" s="17">
        <f>'Baseline Emissions (Main Source'!E45</f>
        <v>149403.85999999999</v>
      </c>
      <c r="F17" s="17">
        <f>SUM(F13:F16)</f>
        <v>149602.49863013698</v>
      </c>
      <c r="G17" s="18">
        <f>E17-F17</f>
        <v>-198.63863013699302</v>
      </c>
      <c r="H17" s="13">
        <f>G17/F17</f>
        <v>-1.3277761531783525E-3</v>
      </c>
    </row>
    <row r="18" spans="2:8" x14ac:dyDescent="0.25">
      <c r="D18" s="3"/>
    </row>
  </sheetData>
  <mergeCells count="2">
    <mergeCell ref="L1:M1"/>
    <mergeCell ref="L10:M10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C3CE-B696-4E0E-8EA6-FCD991D23907}">
  <dimension ref="B2:D40"/>
  <sheetViews>
    <sheetView showGridLines="0" workbookViewId="0">
      <selection activeCell="G6" sqref="G6"/>
    </sheetView>
  </sheetViews>
  <sheetFormatPr defaultRowHeight="13.8" x14ac:dyDescent="0.25"/>
  <cols>
    <col min="1" max="1" width="8.796875" style="2"/>
    <col min="2" max="2" width="17.796875" style="2" bestFit="1" customWidth="1"/>
    <col min="3" max="3" width="13.5" style="2" customWidth="1"/>
    <col min="4" max="4" width="19.19921875" style="2" customWidth="1"/>
    <col min="5" max="5" width="11" style="2" customWidth="1"/>
    <col min="6" max="16384" width="8.796875" style="2"/>
  </cols>
  <sheetData>
    <row r="2" spans="2:4" x14ac:dyDescent="0.25">
      <c r="B2" s="19" t="s">
        <v>32</v>
      </c>
      <c r="C2" s="20" t="s">
        <v>23</v>
      </c>
    </row>
    <row r="4" spans="2:4" ht="69" x14ac:dyDescent="0.25">
      <c r="B4" s="21" t="s">
        <v>0</v>
      </c>
      <c r="C4" s="21" t="s">
        <v>1</v>
      </c>
      <c r="D4" s="21" t="s">
        <v>2</v>
      </c>
    </row>
    <row r="5" spans="2:4" x14ac:dyDescent="0.25">
      <c r="B5" s="22">
        <v>44256</v>
      </c>
      <c r="C5" s="15">
        <v>5036.1000000000004</v>
      </c>
      <c r="D5" s="15">
        <v>0.71</v>
      </c>
    </row>
    <row r="6" spans="2:4" x14ac:dyDescent="0.25">
      <c r="B6" s="22">
        <v>44287</v>
      </c>
      <c r="C6" s="15">
        <v>5014.42</v>
      </c>
      <c r="D6" s="15">
        <v>1.43</v>
      </c>
    </row>
    <row r="7" spans="2:4" x14ac:dyDescent="0.25">
      <c r="B7" s="22">
        <v>44317</v>
      </c>
      <c r="C7" s="15">
        <v>2788.5</v>
      </c>
      <c r="D7" s="15">
        <v>1.3</v>
      </c>
    </row>
    <row r="8" spans="2:4" x14ac:dyDescent="0.25">
      <c r="B8" s="22">
        <v>44348</v>
      </c>
      <c r="C8" s="15">
        <v>2530.16</v>
      </c>
      <c r="D8" s="15">
        <v>0.74</v>
      </c>
    </row>
    <row r="9" spans="2:4" x14ac:dyDescent="0.25">
      <c r="B9" s="22">
        <v>44378</v>
      </c>
      <c r="C9" s="15">
        <v>5026.5</v>
      </c>
      <c r="D9" s="15">
        <v>1.08</v>
      </c>
    </row>
    <row r="10" spans="2:4" x14ac:dyDescent="0.25">
      <c r="B10" s="22">
        <v>44409</v>
      </c>
      <c r="C10" s="15">
        <v>3684.21</v>
      </c>
      <c r="D10" s="15">
        <v>1.1499999999999999</v>
      </c>
    </row>
    <row r="11" spans="2:4" x14ac:dyDescent="0.25">
      <c r="B11" s="22">
        <v>44440</v>
      </c>
      <c r="C11" s="15">
        <v>4247.7299999999996</v>
      </c>
      <c r="D11" s="15">
        <v>0.97</v>
      </c>
    </row>
    <row r="12" spans="2:4" x14ac:dyDescent="0.25">
      <c r="B12" s="22">
        <v>44470</v>
      </c>
      <c r="C12" s="15">
        <v>3470.66</v>
      </c>
      <c r="D12" s="15">
        <v>1.26</v>
      </c>
    </row>
    <row r="13" spans="2:4" x14ac:dyDescent="0.25">
      <c r="B13" s="22">
        <v>44501</v>
      </c>
      <c r="C13" s="15">
        <v>4060.17</v>
      </c>
      <c r="D13" s="15">
        <v>2.75</v>
      </c>
    </row>
    <row r="14" spans="2:4" x14ac:dyDescent="0.25">
      <c r="B14" s="22">
        <v>44531</v>
      </c>
      <c r="C14" s="15">
        <v>6406.42</v>
      </c>
      <c r="D14" s="15">
        <v>0.45</v>
      </c>
    </row>
    <row r="15" spans="2:4" x14ac:dyDescent="0.25">
      <c r="B15" s="22">
        <v>44562</v>
      </c>
      <c r="C15" s="15">
        <v>5327.17</v>
      </c>
      <c r="D15" s="15">
        <v>0.63</v>
      </c>
    </row>
    <row r="16" spans="2:4" x14ac:dyDescent="0.25">
      <c r="B16" s="22">
        <v>44593</v>
      </c>
      <c r="C16" s="15">
        <v>4191.74</v>
      </c>
      <c r="D16" s="15">
        <v>1.32</v>
      </c>
    </row>
    <row r="17" spans="2:4" x14ac:dyDescent="0.25">
      <c r="B17" s="22">
        <v>44621</v>
      </c>
      <c r="C17" s="15">
        <v>6248.75</v>
      </c>
      <c r="D17" s="15">
        <v>0.9</v>
      </c>
    </row>
    <row r="18" spans="2:4" x14ac:dyDescent="0.25">
      <c r="B18" s="22">
        <v>44652</v>
      </c>
      <c r="C18" s="15">
        <v>3262.42</v>
      </c>
      <c r="D18" s="15">
        <v>1.7</v>
      </c>
    </row>
    <row r="19" spans="2:4" x14ac:dyDescent="0.25">
      <c r="B19" s="22">
        <v>44682</v>
      </c>
      <c r="C19" s="15">
        <v>2627.25</v>
      </c>
      <c r="D19" s="15">
        <v>2.5</v>
      </c>
    </row>
    <row r="20" spans="2:4" x14ac:dyDescent="0.25">
      <c r="B20" s="22">
        <v>44713</v>
      </c>
      <c r="C20" s="15">
        <v>4724.43</v>
      </c>
      <c r="D20" s="15">
        <v>1.21</v>
      </c>
    </row>
    <row r="21" spans="2:4" x14ac:dyDescent="0.25">
      <c r="B21" s="22">
        <v>44743</v>
      </c>
      <c r="C21" s="15">
        <v>6752.91</v>
      </c>
      <c r="D21" s="15">
        <v>0.68</v>
      </c>
    </row>
    <row r="22" spans="2:4" x14ac:dyDescent="0.25">
      <c r="B22" s="22">
        <v>44774</v>
      </c>
      <c r="C22" s="15">
        <v>3209.06</v>
      </c>
      <c r="D22" s="15">
        <v>2.14</v>
      </c>
    </row>
    <row r="23" spans="2:4" x14ac:dyDescent="0.25">
      <c r="B23" s="22">
        <v>44805</v>
      </c>
      <c r="C23" s="15">
        <v>3880.72</v>
      </c>
      <c r="D23" s="15">
        <v>2.02</v>
      </c>
    </row>
    <row r="24" spans="2:4" x14ac:dyDescent="0.25">
      <c r="B24" s="22">
        <v>44835</v>
      </c>
      <c r="C24" s="15">
        <v>4602.05</v>
      </c>
      <c r="D24" s="15">
        <v>1.01</v>
      </c>
    </row>
    <row r="25" spans="2:4" x14ac:dyDescent="0.25">
      <c r="B25" s="22">
        <v>44866</v>
      </c>
      <c r="C25" s="15">
        <f>3805.53+334.77</f>
        <v>4140.3</v>
      </c>
      <c r="D25" s="15">
        <f>0.72+0.31</f>
        <v>1.03</v>
      </c>
    </row>
    <row r="26" spans="2:4" x14ac:dyDescent="0.25">
      <c r="B26" s="22">
        <v>44896</v>
      </c>
      <c r="C26" s="15">
        <v>3880.91</v>
      </c>
      <c r="D26" s="15">
        <v>3.6</v>
      </c>
    </row>
    <row r="27" spans="2:4" x14ac:dyDescent="0.25">
      <c r="B27" s="22">
        <v>44927</v>
      </c>
      <c r="C27" s="15">
        <v>3480.2</v>
      </c>
      <c r="D27" s="15">
        <v>2.2799999999999998</v>
      </c>
    </row>
    <row r="28" spans="2:4" x14ac:dyDescent="0.25">
      <c r="B28" s="22">
        <v>44958</v>
      </c>
      <c r="C28" s="15">
        <v>5322.51</v>
      </c>
      <c r="D28" s="15">
        <v>0.77</v>
      </c>
    </row>
    <row r="29" spans="2:4" x14ac:dyDescent="0.25">
      <c r="B29" s="22">
        <v>44986</v>
      </c>
      <c r="C29" s="15">
        <v>4695.7</v>
      </c>
      <c r="D29" s="15">
        <v>1.54</v>
      </c>
    </row>
    <row r="30" spans="2:4" x14ac:dyDescent="0.25">
      <c r="B30" s="22">
        <v>45017</v>
      </c>
      <c r="C30" s="15">
        <v>3825.03</v>
      </c>
      <c r="D30" s="15">
        <v>1.44</v>
      </c>
    </row>
    <row r="31" spans="2:4" x14ac:dyDescent="0.25">
      <c r="B31" s="22">
        <v>45047</v>
      </c>
      <c r="C31" s="15">
        <v>2368.2800000000002</v>
      </c>
      <c r="D31" s="15">
        <v>1.64</v>
      </c>
    </row>
    <row r="32" spans="2:4" x14ac:dyDescent="0.25">
      <c r="B32" s="22">
        <v>45078</v>
      </c>
      <c r="C32" s="15">
        <v>2597.9899999999998</v>
      </c>
      <c r="D32" s="15">
        <v>1.6</v>
      </c>
    </row>
    <row r="33" spans="2:4" x14ac:dyDescent="0.25">
      <c r="B33" s="22">
        <v>45108</v>
      </c>
      <c r="C33" s="15">
        <v>4329.96</v>
      </c>
      <c r="D33" s="15">
        <v>1.63</v>
      </c>
    </row>
    <row r="34" spans="2:4" x14ac:dyDescent="0.25">
      <c r="B34" s="22">
        <v>45139</v>
      </c>
      <c r="C34" s="15">
        <v>2330.02</v>
      </c>
      <c r="D34" s="15">
        <v>3.85</v>
      </c>
    </row>
    <row r="35" spans="2:4" x14ac:dyDescent="0.25">
      <c r="B35" s="22">
        <v>45170</v>
      </c>
      <c r="C35" s="15">
        <v>3295.9</v>
      </c>
      <c r="D35" s="15">
        <v>0.68</v>
      </c>
    </row>
    <row r="36" spans="2:4" x14ac:dyDescent="0.25">
      <c r="B36" s="22">
        <v>45200</v>
      </c>
      <c r="C36" s="15">
        <v>2933.3</v>
      </c>
      <c r="D36" s="15">
        <v>1.54</v>
      </c>
    </row>
    <row r="37" spans="2:4" x14ac:dyDescent="0.25">
      <c r="B37" s="22">
        <v>45231</v>
      </c>
      <c r="C37" s="15">
        <v>4820.83</v>
      </c>
      <c r="D37" s="15">
        <v>1.46</v>
      </c>
    </row>
    <row r="38" spans="2:4" x14ac:dyDescent="0.25">
      <c r="B38" s="22">
        <v>45261</v>
      </c>
      <c r="C38" s="15">
        <v>3898.57</v>
      </c>
      <c r="D38" s="15">
        <v>1.96</v>
      </c>
    </row>
    <row r="39" spans="2:4" x14ac:dyDescent="0.25">
      <c r="B39" s="22">
        <v>45292</v>
      </c>
      <c r="C39" s="15">
        <v>6311.67</v>
      </c>
      <c r="D39" s="15">
        <v>0.87</v>
      </c>
    </row>
    <row r="40" spans="2:4" x14ac:dyDescent="0.25">
      <c r="B40" s="22">
        <v>45323</v>
      </c>
      <c r="C40" s="15">
        <v>4131.88</v>
      </c>
      <c r="D40" s="15">
        <v>0.78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Emission Reductions</vt:lpstr>
      <vt:lpstr>Baseline Emissions (Main Source</vt:lpstr>
      <vt:lpstr>Comp.of Baseline Emissions</vt:lpstr>
      <vt:lpstr>OSF Forms - TEIAS (Crosscheck)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ILKE</cp:lastModifiedBy>
  <dcterms:created xsi:type="dcterms:W3CDTF">2022-06-02T15:31:08Z</dcterms:created>
  <dcterms:modified xsi:type="dcterms:W3CDTF">2024-10-04T12:52:04Z</dcterms:modified>
</cp:coreProperties>
</file>