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cih\OneDrive\Desktop\Renewables\HES\EnergoPro\Aralık HES\Saha Ziyareti Sonrası\DOE\2nd Protocol\"/>
    </mc:Choice>
  </mc:AlternateContent>
  <xr:revisionPtr revIDLastSave="0" documentId="13_ncr:1_{E034AC36-18C1-490E-B28E-03A28BC1CB47}" xr6:coauthVersionLast="47" xr6:coauthVersionMax="47" xr10:uidLastSave="{00000000-0000-0000-0000-000000000000}"/>
  <bookViews>
    <workbookView xWindow="-108" yWindow="-108" windowWidth="23256" windowHeight="12456" tabRatio="791" xr2:uid="{6AC0D8CD-94D7-4CA2-9AC2-6F4F58DCF37F}"/>
  </bookViews>
  <sheets>
    <sheet name="Emission Factors" sheetId="1" r:id="rId1"/>
    <sheet name="Monitoring Plan (SDG13)" sheetId="2" r:id="rId2"/>
    <sheet name="Electricity Generation (SDG7)" sheetId="3" r:id="rId3"/>
    <sheet name="Quantity of Employment (SDG 8)" sheetId="1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W.O.R.K.B.O.O.K..C.O.N.T.E.N.T.S____">#REF!</definedName>
    <definedName name="_ftn1" localSheetId="0">'Emission Factors'!$B$18</definedName>
    <definedName name="CRF_4_KP__Doc">'[1]4(KP)'!$A$17:$E$18</definedName>
    <definedName name="CRF_4_KP__Main">'[1]4(KP)'!$A$5:$E$15</definedName>
    <definedName name="CRF_4_KP_I_A.1.1_Doc">#REF!</definedName>
    <definedName name="CRF_4_KP_I_A.1.1_Main">'[2]4(KP-I)A.1'!$A$6:$O$18</definedName>
    <definedName name="CRF_4_KP_I_A.1_Doc">'[3]4(KP-I)A'!$A$16:$AA$17</definedName>
    <definedName name="CRF_4_KP_I_A.1_Main">'[3]4(KP-I)A'!$A$6:$AA$14</definedName>
    <definedName name="CRF_4_KP_I_A.2.1_Doc">#REF!</definedName>
    <definedName name="CRF_4_KP_I_A.2.1_Main">'[4]4(KP-I)A.2'!$A$6:$B$9</definedName>
    <definedName name="CRF_4_KP_I_A.2_Doc">#REF!</definedName>
    <definedName name="CRF_4_KP_I_A.2_Main1">'[5]4(KP-I)A'!$A$6:$AA$14</definedName>
    <definedName name="CRF_4_KP_I_A.2_Main2">'[5]4(KP-I)A'!$A$18:$AA$24</definedName>
    <definedName name="CRF_4_KP_I_B.1.1_Doc">#REF!</definedName>
    <definedName name="CRF_4_KP_I_B.1.1_Main">'[6]4(KP-I)B.1'!$A$6:$C$10</definedName>
    <definedName name="CRF_4_KP_I_B.1.2_Doc">'[7]4(KP-I)B.1'!$A$13:$J$14</definedName>
    <definedName name="CRF_4_KP_I_B.1.2_Main">'[7]4(KP-I)B.1'!$A$7:$J$11</definedName>
    <definedName name="CRF_4_KP_I_B.1.3_Doc">#REF!</definedName>
    <definedName name="CRF_4_KP_I_B.1.3_Main">'[8]4(KP-I)B.1'!$A$6:$O$18</definedName>
    <definedName name="CRF_4_KP_I_B.1_Doc">'[9]4(KP-I)B'!$A$20:$AB$21</definedName>
    <definedName name="CRF_4_KP_I_B.1_Main">'[9]4(KP-I)B'!$A$6:$AB$18</definedName>
    <definedName name="CRF_4_KP_I_B.2_Doc">'[10]4(KP-I)B'!$A$13:$Z$14</definedName>
    <definedName name="CRF_4_KP_I_B.2_Main">'[10]4(KP-I)B'!$A$6:$Z$11</definedName>
    <definedName name="CRF_4_KP_I_B.3_Doc">'[11]4(KP-I)B'!$A$13:$Z$14</definedName>
    <definedName name="CRF_4_KP_I_B.3_Main">'[11]4(KP-I)B'!$A$6:$Z$11</definedName>
    <definedName name="CRF_4_KP_I_B.4_Doc">'[12]4(KP-I)B'!$A$13:$Z$14</definedName>
    <definedName name="CRF_4_KP_I_B.4_Main">'[12]4(KP-I)B'!$A$6:$Z$11</definedName>
    <definedName name="CRF_4_KP_I_B.5_Doc">'[13]4(KP-I)B'!$A$13:$Z$14</definedName>
    <definedName name="CRF_4_KP_I_B.5_Main">'[13]4(KP-I)B'!$A$6:$Z$11</definedName>
    <definedName name="CRF_4_KP_II_1_Doc">'[14]4(KP-II)1'!$A$15:$D$16</definedName>
    <definedName name="CRF_4_KP_II_1_Main">'[14]4(KP-II)1'!$A$6:$D$13</definedName>
    <definedName name="CRF_4_KP_II_2_Doc">'[15]4(KP-II)2'!$A$38:$F$39</definedName>
    <definedName name="CRF_4_KP_II_2_Main">'[15]4(KP-II)2'!$A$6:$F$36</definedName>
    <definedName name="CRF_4_KP_II_3_Doc">'[16]4(KP-II)3'!$A$23:$E$24</definedName>
    <definedName name="CRF_4_KP_II_3_Main">'[16]4(KP-II)3'!$A$6:$E$21</definedName>
    <definedName name="CRF_4_KP_II_4_Doc">'[17]4(KP-II)4'!$A$45:$J$46</definedName>
    <definedName name="CRF_4_KP_II_4_Main">'[17]4(KP-II)4'!$A$6:$J$43</definedName>
    <definedName name="CRF_4_KP_Recalculations_Doc">'[18]4(KP)Recalculations'!$A$74:$R$75</definedName>
    <definedName name="CRF_4_KP_Recalculations_Main1">'[18]4(KP)Recalculations'!$A$5:$R$60</definedName>
    <definedName name="CRF_4_KP_Recalculations_Main2">'[18]4(KP)Recalculations'!$A$62:$F$70</definedName>
    <definedName name="CRF_accounting_Main">[19]accounting!$A$7:$M$29</definedName>
    <definedName name="CRF_NIR_1_Add">'[20]NIR-1'!$A$33:$C$36</definedName>
    <definedName name="CRF_NIR_1_Main">'[20]NIR-1'!$A$5:$P$16</definedName>
    <definedName name="CRF_NIR_2.1_Main">'[21]NIR-2'!$A$5:$C$10</definedName>
    <definedName name="CRF_NIR_2_Main">'[22]NIR-2'!$A$5:$J$18</definedName>
    <definedName name="CRF_NIR_3_Main">'[23]NIR-3'!$A$5:$F$7</definedName>
    <definedName name="CRF_Table1s1_Main">#REF!</definedName>
    <definedName name="CRF_Table3.B_a_s2_Add">#REF!</definedName>
    <definedName name="CRF_Table7_Ma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1" l="1"/>
  <c r="C9" i="1"/>
  <c r="D12" i="2"/>
  <c r="F12" i="2" s="1"/>
  <c r="H18" i="1"/>
  <c r="H17" i="1"/>
  <c r="D13" i="3"/>
  <c r="D6" i="3"/>
  <c r="D30" i="3"/>
  <c r="B13" i="3"/>
  <c r="B6" i="3"/>
  <c r="B6" i="2"/>
  <c r="D30" i="2"/>
  <c r="B13" i="2"/>
  <c r="D28" i="3"/>
  <c r="D29" i="3"/>
  <c r="E14" i="3"/>
  <c r="E13" i="3"/>
  <c r="E6" i="3"/>
  <c r="E12" i="3"/>
  <c r="E11" i="3"/>
  <c r="E10" i="3"/>
  <c r="E9" i="3"/>
  <c r="E8" i="3"/>
  <c r="E7" i="3"/>
  <c r="D8" i="3"/>
  <c r="D9" i="3"/>
  <c r="D10" i="3"/>
  <c r="D11" i="3"/>
  <c r="D12" i="3"/>
  <c r="D7" i="3"/>
  <c r="D29" i="2"/>
  <c r="D6" i="2" l="1"/>
  <c r="F6" i="2" s="1"/>
  <c r="D13" i="2"/>
  <c r="F13" i="2" s="1"/>
  <c r="D9" i="2"/>
  <c r="F9" i="2" s="1"/>
  <c r="D11" i="2"/>
  <c r="F11" i="2" s="1"/>
  <c r="D8" i="2"/>
  <c r="F8" i="2" s="1"/>
  <c r="D7" i="2"/>
  <c r="F7" i="2" s="1"/>
  <c r="D10" i="2"/>
  <c r="F10" i="2" s="1"/>
  <c r="D14" i="3"/>
  <c r="D28" i="2"/>
  <c r="D14" i="2" l="1"/>
  <c r="I8" i="2" s="1"/>
  <c r="F14" i="2"/>
</calcChain>
</file>

<file path=xl/sharedStrings.xml><?xml version="1.0" encoding="utf-8"?>
<sst xmlns="http://schemas.openxmlformats.org/spreadsheetml/2006/main" count="88" uniqueCount="59">
  <si>
    <t>Factor</t>
  </si>
  <si>
    <t>OM</t>
  </si>
  <si>
    <t>BM</t>
  </si>
  <si>
    <t>CM</t>
  </si>
  <si>
    <t>Reference</t>
  </si>
  <si>
    <t>Source</t>
  </si>
  <si>
    <t>Turkey's Energy and Natural Resources Ministry</t>
  </si>
  <si>
    <t>Document</t>
  </si>
  <si>
    <t>Turkish National Grid Emission Factor Factsheet</t>
  </si>
  <si>
    <t>Link</t>
  </si>
  <si>
    <t>https://bit.ly/3Ffgn3r</t>
  </si>
  <si>
    <t>Year</t>
  </si>
  <si>
    <t>Annual Electricity Generation (MWh/yr)</t>
  </si>
  <si>
    <t>total days</t>
  </si>
  <si>
    <t>start date</t>
  </si>
  <si>
    <t>end date</t>
  </si>
  <si>
    <t>Calculation of Emission Reduction of Aralık HEPP</t>
  </si>
  <si>
    <t>Calculation of Estimated Electricity Generation of Aralık HEPP</t>
  </si>
  <si>
    <t xml:space="preserve">Baseline estimate </t>
  </si>
  <si>
    <t>Project estimate</t>
  </si>
  <si>
    <t>Net benefit</t>
  </si>
  <si>
    <t>Total (MWh/yr)</t>
  </si>
  <si>
    <r>
      <t>Estimation of project activity emissions (tonnes of CO</t>
    </r>
    <r>
      <rPr>
        <b/>
        <vertAlign val="subscript"/>
        <sz val="10"/>
        <color theme="1"/>
        <rFont val="Arial tur"/>
      </rPr>
      <t>2</t>
    </r>
    <r>
      <rPr>
        <b/>
        <sz val="10"/>
        <color theme="1"/>
        <rFont val="Arial tur"/>
      </rPr>
      <t>e)</t>
    </r>
  </si>
  <si>
    <r>
      <t>Estimation of baseline emissions (tonnes of CO</t>
    </r>
    <r>
      <rPr>
        <b/>
        <vertAlign val="subscript"/>
        <sz val="10"/>
        <color theme="1"/>
        <rFont val="Arial tur"/>
      </rPr>
      <t>2</t>
    </r>
    <r>
      <rPr>
        <b/>
        <sz val="10"/>
        <color theme="1"/>
        <rFont val="Arial tur"/>
      </rPr>
      <t>e)</t>
    </r>
  </si>
  <si>
    <r>
      <t>Estimation of leakage (tonnes of CO</t>
    </r>
    <r>
      <rPr>
        <b/>
        <vertAlign val="subscript"/>
        <sz val="10"/>
        <color theme="1"/>
        <rFont val="Arial tur"/>
      </rPr>
      <t>2</t>
    </r>
    <r>
      <rPr>
        <b/>
        <sz val="10"/>
        <color theme="1"/>
        <rFont val="Arial tur"/>
      </rPr>
      <t>e)</t>
    </r>
  </si>
  <si>
    <r>
      <t>Estimation of overall emission reductions (tonnes of CO</t>
    </r>
    <r>
      <rPr>
        <b/>
        <vertAlign val="subscript"/>
        <sz val="10"/>
        <color theme="1"/>
        <rFont val="Arial tur"/>
      </rPr>
      <t>2</t>
    </r>
    <r>
      <rPr>
        <b/>
        <sz val="10"/>
        <color theme="1"/>
        <rFont val="Arial tur"/>
      </rPr>
      <t>e)</t>
    </r>
  </si>
  <si>
    <r>
      <t>Average Annual Emission Reductions (t CO</t>
    </r>
    <r>
      <rPr>
        <b/>
        <vertAlign val="subscript"/>
        <sz val="10"/>
        <color theme="1"/>
        <rFont val="Arial tur"/>
      </rPr>
      <t>2</t>
    </r>
    <r>
      <rPr>
        <b/>
        <sz val="10"/>
        <color theme="1"/>
        <rFont val="Arial tur"/>
      </rPr>
      <t>e)</t>
    </r>
  </si>
  <si>
    <r>
      <t>Total (tonnes of CO</t>
    </r>
    <r>
      <rPr>
        <b/>
        <vertAlign val="subscript"/>
        <sz val="10"/>
        <color theme="1"/>
        <rFont val="Arial tur"/>
      </rPr>
      <t>2</t>
    </r>
    <r>
      <rPr>
        <b/>
        <sz val="10"/>
        <color theme="1"/>
        <rFont val="Arial tur"/>
      </rPr>
      <t>e)</t>
    </r>
  </si>
  <si>
    <r>
      <rPr>
        <sz val="8"/>
        <rFont val="Calibri"/>
        <family val="2"/>
      </rPr>
      <t>ARTVİN / Borçka</t>
    </r>
  </si>
  <si>
    <r>
      <rPr>
        <sz val="8"/>
        <rFont val="Calibri"/>
        <family val="2"/>
      </rPr>
      <t>RECEP ENGİN</t>
    </r>
  </si>
  <si>
    <r>
      <rPr>
        <sz val="8"/>
        <rFont val="Calibri"/>
        <family val="2"/>
      </rPr>
      <t>HASAN OKUYAN</t>
    </r>
  </si>
  <si>
    <r>
      <rPr>
        <sz val="8"/>
        <rFont val="Calibri"/>
        <family val="2"/>
      </rPr>
      <t>ÖMER FARUK GENÇTÜRK</t>
    </r>
  </si>
  <si>
    <r>
      <rPr>
        <sz val="8"/>
        <rFont val="Calibri"/>
        <family val="2"/>
      </rPr>
      <t>İSMAİL TURANLI</t>
    </r>
  </si>
  <si>
    <r>
      <rPr>
        <sz val="8"/>
        <rFont val="Calibri"/>
        <family val="2"/>
      </rPr>
      <t>SAMİ ÖZEN</t>
    </r>
  </si>
  <si>
    <r>
      <rPr>
        <sz val="8"/>
        <rFont val="Calibri"/>
        <family val="2"/>
      </rPr>
      <t>HASAN TURANLI</t>
    </r>
  </si>
  <si>
    <r>
      <rPr>
        <sz val="8"/>
        <rFont val="Calibri"/>
        <family val="2"/>
      </rPr>
      <t>AHMET GÜL</t>
    </r>
  </si>
  <si>
    <r>
      <rPr>
        <sz val="8"/>
        <rFont val="Calibri"/>
        <family val="2"/>
      </rPr>
      <t>ÖNDER GÜL</t>
    </r>
  </si>
  <si>
    <r>
      <rPr>
        <sz val="8"/>
        <rFont val="Calibri"/>
        <family val="2"/>
      </rPr>
      <t>HÜSEYİN KARA</t>
    </r>
  </si>
  <si>
    <r>
      <rPr>
        <sz val="8"/>
        <rFont val="Calibri"/>
        <family val="2"/>
      </rPr>
      <t>ERKAN ATAN</t>
    </r>
  </si>
  <si>
    <r>
      <rPr>
        <sz val="7"/>
        <rFont val="Calibri"/>
        <family val="2"/>
      </rPr>
      <t>ORHUN KARA</t>
    </r>
  </si>
  <si>
    <r>
      <rPr>
        <sz val="8"/>
        <rFont val="Calibri"/>
        <family val="2"/>
      </rPr>
      <t>TUNCER ATAN</t>
    </r>
  </si>
  <si>
    <r>
      <rPr>
        <sz val="8"/>
        <rFont val="Calibri"/>
        <family val="2"/>
      </rPr>
      <t>YÜKSEL AYGÜN</t>
    </r>
  </si>
  <si>
    <r>
      <rPr>
        <sz val="8"/>
        <rFont val="Calibri"/>
        <family val="2"/>
      </rPr>
      <t>İZZET ÖZBAY</t>
    </r>
  </si>
  <si>
    <r>
      <rPr>
        <sz val="8"/>
        <rFont val="Calibri"/>
        <family val="2"/>
      </rPr>
      <t>MARDİN / Midyat</t>
    </r>
  </si>
  <si>
    <r>
      <rPr>
        <sz val="8"/>
        <rFont val="Calibri"/>
        <family val="2"/>
      </rPr>
      <t>HÜSEYİN GÖZE</t>
    </r>
  </si>
  <si>
    <t>Name Surname</t>
  </si>
  <si>
    <t>Job</t>
  </si>
  <si>
    <t>Place of Registry</t>
  </si>
  <si>
    <t>Operations Manager</t>
  </si>
  <si>
    <t>Control Operator</t>
  </si>
  <si>
    <t>Turbine Operator</t>
  </si>
  <si>
    <t>Regulator Operator</t>
  </si>
  <si>
    <t>Janitor</t>
  </si>
  <si>
    <t>Calculation of CM</t>
  </si>
  <si>
    <t>Build margin CO2 emission factor in year y (t CO2/MWh)</t>
  </si>
  <si>
    <t>Weighting of operating margin emissions factor (per cent)</t>
  </si>
  <si>
    <t>Weighting of build margin emissions factor (per cent)</t>
  </si>
  <si>
    <r>
      <t>t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/ MWh</t>
    </r>
  </si>
  <si>
    <r>
      <t>Operating margin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emission factor in year y (t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/MWh)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</si>
</sst>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3">
    <font>
      <sz val="11"/>
      <color theme="1"/>
      <name val="Calibri"/>
      <family val="2"/>
      <scheme val="minor"/>
    </font>
    <font>
      <sz val="10"/>
      <name val="Arial Tur"/>
      <charset val="162"/>
    </font>
    <font>
      <u/>
      <sz val="7.5"/>
      <color indexed="12"/>
      <name val="Geneva"/>
      <charset val="162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Geneva"/>
      <charset val="162"/>
    </font>
    <font>
      <sz val="10"/>
      <name val="Arial"/>
      <family val="2"/>
    </font>
    <font>
      <b/>
      <sz val="9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Geneva"/>
      <family val="2"/>
      <charset val="162"/>
    </font>
    <font>
      <sz val="10"/>
      <color theme="1"/>
      <name val="Arial tur"/>
    </font>
    <font>
      <b/>
      <sz val="10"/>
      <color theme="1"/>
      <name val="Arial tur"/>
    </font>
    <font>
      <b/>
      <vertAlign val="subscript"/>
      <sz val="10"/>
      <color theme="1"/>
      <name val="Arial tur"/>
    </font>
    <font>
      <sz val="10"/>
      <color rgb="FF000000"/>
      <name val="Times New Roman"/>
      <charset val="204"/>
    </font>
    <font>
      <sz val="8"/>
      <name val="Calibri"/>
    </font>
    <font>
      <sz val="8"/>
      <name val="Calibri"/>
      <family val="2"/>
    </font>
    <font>
      <sz val="7"/>
      <name val="Calibri"/>
    </font>
    <font>
      <sz val="7"/>
      <name val="Calibri"/>
      <family val="2"/>
    </font>
    <font>
      <b/>
      <sz val="8"/>
      <name val="Calibri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1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5" fillId="0" borderId="0"/>
    <xf numFmtId="0" fontId="6" fillId="0" borderId="0"/>
    <xf numFmtId="0" fontId="6" fillId="0" borderId="14"/>
    <xf numFmtId="0" fontId="6" fillId="0" borderId="0" applyNumberFormat="0" applyFont="0" applyFill="0" applyBorder="0" applyProtection="0">
      <alignment horizontal="left" vertical="center" indent="2"/>
    </xf>
    <xf numFmtId="0" fontId="7" fillId="0" borderId="0" applyNumberFormat="0" applyFill="0" applyBorder="0" applyProtection="0">
      <alignment horizontal="left" vertical="center"/>
    </xf>
    <xf numFmtId="0" fontId="8" fillId="0" borderId="0" applyNumberFormat="0">
      <alignment horizontal="right"/>
    </xf>
    <xf numFmtId="0" fontId="9" fillId="0" borderId="0" applyNumberFormat="0" applyFill="0" applyBorder="0" applyAlignment="0" applyProtection="0"/>
    <xf numFmtId="0" fontId="10" fillId="0" borderId="0"/>
    <xf numFmtId="0" fontId="14" fillId="0" borderId="0"/>
  </cellStyleXfs>
  <cellXfs count="53">
    <xf numFmtId="0" fontId="0" fillId="0" borderId="0" xfId="0"/>
    <xf numFmtId="0" fontId="11" fillId="2" borderId="0" xfId="0" applyFont="1" applyFill="1"/>
    <xf numFmtId="0" fontId="12" fillId="2" borderId="0" xfId="0" applyFont="1" applyFill="1"/>
    <xf numFmtId="0" fontId="12" fillId="2" borderId="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/>
    <xf numFmtId="3" fontId="11" fillId="2" borderId="2" xfId="0" applyNumberFormat="1" applyFont="1" applyFill="1" applyBorder="1"/>
    <xf numFmtId="0" fontId="12" fillId="2" borderId="5" xfId="0" applyFont="1" applyFill="1" applyBorder="1"/>
    <xf numFmtId="3" fontId="11" fillId="2" borderId="6" xfId="0" applyNumberFormat="1" applyFont="1" applyFill="1" applyBorder="1"/>
    <xf numFmtId="0" fontId="12" fillId="2" borderId="5" xfId="0" applyFont="1" applyFill="1" applyBorder="1" applyAlignment="1">
      <alignment horizontal="center" vertical="center"/>
    </xf>
    <xf numFmtId="3" fontId="12" fillId="2" borderId="11" xfId="0" applyNumberFormat="1" applyFont="1" applyFill="1" applyBorder="1" applyAlignment="1">
      <alignment horizontal="center" vertical="center"/>
    </xf>
    <xf numFmtId="3" fontId="12" fillId="2" borderId="6" xfId="0" applyNumberFormat="1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12" fillId="2" borderId="10" xfId="0" applyFont="1" applyFill="1" applyBorder="1" applyAlignment="1">
      <alignment horizontal="center" vertical="center"/>
    </xf>
    <xf numFmtId="14" fontId="11" fillId="2" borderId="10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/>
    <xf numFmtId="3" fontId="11" fillId="2" borderId="13" xfId="0" applyNumberFormat="1" applyFont="1" applyFill="1" applyBorder="1"/>
    <xf numFmtId="0" fontId="14" fillId="2" borderId="14" xfId="13" applyFill="1" applyBorder="1" applyAlignment="1">
      <alignment horizontal="left" vertical="top"/>
    </xf>
    <xf numFmtId="0" fontId="15" fillId="2" borderId="18" xfId="13" applyFont="1" applyFill="1" applyBorder="1" applyAlignment="1">
      <alignment horizontal="center" vertical="center" wrapText="1"/>
    </xf>
    <xf numFmtId="0" fontId="15" fillId="2" borderId="15" xfId="13" applyFont="1" applyFill="1" applyBorder="1" applyAlignment="1">
      <alignment horizontal="center" vertical="center" wrapText="1"/>
    </xf>
    <xf numFmtId="0" fontId="14" fillId="2" borderId="0" xfId="13" applyFill="1" applyAlignment="1">
      <alignment horizontal="left" vertical="top"/>
    </xf>
    <xf numFmtId="0" fontId="17" fillId="2" borderId="18" xfId="13" applyFont="1" applyFill="1" applyBorder="1" applyAlignment="1">
      <alignment horizontal="center" vertical="center" wrapText="1"/>
    </xf>
    <xf numFmtId="0" fontId="14" fillId="2" borderId="19" xfId="13" applyFill="1" applyBorder="1" applyAlignment="1">
      <alignment horizontal="left" vertical="top"/>
    </xf>
    <xf numFmtId="0" fontId="19" fillId="3" borderId="16" xfId="13" applyFont="1" applyFill="1" applyBorder="1" applyAlignment="1">
      <alignment horizontal="center" vertical="center" wrapText="1"/>
    </xf>
    <xf numFmtId="0" fontId="19" fillId="3" borderId="17" xfId="13" applyFont="1" applyFill="1" applyBorder="1" applyAlignment="1">
      <alignment horizontal="center" vertical="center" wrapText="1"/>
    </xf>
    <xf numFmtId="0" fontId="16" fillId="2" borderId="15" xfId="13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/>
    <xf numFmtId="0" fontId="20" fillId="2" borderId="5" xfId="0" applyFont="1" applyFill="1" applyBorder="1" applyAlignment="1">
      <alignment horizontal="center" vertical="center"/>
    </xf>
    <xf numFmtId="0" fontId="20" fillId="2" borderId="5" xfId="0" applyFont="1" applyFill="1" applyBorder="1"/>
    <xf numFmtId="0" fontId="6" fillId="2" borderId="0" xfId="0" applyFont="1" applyFill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/>
    <xf numFmtId="164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/>
    <xf numFmtId="0" fontId="20" fillId="2" borderId="0" xfId="0" applyFont="1" applyFill="1"/>
    <xf numFmtId="0" fontId="6" fillId="2" borderId="10" xfId="0" applyFont="1" applyFill="1" applyBorder="1" applyAlignment="1">
      <alignment horizontal="left" vertical="center" indent="10"/>
    </xf>
    <xf numFmtId="0" fontId="6" fillId="2" borderId="10" xfId="0" applyFont="1" applyFill="1" applyBorder="1"/>
    <xf numFmtId="0" fontId="6" fillId="2" borderId="10" xfId="0" applyFont="1" applyFill="1" applyBorder="1"/>
    <xf numFmtId="0" fontId="6" fillId="2" borderId="10" xfId="0" applyFont="1" applyFill="1" applyBorder="1" applyAlignment="1">
      <alignment vertical="center"/>
    </xf>
    <xf numFmtId="0" fontId="20" fillId="2" borderId="12" xfId="0" applyFont="1" applyFill="1" applyBorder="1"/>
    <xf numFmtId="164" fontId="20" fillId="2" borderId="13" xfId="0" applyNumberFormat="1" applyFont="1" applyFill="1" applyBorder="1"/>
  </cellXfs>
  <cellStyles count="14">
    <cellStyle name="2x indented GHG Textfiels" xfId="8" xr:uid="{AAC0CC45-36F4-4618-A715-C04513AD54FA}"/>
    <cellStyle name="Constants" xfId="10" xr:uid="{98C803E1-73A0-4D67-B771-0117662EA092}"/>
    <cellStyle name="Empty_TBorder" xfId="7" xr:uid="{5463A615-CAD8-4D1E-B0AA-2D82BF485A34}"/>
    <cellStyle name="Headline" xfId="11" xr:uid="{50400D34-B316-4143-9A62-7E3567DE79CE}"/>
    <cellStyle name="Hyperlink 2" xfId="2" xr:uid="{13F16118-9727-4F90-987C-DF8A0E2D6F55}"/>
    <cellStyle name="Normal" xfId="0" builtinId="0"/>
    <cellStyle name="Normal 13" xfId="4" xr:uid="{D515E974-05DD-4605-A651-95221D9967C7}"/>
    <cellStyle name="Normal 2" xfId="1" xr:uid="{BEC6C7DC-D4BD-4DBD-A86E-5B272129C39C}"/>
    <cellStyle name="Normal 2 2" xfId="6" xr:uid="{080A7F46-064B-4AC0-8D00-4242BE4696F8}"/>
    <cellStyle name="Normal 2 2 2" xfId="3" xr:uid="{BB02D2AD-F197-467E-B7EC-A3C919F8FE30}"/>
    <cellStyle name="Normal 3" xfId="5" xr:uid="{75F9DF33-B418-4F0B-9F75-E55D57908B5D}"/>
    <cellStyle name="Normal 4" xfId="12" xr:uid="{C5D945DB-3783-4AAC-8BA1-225A6B46C444}"/>
    <cellStyle name="Normal 5" xfId="13" xr:uid="{FA96459C-630F-4093-B4AF-8BEF947802FC}"/>
    <cellStyle name="Normal GHG Textfiels Bold" xfId="9" xr:uid="{8A8A2E71-80C7-4E9F-8728-951C66C6C5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4</xdr:col>
      <xdr:colOff>624840</xdr:colOff>
      <xdr:row>16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A0985E-AD4E-12A9-A955-E32CA88B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75560"/>
          <a:ext cx="32766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144780</xdr:rowOff>
    </xdr:from>
    <xdr:to>
      <xdr:col>1</xdr:col>
      <xdr:colOff>647700</xdr:colOff>
      <xdr:row>18</xdr:row>
      <xdr:rowOff>60960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62CF5A0-0FF7-3343-ADBF-ADA882A3F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87980"/>
          <a:ext cx="64770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655320</xdr:colOff>
      <xdr:row>19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A94117C-5615-456B-DC78-35F12784B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93720"/>
          <a:ext cx="65532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266700</xdr:colOff>
      <xdr:row>20</xdr:row>
      <xdr:rowOff>60960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42B7A43-61C7-4430-D78F-9A147EAB1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44240"/>
          <a:ext cx="2667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1</xdr:col>
      <xdr:colOff>266700</xdr:colOff>
      <xdr:row>21</xdr:row>
      <xdr:rowOff>60960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5E7B25A-87B5-F29A-0299-7049BD82E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28060"/>
          <a:ext cx="2667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15</xdr:row>
      <xdr:rowOff>144780</xdr:rowOff>
    </xdr:from>
    <xdr:to>
      <xdr:col>7</xdr:col>
      <xdr:colOff>0</xdr:colOff>
      <xdr:row>17</xdr:row>
      <xdr:rowOff>60960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99B07C1-685E-4F8D-B118-7370D0D29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840" y="2720340"/>
          <a:ext cx="60960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16</xdr:row>
      <xdr:rowOff>144780</xdr:rowOff>
    </xdr:from>
    <xdr:to>
      <xdr:col>7</xdr:col>
      <xdr:colOff>0</xdr:colOff>
      <xdr:row>18</xdr:row>
      <xdr:rowOff>76200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74B49F5-1BB7-4DEE-AECB-85DD8AED7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840" y="2887980"/>
          <a:ext cx="6096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266700</xdr:colOff>
      <xdr:row>19</xdr:row>
      <xdr:rowOff>60960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FF8FD1C-CC4D-4740-B45E-433115F89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29940"/>
          <a:ext cx="266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266700</xdr:colOff>
      <xdr:row>20</xdr:row>
      <xdr:rowOff>60960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EA0FFB0-C306-4451-9ACD-BBB1EE809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97580"/>
          <a:ext cx="266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)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3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4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5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2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3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4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)Recalculation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counting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1.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2.1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2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2.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.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.2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.3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)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I)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I)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I)3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I)4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)Recalculations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ing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A.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R-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R-2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R-2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R-3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A.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B.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B.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B.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5EAB-CD1F-4146-B644-591BECCFA3F3}">
  <dimension ref="B5:H22"/>
  <sheetViews>
    <sheetView tabSelected="1" workbookViewId="0">
      <selection activeCell="D12" sqref="D12"/>
    </sheetView>
  </sheetViews>
  <sheetFormatPr defaultRowHeight="13.2"/>
  <cols>
    <col min="1" max="1" width="8.88671875" style="41"/>
    <col min="2" max="3" width="14.88671875" style="41" customWidth="1"/>
    <col min="4" max="4" width="16.77734375" style="41" customWidth="1"/>
    <col min="5" max="5" width="19.77734375" style="41" customWidth="1"/>
    <col min="6" max="6" width="45" style="41" customWidth="1"/>
    <col min="7" max="16384" width="8.88671875" style="41"/>
  </cols>
  <sheetData>
    <row r="5" spans="2:6" ht="13.8" thickBot="1"/>
    <row r="6" spans="2:6" ht="15.6">
      <c r="B6" s="33" t="s">
        <v>0</v>
      </c>
      <c r="C6" s="34" t="s">
        <v>57</v>
      </c>
      <c r="E6" s="35" t="s">
        <v>4</v>
      </c>
      <c r="F6" s="36"/>
    </row>
    <row r="7" spans="2:6">
      <c r="B7" s="37" t="s">
        <v>1</v>
      </c>
      <c r="C7" s="42">
        <v>0.7258</v>
      </c>
      <c r="E7" s="38" t="s">
        <v>5</v>
      </c>
      <c r="F7" s="43" t="s">
        <v>6</v>
      </c>
    </row>
    <row r="8" spans="2:6">
      <c r="B8" s="37" t="s">
        <v>2</v>
      </c>
      <c r="C8" s="42">
        <v>0.4153</v>
      </c>
      <c r="E8" s="38" t="s">
        <v>7</v>
      </c>
      <c r="F8" s="43" t="s">
        <v>8</v>
      </c>
    </row>
    <row r="9" spans="2:6" ht="13.8" thickBot="1">
      <c r="B9" s="39" t="s">
        <v>3</v>
      </c>
      <c r="C9" s="44">
        <f>0.4929</f>
        <v>0.4929</v>
      </c>
      <c r="E9" s="40" t="s">
        <v>9</v>
      </c>
      <c r="F9" s="45" t="s">
        <v>10</v>
      </c>
    </row>
    <row r="11" spans="2:6" ht="14.4" customHeight="1"/>
    <row r="14" spans="2:6">
      <c r="B14" s="46" t="s">
        <v>53</v>
      </c>
    </row>
    <row r="17" spans="2:8" ht="13.8" customHeight="1">
      <c r="G17" s="47"/>
      <c r="H17" s="48">
        <f>C8</f>
        <v>0.4153</v>
      </c>
    </row>
    <row r="18" spans="2:8" ht="15.6" customHeight="1">
      <c r="B18" s="47"/>
      <c r="C18" s="49" t="s">
        <v>54</v>
      </c>
      <c r="D18" s="49"/>
      <c r="E18" s="49"/>
      <c r="G18" s="48"/>
      <c r="H18" s="48">
        <f>C7</f>
        <v>0.7258</v>
      </c>
    </row>
    <row r="19" spans="2:8" ht="19.8" customHeight="1">
      <c r="B19" s="48"/>
      <c r="C19" s="49" t="s">
        <v>58</v>
      </c>
      <c r="D19" s="49"/>
      <c r="E19" s="49"/>
      <c r="G19" s="48"/>
      <c r="H19" s="48">
        <v>0.25</v>
      </c>
    </row>
    <row r="20" spans="2:8">
      <c r="B20" s="48"/>
      <c r="C20" s="49" t="s">
        <v>55</v>
      </c>
      <c r="D20" s="49"/>
      <c r="E20" s="49"/>
      <c r="G20" s="48"/>
      <c r="H20" s="48">
        <v>0.75</v>
      </c>
    </row>
    <row r="21" spans="2:8" ht="13.8" thickBot="1">
      <c r="B21" s="48"/>
      <c r="C21" s="50" t="s">
        <v>56</v>
      </c>
      <c r="D21" s="50"/>
      <c r="E21" s="50"/>
    </row>
    <row r="22" spans="2:8" ht="13.8" thickBot="1">
      <c r="G22" s="51" t="s">
        <v>3</v>
      </c>
      <c r="H22" s="52">
        <f>(H17*H20)+(H18*H19)</f>
        <v>0.492925</v>
      </c>
    </row>
  </sheetData>
  <mergeCells count="5">
    <mergeCell ref="E6:F6"/>
    <mergeCell ref="C18:E18"/>
    <mergeCell ref="C19:E19"/>
    <mergeCell ref="C20:E20"/>
    <mergeCell ref="C21:E2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1989F-CEF9-460E-8476-BAE64E7ABFF0}">
  <dimension ref="B2:I30"/>
  <sheetViews>
    <sheetView workbookViewId="0">
      <selection activeCell="D21" sqref="D21"/>
    </sheetView>
  </sheetViews>
  <sheetFormatPr defaultRowHeight="13.2"/>
  <cols>
    <col min="1" max="1" width="8.88671875" style="1"/>
    <col min="2" max="2" width="27.21875" style="1" customWidth="1"/>
    <col min="3" max="3" width="32.109375" style="1" customWidth="1"/>
    <col min="4" max="4" width="30.33203125" style="1" customWidth="1"/>
    <col min="5" max="5" width="26.44140625" style="1" customWidth="1"/>
    <col min="6" max="6" width="28.5546875" style="1" customWidth="1"/>
    <col min="7" max="7" width="8.88671875" style="1"/>
    <col min="8" max="8" width="47.5546875" style="1" customWidth="1"/>
    <col min="9" max="9" width="14" style="1" customWidth="1"/>
    <col min="10" max="16384" width="8.88671875" style="1"/>
  </cols>
  <sheetData>
    <row r="2" spans="2:9">
      <c r="B2" s="2" t="s">
        <v>16</v>
      </c>
    </row>
    <row r="4" spans="2:9" ht="15" customHeight="1" thickBot="1"/>
    <row r="5" spans="2:9" ht="50.4" customHeight="1">
      <c r="B5" s="3" t="s">
        <v>11</v>
      </c>
      <c r="C5" s="4" t="s">
        <v>22</v>
      </c>
      <c r="D5" s="4" t="s">
        <v>23</v>
      </c>
      <c r="E5" s="4" t="s">
        <v>24</v>
      </c>
      <c r="F5" s="5" t="s">
        <v>25</v>
      </c>
    </row>
    <row r="6" spans="2:9" ht="13.8" thickBot="1">
      <c r="B6" s="6" t="str">
        <f>TEXT(B28,"dd/mm/yyyy")&amp;" - "&amp;TEXT(C28,"dd/mm/yyyy")</f>
        <v>01/05/2017 - 31/12/2017</v>
      </c>
      <c r="C6" s="7">
        <v>0</v>
      </c>
      <c r="D6" s="8">
        <f>ROUND($I$7*'Emission Factors'!C9,0)*D28/D30</f>
        <v>14896.803278688525</v>
      </c>
      <c r="E6" s="7">
        <v>0</v>
      </c>
      <c r="F6" s="9">
        <f>D6-E6-C6</f>
        <v>14896.803278688525</v>
      </c>
      <c r="I6" s="10"/>
    </row>
    <row r="7" spans="2:9">
      <c r="B7" s="6">
        <v>2018</v>
      </c>
      <c r="C7" s="7">
        <v>0</v>
      </c>
      <c r="D7" s="8">
        <f>ROUND($I$7*'Emission Factors'!$C$9,0)</f>
        <v>22254</v>
      </c>
      <c r="E7" s="7">
        <v>0</v>
      </c>
      <c r="F7" s="9">
        <f t="shared" ref="F7:F13" si="0">D7-E7-C7</f>
        <v>22254</v>
      </c>
      <c r="H7" s="11" t="s">
        <v>12</v>
      </c>
      <c r="I7" s="12">
        <v>45150</v>
      </c>
    </row>
    <row r="8" spans="2:9" ht="16.2" thickBot="1">
      <c r="B8" s="6">
        <v>2019</v>
      </c>
      <c r="C8" s="7">
        <v>0</v>
      </c>
      <c r="D8" s="8">
        <f>ROUND($I$7*'Emission Factors'!$C$9,0)</f>
        <v>22254</v>
      </c>
      <c r="E8" s="7">
        <v>0</v>
      </c>
      <c r="F8" s="9">
        <f t="shared" si="0"/>
        <v>22254</v>
      </c>
      <c r="H8" s="13" t="s">
        <v>26</v>
      </c>
      <c r="I8" s="14">
        <f>D14/7</f>
        <v>22254</v>
      </c>
    </row>
    <row r="9" spans="2:9">
      <c r="B9" s="6">
        <v>2020</v>
      </c>
      <c r="C9" s="7">
        <v>0</v>
      </c>
      <c r="D9" s="8">
        <f>ROUND($I$7*'Emission Factors'!$C$9,0)</f>
        <v>22254</v>
      </c>
      <c r="E9" s="7">
        <v>0</v>
      </c>
      <c r="F9" s="9">
        <f t="shared" si="0"/>
        <v>22254</v>
      </c>
    </row>
    <row r="10" spans="2:9">
      <c r="B10" s="6">
        <v>2021</v>
      </c>
      <c r="C10" s="7">
        <v>0</v>
      </c>
      <c r="D10" s="8">
        <f>ROUND($I$7*'Emission Factors'!$C$9,0)</f>
        <v>22254</v>
      </c>
      <c r="E10" s="7">
        <v>0</v>
      </c>
      <c r="F10" s="9">
        <f t="shared" si="0"/>
        <v>22254</v>
      </c>
    </row>
    <row r="11" spans="2:9">
      <c r="B11" s="6">
        <v>2022</v>
      </c>
      <c r="C11" s="7">
        <v>0</v>
      </c>
      <c r="D11" s="8">
        <f>ROUND($I$7*'Emission Factors'!$C$9,0)</f>
        <v>22254</v>
      </c>
      <c r="E11" s="7">
        <v>0</v>
      </c>
      <c r="F11" s="9">
        <f t="shared" si="0"/>
        <v>22254</v>
      </c>
    </row>
    <row r="12" spans="2:9">
      <c r="B12" s="6">
        <v>2023</v>
      </c>
      <c r="C12" s="7">
        <v>0</v>
      </c>
      <c r="D12" s="8">
        <f>ROUND($I$7*'Emission Factors'!$C$9,0)</f>
        <v>22254</v>
      </c>
      <c r="E12" s="7">
        <v>0</v>
      </c>
      <c r="F12" s="9">
        <f t="shared" si="0"/>
        <v>22254</v>
      </c>
    </row>
    <row r="13" spans="2:9">
      <c r="B13" s="6" t="str">
        <f>TEXT(B29,"dd/mm/yyyy")&amp;" - "&amp;TEXT(C29,"dd/mm/yyyy")</f>
        <v>01/01/2024 - 30/04/2024</v>
      </c>
      <c r="C13" s="7">
        <v>0</v>
      </c>
      <c r="D13" s="8">
        <f>ROUND($I$7*'Emission Factors'!$C$9,0)*D29/D30</f>
        <v>7357.1967213114758</v>
      </c>
      <c r="E13" s="7">
        <v>0</v>
      </c>
      <c r="F13" s="9">
        <f t="shared" si="0"/>
        <v>7357.1967213114758</v>
      </c>
    </row>
    <row r="14" spans="2:9" ht="21" customHeight="1" thickBot="1">
      <c r="B14" s="15" t="s">
        <v>27</v>
      </c>
      <c r="C14" s="16">
        <v>0</v>
      </c>
      <c r="D14" s="16">
        <f>SUM(D6:D13)</f>
        <v>155778</v>
      </c>
      <c r="E14" s="16">
        <v>0</v>
      </c>
      <c r="F14" s="17">
        <f>SUM(F6:F13)</f>
        <v>155778</v>
      </c>
    </row>
    <row r="18" spans="2:8">
      <c r="D18" s="18"/>
    </row>
    <row r="19" spans="2:8">
      <c r="F19" s="18"/>
      <c r="H19" s="18"/>
    </row>
    <row r="20" spans="2:8">
      <c r="H20" s="18"/>
    </row>
    <row r="21" spans="2:8">
      <c r="D21" s="18"/>
    </row>
    <row r="27" spans="2:8">
      <c r="B27" s="19" t="s">
        <v>14</v>
      </c>
      <c r="C27" s="19" t="s">
        <v>15</v>
      </c>
      <c r="D27" s="19" t="s">
        <v>13</v>
      </c>
    </row>
    <row r="28" spans="2:8">
      <c r="B28" s="20">
        <v>42856</v>
      </c>
      <c r="C28" s="20">
        <v>43100</v>
      </c>
      <c r="D28" s="7">
        <f>C28-B28+1</f>
        <v>245</v>
      </c>
    </row>
    <row r="29" spans="2:8">
      <c r="B29" s="20">
        <v>45292</v>
      </c>
      <c r="C29" s="20">
        <v>45412</v>
      </c>
      <c r="D29" s="7">
        <f>C29-B29+1</f>
        <v>121</v>
      </c>
    </row>
    <row r="30" spans="2:8">
      <c r="D30" s="10">
        <f>D28+D29</f>
        <v>366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2370-E38C-4DDF-B2DD-B0C5EAF2CCFA}">
  <dimension ref="B2:H30"/>
  <sheetViews>
    <sheetView workbookViewId="0">
      <selection activeCell="D24" sqref="D24"/>
    </sheetView>
  </sheetViews>
  <sheetFormatPr defaultRowHeight="13.2"/>
  <cols>
    <col min="1" max="1" width="8.88671875" style="1"/>
    <col min="2" max="2" width="27.21875" style="1" customWidth="1"/>
    <col min="3" max="3" width="32.109375" style="1" customWidth="1"/>
    <col min="4" max="4" width="30.33203125" style="1" customWidth="1"/>
    <col min="5" max="5" width="26.44140625" style="1" customWidth="1"/>
    <col min="6" max="6" width="8.88671875" style="1"/>
    <col min="7" max="7" width="47.5546875" style="1" customWidth="1"/>
    <col min="8" max="8" width="14" style="1" customWidth="1"/>
    <col min="9" max="16384" width="8.88671875" style="1"/>
  </cols>
  <sheetData>
    <row r="2" spans="2:8">
      <c r="B2" s="2" t="s">
        <v>17</v>
      </c>
    </row>
    <row r="4" spans="2:8" ht="15" customHeight="1" thickBot="1"/>
    <row r="5" spans="2:8" ht="50.4" customHeight="1">
      <c r="B5" s="3" t="s">
        <v>11</v>
      </c>
      <c r="C5" s="21" t="s">
        <v>18</v>
      </c>
      <c r="D5" s="21" t="s">
        <v>19</v>
      </c>
      <c r="E5" s="21" t="s">
        <v>20</v>
      </c>
    </row>
    <row r="6" spans="2:8" ht="13.8" thickBot="1">
      <c r="B6" s="6" t="str">
        <f>TEXT(B28,"dd/mm/yyyy")&amp;" - "&amp;TEXT(C28,"dd/mm/yyyy")</f>
        <v>01/05/2017 - 31/12/2017</v>
      </c>
      <c r="C6" s="7">
        <v>0</v>
      </c>
      <c r="D6" s="8">
        <f>$H$7*D28/D30</f>
        <v>30223.360655737706</v>
      </c>
      <c r="E6" s="8">
        <f>$H$7*245/366</f>
        <v>30223.360655737706</v>
      </c>
      <c r="H6" s="10"/>
    </row>
    <row r="7" spans="2:8" ht="13.8" thickBot="1">
      <c r="B7" s="6">
        <v>2018</v>
      </c>
      <c r="C7" s="7">
        <v>0</v>
      </c>
      <c r="D7" s="8">
        <f>$H$7</f>
        <v>45150</v>
      </c>
      <c r="E7" s="8">
        <f>$H$7</f>
        <v>45150</v>
      </c>
      <c r="G7" s="22" t="s">
        <v>12</v>
      </c>
      <c r="H7" s="23">
        <v>45150</v>
      </c>
    </row>
    <row r="8" spans="2:8">
      <c r="B8" s="6">
        <v>2019</v>
      </c>
      <c r="C8" s="7">
        <v>0</v>
      </c>
      <c r="D8" s="8">
        <f t="shared" ref="D8:E12" si="0">$H$7</f>
        <v>45150</v>
      </c>
      <c r="E8" s="8">
        <f t="shared" si="0"/>
        <v>45150</v>
      </c>
      <c r="G8" s="2"/>
      <c r="H8" s="18"/>
    </row>
    <row r="9" spans="2:8">
      <c r="B9" s="6">
        <v>2020</v>
      </c>
      <c r="C9" s="7">
        <v>0</v>
      </c>
      <c r="D9" s="8">
        <f t="shared" si="0"/>
        <v>45150</v>
      </c>
      <c r="E9" s="8">
        <f t="shared" si="0"/>
        <v>45150</v>
      </c>
    </row>
    <row r="10" spans="2:8">
      <c r="B10" s="6">
        <v>2021</v>
      </c>
      <c r="C10" s="7">
        <v>0</v>
      </c>
      <c r="D10" s="8">
        <f t="shared" si="0"/>
        <v>45150</v>
      </c>
      <c r="E10" s="8">
        <f t="shared" si="0"/>
        <v>45150</v>
      </c>
    </row>
    <row r="11" spans="2:8">
      <c r="B11" s="6">
        <v>2022</v>
      </c>
      <c r="C11" s="7">
        <v>0</v>
      </c>
      <c r="D11" s="8">
        <f t="shared" si="0"/>
        <v>45150</v>
      </c>
      <c r="E11" s="8">
        <f t="shared" si="0"/>
        <v>45150</v>
      </c>
    </row>
    <row r="12" spans="2:8">
      <c r="B12" s="6">
        <v>2023</v>
      </c>
      <c r="C12" s="7">
        <v>0</v>
      </c>
      <c r="D12" s="8">
        <f t="shared" si="0"/>
        <v>45150</v>
      </c>
      <c r="E12" s="8">
        <f t="shared" si="0"/>
        <v>45150</v>
      </c>
    </row>
    <row r="13" spans="2:8">
      <c r="B13" s="6" t="str">
        <f>TEXT(B29,"dd/mm/yyyy")&amp;" - "&amp;TEXT(C29,"dd/mm/yyyy")</f>
        <v>01/01/2024 - 30/04/2024</v>
      </c>
      <c r="C13" s="7">
        <v>0</v>
      </c>
      <c r="D13" s="8">
        <f>$H$7*D29/D30</f>
        <v>14926.639344262296</v>
      </c>
      <c r="E13" s="8">
        <f>$H$7*121/366</f>
        <v>14926.639344262296</v>
      </c>
    </row>
    <row r="14" spans="2:8" ht="21" customHeight="1" thickBot="1">
      <c r="B14" s="15" t="s">
        <v>21</v>
      </c>
      <c r="C14" s="16">
        <v>0</v>
      </c>
      <c r="D14" s="16">
        <f>SUM(D6:D13)</f>
        <v>316050</v>
      </c>
      <c r="E14" s="16">
        <f>SUM(E6:E13)</f>
        <v>316050</v>
      </c>
    </row>
    <row r="18" spans="2:7">
      <c r="D18" s="18"/>
    </row>
    <row r="19" spans="2:7">
      <c r="G19" s="18"/>
    </row>
    <row r="20" spans="2:7">
      <c r="G20" s="18"/>
    </row>
    <row r="21" spans="2:7">
      <c r="D21" s="18"/>
    </row>
    <row r="27" spans="2:7">
      <c r="B27" s="19" t="s">
        <v>14</v>
      </c>
      <c r="C27" s="19" t="s">
        <v>15</v>
      </c>
      <c r="D27" s="19" t="s">
        <v>13</v>
      </c>
    </row>
    <row r="28" spans="2:7">
      <c r="B28" s="20">
        <v>42856</v>
      </c>
      <c r="C28" s="20">
        <v>43100</v>
      </c>
      <c r="D28" s="7">
        <f>C28-B28+1</f>
        <v>245</v>
      </c>
    </row>
    <row r="29" spans="2:7">
      <c r="B29" s="20">
        <v>45292</v>
      </c>
      <c r="C29" s="20">
        <v>45412</v>
      </c>
      <c r="D29" s="7">
        <f>C29-B29+1</f>
        <v>121</v>
      </c>
    </row>
    <row r="30" spans="2:7">
      <c r="D30" s="10">
        <f>D28+D29</f>
        <v>366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C0DB2-4C62-4A35-86B5-17126739E413}">
  <dimension ref="A1:C16"/>
  <sheetViews>
    <sheetView zoomScale="120" zoomScaleNormal="120" workbookViewId="0">
      <selection activeCell="G13" sqref="F12:G13"/>
    </sheetView>
  </sheetViews>
  <sheetFormatPr defaultRowHeight="13.2"/>
  <cols>
    <col min="1" max="1" width="23.33203125" style="29" customWidth="1"/>
    <col min="2" max="2" width="18.6640625" style="27" customWidth="1"/>
    <col min="3" max="3" width="16.21875" style="27" customWidth="1"/>
    <col min="4" max="16384" width="8.88671875" style="27"/>
  </cols>
  <sheetData>
    <row r="1" spans="1:3" s="24" customFormat="1" ht="15" customHeight="1">
      <c r="A1" s="30" t="s">
        <v>45</v>
      </c>
      <c r="B1" s="31" t="s">
        <v>46</v>
      </c>
      <c r="C1" s="31" t="s">
        <v>47</v>
      </c>
    </row>
    <row r="2" spans="1:3" ht="15" customHeight="1">
      <c r="A2" s="25" t="s">
        <v>44</v>
      </c>
      <c r="B2" s="32" t="s">
        <v>48</v>
      </c>
      <c r="C2" s="26" t="s">
        <v>43</v>
      </c>
    </row>
    <row r="3" spans="1:3" ht="15" customHeight="1">
      <c r="A3" s="25" t="s">
        <v>42</v>
      </c>
      <c r="B3" s="32" t="s">
        <v>49</v>
      </c>
      <c r="C3" s="26" t="s">
        <v>28</v>
      </c>
    </row>
    <row r="4" spans="1:3" ht="15" customHeight="1">
      <c r="A4" s="25" t="s">
        <v>41</v>
      </c>
      <c r="B4" s="32" t="s">
        <v>49</v>
      </c>
      <c r="C4" s="26" t="s">
        <v>28</v>
      </c>
    </row>
    <row r="5" spans="1:3" ht="15" customHeight="1">
      <c r="A5" s="25" t="s">
        <v>40</v>
      </c>
      <c r="B5" s="32" t="s">
        <v>49</v>
      </c>
      <c r="C5" s="26" t="s">
        <v>28</v>
      </c>
    </row>
    <row r="6" spans="1:3" ht="15" customHeight="1">
      <c r="A6" s="28" t="s">
        <v>39</v>
      </c>
      <c r="B6" s="32" t="s">
        <v>49</v>
      </c>
      <c r="C6" s="26" t="s">
        <v>28</v>
      </c>
    </row>
    <row r="7" spans="1:3" ht="15" customHeight="1">
      <c r="A7" s="25" t="s">
        <v>38</v>
      </c>
      <c r="B7" s="32" t="s">
        <v>50</v>
      </c>
      <c r="C7" s="26" t="s">
        <v>28</v>
      </c>
    </row>
    <row r="8" spans="1:3" ht="15" customHeight="1">
      <c r="A8" s="25" t="s">
        <v>37</v>
      </c>
      <c r="B8" s="32" t="s">
        <v>50</v>
      </c>
      <c r="C8" s="26" t="s">
        <v>28</v>
      </c>
    </row>
    <row r="9" spans="1:3" ht="15" customHeight="1">
      <c r="A9" s="25" t="s">
        <v>36</v>
      </c>
      <c r="B9" s="32" t="s">
        <v>50</v>
      </c>
      <c r="C9" s="26" t="s">
        <v>28</v>
      </c>
    </row>
    <row r="10" spans="1:3" ht="15" customHeight="1">
      <c r="A10" s="25" t="s">
        <v>35</v>
      </c>
      <c r="B10" s="32" t="s">
        <v>50</v>
      </c>
      <c r="C10" s="26" t="s">
        <v>28</v>
      </c>
    </row>
    <row r="11" spans="1:3" ht="15" customHeight="1">
      <c r="A11" s="25" t="s">
        <v>34</v>
      </c>
      <c r="B11" s="32" t="s">
        <v>51</v>
      </c>
      <c r="C11" s="26" t="s">
        <v>28</v>
      </c>
    </row>
    <row r="12" spans="1:3" ht="15" customHeight="1">
      <c r="A12" s="25" t="s">
        <v>33</v>
      </c>
      <c r="B12" s="32" t="s">
        <v>51</v>
      </c>
      <c r="C12" s="26" t="s">
        <v>28</v>
      </c>
    </row>
    <row r="13" spans="1:3" ht="15" customHeight="1">
      <c r="A13" s="25" t="s">
        <v>32</v>
      </c>
      <c r="B13" s="32" t="s">
        <v>51</v>
      </c>
      <c r="C13" s="26" t="s">
        <v>28</v>
      </c>
    </row>
    <row r="14" spans="1:3" ht="15" customHeight="1">
      <c r="A14" s="25" t="s">
        <v>31</v>
      </c>
      <c r="B14" s="32" t="s">
        <v>51</v>
      </c>
      <c r="C14" s="26" t="s">
        <v>28</v>
      </c>
    </row>
    <row r="15" spans="1:3" ht="15" customHeight="1">
      <c r="A15" s="25" t="s">
        <v>30</v>
      </c>
      <c r="B15" s="32" t="s">
        <v>51</v>
      </c>
      <c r="C15" s="26" t="s">
        <v>28</v>
      </c>
    </row>
    <row r="16" spans="1:3" ht="15" customHeight="1">
      <c r="A16" s="25" t="s">
        <v>29</v>
      </c>
      <c r="B16" s="32" t="s">
        <v>52</v>
      </c>
      <c r="C16" s="26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Emission Factors</vt:lpstr>
      <vt:lpstr>Monitoring Plan (SDG13)</vt:lpstr>
      <vt:lpstr>Electricity Generation (SDG7)</vt:lpstr>
      <vt:lpstr>Quantity of Employment (SDG 8)</vt:lpstr>
      <vt:lpstr>'Emission Factors'!_ftn1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hazal</dc:creator>
  <cp:lastModifiedBy>hazal</cp:lastModifiedBy>
  <dcterms:created xsi:type="dcterms:W3CDTF">2022-05-10T08:59:13Z</dcterms:created>
  <dcterms:modified xsi:type="dcterms:W3CDTF">2022-09-20T08:33:08Z</dcterms:modified>
</cp:coreProperties>
</file>