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27"/>
  <workbookPr filterPrivacy="1" autoCompressPictures="0" defaultThemeVersion="124226"/>
  <xr:revisionPtr revIDLastSave="0" documentId="8_{D758A5E3-78C3-9D46-B271-435A459268E0}" xr6:coauthVersionLast="47" xr6:coauthVersionMax="47" xr10:uidLastSave="{00000000-0000-0000-0000-000000000000}"/>
  <bookViews>
    <workbookView xWindow="0" yWindow="740" windowWidth="25600" windowHeight="14500" xr2:uid="{00000000-000D-0000-FFFF-FFFF00000000}"/>
  </bookViews>
  <sheets>
    <sheet name="ER 202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2" l="1"/>
  <c r="C30" i="2" l="1"/>
  <c r="C11" i="2"/>
  <c r="C9" i="2"/>
  <c r="C28" i="2"/>
  <c r="C6" i="2" l="1"/>
  <c r="C14" i="2"/>
  <c r="C15" i="2" s="1"/>
  <c r="C17" i="2" l="1"/>
  <c r="C18" i="2" s="1"/>
  <c r="C19" i="2" s="1"/>
  <c r="C22" i="2" s="1"/>
  <c r="C24" i="2" l="1"/>
  <c r="C21" i="2"/>
  <c r="C32" i="2" l="1"/>
</calcChain>
</file>

<file path=xl/sharedStrings.xml><?xml version="1.0" encoding="utf-8"?>
<sst xmlns="http://schemas.openxmlformats.org/spreadsheetml/2006/main" count="81" uniqueCount="54">
  <si>
    <t>Calculated</t>
  </si>
  <si>
    <t>Particulars</t>
  </si>
  <si>
    <t>tCO2/MWh</t>
  </si>
  <si>
    <t xml:space="preserve">Diesel consumption per year </t>
  </si>
  <si>
    <t>kg/litre</t>
  </si>
  <si>
    <t>Density of diesel</t>
  </si>
  <si>
    <t>TJ/Gg</t>
  </si>
  <si>
    <t>tCO2/TJ</t>
  </si>
  <si>
    <t>tCO2/year</t>
  </si>
  <si>
    <t>MWh/year</t>
  </si>
  <si>
    <t>tonnes of Al per year</t>
  </si>
  <si>
    <t>tCO2/tonne of Al</t>
  </si>
  <si>
    <t>GJ/year</t>
  </si>
  <si>
    <t>TJ/year</t>
  </si>
  <si>
    <t>Gg/year</t>
  </si>
  <si>
    <t>gram/year</t>
  </si>
  <si>
    <t>kg/year</t>
  </si>
  <si>
    <t>litre/year</t>
  </si>
  <si>
    <t>tonne of diesel/tonne of Al</t>
  </si>
  <si>
    <t>Centralised production report AS Metal</t>
  </si>
  <si>
    <t>Centralised utility consumption report AS Metal</t>
  </si>
  <si>
    <t>1MWh =3.6 GJ</t>
  </si>
  <si>
    <t>1TJ =1000 GJ</t>
  </si>
  <si>
    <t>IPCC 2006</t>
  </si>
  <si>
    <t>1 Gigagram =10^6 gram</t>
  </si>
  <si>
    <t>1kg =1000 gram</t>
  </si>
  <si>
    <t>IPCC website</t>
  </si>
  <si>
    <t>MWh/tonne of Al</t>
  </si>
  <si>
    <t>Source</t>
  </si>
  <si>
    <t>Value</t>
  </si>
  <si>
    <t>Unit</t>
  </si>
  <si>
    <t>Natural gas consumption per year</t>
  </si>
  <si>
    <t>Emission Factor for Natural Gas</t>
  </si>
  <si>
    <t>Specific CO2e emission factor for production of metal i (SEi)</t>
  </si>
  <si>
    <t>Baseline emissions for metals recycling in year y (BEy=BEmetal,y)</t>
  </si>
  <si>
    <t>Project emission due to consumption of electricity (PEelectricity,y)</t>
  </si>
  <si>
    <t>Project emission due to consumption of diesel (PEdiesel,y)</t>
  </si>
  <si>
    <t>Project emission due to consumption of natural gas (PEnaturalgas,y)</t>
  </si>
  <si>
    <t>Project emission (PEy)</t>
  </si>
  <si>
    <t>Leakage emissions (LEy)</t>
  </si>
  <si>
    <t>Emission reduction (ERy)</t>
  </si>
  <si>
    <t>Romanian publication "The list of the national values of the emission factors and net calorific values, specific to each type of fuel and type of activity - EU-ETS 2012" www.anpm.ro</t>
  </si>
  <si>
    <t>Table 2 of AMS.III.AJ v9.0</t>
  </si>
  <si>
    <t>Table 4 of AMS.III.AJ v9.0</t>
  </si>
  <si>
    <t>Baseline correction factor for metals, plastics and glass from virgin materials (Bi)</t>
  </si>
  <si>
    <t>Para 44 of AMS.III.AJ v9.0</t>
  </si>
  <si>
    <t>Annual Report from National Energy Regulatory Authority(ANRE) pag 126, year 2020</t>
  </si>
  <si>
    <t>Quantity of metal type i (Steel or Aluminium) recycled  in year y (Qi,y)</t>
  </si>
  <si>
    <r>
      <t>Electricity consumed by the recycling facility per year (EC</t>
    </r>
    <r>
      <rPr>
        <sz val="8"/>
        <color theme="1"/>
        <rFont val="Calibri (Body)"/>
      </rPr>
      <t>PJ</t>
    </r>
    <r>
      <rPr>
        <sz val="10"/>
        <color theme="1"/>
        <rFont val="Calibri (Body)"/>
      </rPr>
      <t>y</t>
    </r>
    <r>
      <rPr>
        <sz val="12"/>
        <color theme="1"/>
        <rFont val="Calibri"/>
        <family val="2"/>
        <scheme val="minor"/>
      </rPr>
      <t>)</t>
    </r>
  </si>
  <si>
    <r>
      <t>Electricity consumption of the recycling facility apportioned to material type i (EC</t>
    </r>
    <r>
      <rPr>
        <sz val="9"/>
        <color theme="1"/>
        <rFont val="Calibri (Body)"/>
      </rPr>
      <t>PJi,y</t>
    </r>
    <r>
      <rPr>
        <sz val="12"/>
        <color theme="1"/>
        <rFont val="Calibri"/>
        <family val="2"/>
        <scheme val="minor"/>
      </rPr>
      <t>)</t>
    </r>
  </si>
  <si>
    <r>
      <t>Emission factor for grid electricity (𝐸𝐹</t>
    </r>
    <r>
      <rPr>
        <sz val="10"/>
        <color theme="1"/>
        <rFont val="Calibri (Body)"/>
      </rPr>
      <t xml:space="preserve">el,PJ,y </t>
    </r>
    <r>
      <rPr>
        <sz val="12"/>
        <color theme="1"/>
        <rFont val="Calibri"/>
        <family val="2"/>
        <scheme val="minor"/>
      </rPr>
      <t>)</t>
    </r>
  </si>
  <si>
    <t>Net calorific value of the fossil fuel consumed in the recycling facility in year y (NCVf,y)</t>
  </si>
  <si>
    <r>
      <t>Fuel consumption of the recycling facility apportioned to material type i (FC</t>
    </r>
    <r>
      <rPr>
        <sz val="10"/>
        <color theme="1"/>
        <rFont val="Calibri (Body)"/>
      </rPr>
      <t>f,PJ,y</t>
    </r>
    <r>
      <rPr>
        <sz val="12"/>
        <color theme="1"/>
        <rFont val="Calibri"/>
        <family val="2"/>
        <scheme val="minor"/>
      </rPr>
      <t xml:space="preserve">) </t>
    </r>
  </si>
  <si>
    <r>
      <t>CO2 emission factor for fossil fuel (EF</t>
    </r>
    <r>
      <rPr>
        <sz val="10"/>
        <color theme="1"/>
        <rFont val="Calibri (Body)"/>
      </rPr>
      <t>f,CO2,y</t>
    </r>
    <r>
      <rPr>
        <sz val="12"/>
        <color theme="1"/>
        <rFont val="Calibri"/>
        <family val="2"/>
        <scheme val="minor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</si>
</sst>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)_ ;_ * \(#,##0.00\)_ ;_ * &quot;-&quot;??_)_ ;_ @_ "/>
    <numFmt numFmtId="165" formatCode="0.000"/>
    <numFmt numFmtId="166" formatCode="0.0000000"/>
    <numFmt numFmtId="167" formatCode="_ * #,##0.000_)_ ;_ * \(#,##0.000\)_ ;_ * &quot;-&quot;??_)_ ;_ @_ "/>
    <numFmt numFmtId="168" formatCode="_ * #,##0.00_)\ _R_O_N_ ;_ * \(#,##0.00\)\ _R_O_N_ ;_ * &quot;-&quot;??_)\ _R_O_N_ ;_ @_ 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(Body)"/>
    </font>
    <font>
      <sz val="9"/>
      <color theme="1"/>
      <name val="Calibri (Body)"/>
    </font>
    <font>
      <sz val="8"/>
      <color theme="1"/>
      <name val="Calibri (Body)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25">
    <xf numFmtId="0" fontId="0" fillId="0" borderId="0" xfId="0"/>
    <xf numFmtId="0" fontId="9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wrapText="1"/>
    </xf>
    <xf numFmtId="165" fontId="9" fillId="0" borderId="1" xfId="0" applyNumberFormat="1" applyFont="1" applyBorder="1"/>
    <xf numFmtId="0" fontId="9" fillId="0" borderId="1" xfId="0" applyFont="1" applyBorder="1"/>
    <xf numFmtId="165" fontId="10" fillId="0" borderId="1" xfId="0" applyNumberFormat="1" applyFont="1" applyBorder="1"/>
    <xf numFmtId="165" fontId="9" fillId="0" borderId="0" xfId="0" applyNumberFormat="1" applyFont="1"/>
    <xf numFmtId="0" fontId="9" fillId="0" borderId="0" xfId="0" applyFont="1" applyAlignment="1">
      <alignment horizontal="left" wrapText="1"/>
    </xf>
    <xf numFmtId="165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Border="1" applyAlignment="1">
      <alignment vertical="center" wrapText="1"/>
    </xf>
    <xf numFmtId="166" fontId="9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167" fontId="9" fillId="0" borderId="1" xfId="3" applyNumberFormat="1" applyFont="1" applyBorder="1"/>
    <xf numFmtId="0" fontId="5" fillId="0" borderId="1" xfId="0" applyFont="1" applyBorder="1" applyAlignment="1">
      <alignment horizontal="left" vertical="center" wrapText="1"/>
    </xf>
    <xf numFmtId="165" fontId="0" fillId="0" borderId="0" xfId="0" applyNumberFormat="1"/>
    <xf numFmtId="0" fontId="4" fillId="0" borderId="1" xfId="0" applyFont="1" applyBorder="1" applyAlignment="1">
      <alignment wrapText="1"/>
    </xf>
    <xf numFmtId="168" fontId="9" fillId="0" borderId="0" xfId="0" applyNumberFormat="1" applyFont="1"/>
    <xf numFmtId="0" fontId="10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</cellXfs>
  <cellStyles count="4">
    <cellStyle name="Comma" xfId="3" builtinId="3"/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5"/>
  <sheetViews>
    <sheetView tabSelected="1" topLeftCell="A3" workbookViewId="0">
      <selection activeCell="B21" sqref="B21"/>
    </sheetView>
  </sheetViews>
  <sheetFormatPr baseColWidth="10" defaultColWidth="8.83203125" defaultRowHeight="15" x14ac:dyDescent="0.2"/>
  <cols>
    <col min="2" max="2" width="95.83203125" customWidth="1"/>
    <col min="3" max="3" width="12" bestFit="1" customWidth="1"/>
    <col min="4" max="4" width="23.1640625" bestFit="1" customWidth="1"/>
    <col min="5" max="5" width="47.5" customWidth="1"/>
    <col min="6" max="6" width="14.83203125" customWidth="1"/>
  </cols>
  <sheetData>
    <row r="2" spans="1:6" ht="16" x14ac:dyDescent="0.2">
      <c r="A2" s="1"/>
      <c r="B2" s="2" t="s">
        <v>1</v>
      </c>
      <c r="C2" s="2" t="s">
        <v>29</v>
      </c>
      <c r="D2" s="2" t="s">
        <v>30</v>
      </c>
      <c r="E2" s="2" t="s">
        <v>28</v>
      </c>
      <c r="F2" s="1"/>
    </row>
    <row r="3" spans="1:6" ht="16.25" customHeight="1" x14ac:dyDescent="0.2">
      <c r="A3" s="1"/>
      <c r="B3" s="18" t="s">
        <v>47</v>
      </c>
      <c r="C3" s="4">
        <f>9037.617+332.44</f>
        <v>9370.0570000000007</v>
      </c>
      <c r="D3" s="5" t="s">
        <v>10</v>
      </c>
      <c r="E3" s="5" t="s">
        <v>19</v>
      </c>
      <c r="F3" s="1"/>
    </row>
    <row r="4" spans="1:6" ht="17" x14ac:dyDescent="0.2">
      <c r="A4" s="1"/>
      <c r="B4" s="14" t="s">
        <v>44</v>
      </c>
      <c r="C4" s="4">
        <v>0.72</v>
      </c>
      <c r="D4" s="5"/>
      <c r="E4" s="5" t="s">
        <v>42</v>
      </c>
      <c r="F4" s="1"/>
    </row>
    <row r="5" spans="1:6" ht="16" x14ac:dyDescent="0.2">
      <c r="A5" s="1"/>
      <c r="B5" s="5" t="s">
        <v>33</v>
      </c>
      <c r="C5" s="4">
        <v>8.4</v>
      </c>
      <c r="D5" s="5" t="s">
        <v>11</v>
      </c>
      <c r="E5" s="13" t="s">
        <v>43</v>
      </c>
      <c r="F5" s="1"/>
    </row>
    <row r="6" spans="1:6" ht="16" x14ac:dyDescent="0.2">
      <c r="A6" s="1"/>
      <c r="B6" s="2" t="s">
        <v>34</v>
      </c>
      <c r="C6" s="6">
        <f>ROUNDDOWN(C3*C4*C5,0)</f>
        <v>56670</v>
      </c>
      <c r="D6" s="2" t="s">
        <v>8</v>
      </c>
      <c r="E6" s="2" t="s">
        <v>0</v>
      </c>
      <c r="F6" s="1"/>
    </row>
    <row r="7" spans="1:6" ht="16" x14ac:dyDescent="0.2">
      <c r="A7" s="1"/>
      <c r="B7" s="5"/>
      <c r="C7" s="4"/>
      <c r="D7" s="5"/>
      <c r="E7" s="5"/>
      <c r="F7" s="1"/>
    </row>
    <row r="8" spans="1:6" ht="16" x14ac:dyDescent="0.2">
      <c r="A8" s="1"/>
      <c r="B8" s="22" t="s">
        <v>48</v>
      </c>
      <c r="C8" s="15">
        <v>589.11400000000003</v>
      </c>
      <c r="D8" s="5" t="s">
        <v>9</v>
      </c>
      <c r="E8" s="5" t="s">
        <v>20</v>
      </c>
      <c r="F8" s="1"/>
    </row>
    <row r="9" spans="1:6" ht="16" x14ac:dyDescent="0.2">
      <c r="A9" s="1"/>
      <c r="B9" s="22" t="s">
        <v>49</v>
      </c>
      <c r="C9" s="4">
        <f>C8/C3</f>
        <v>6.2871976125652165E-2</v>
      </c>
      <c r="D9" s="5" t="s">
        <v>27</v>
      </c>
      <c r="E9" s="5" t="s">
        <v>0</v>
      </c>
      <c r="F9" s="1"/>
    </row>
    <row r="10" spans="1:6" ht="72" customHeight="1" x14ac:dyDescent="0.2">
      <c r="A10" s="1"/>
      <c r="B10" s="23" t="s">
        <v>50</v>
      </c>
      <c r="C10" s="9">
        <v>0.21337</v>
      </c>
      <c r="D10" s="10" t="s">
        <v>2</v>
      </c>
      <c r="E10" s="16" t="s">
        <v>46</v>
      </c>
      <c r="F10" s="1"/>
    </row>
    <row r="11" spans="1:6" ht="17" x14ac:dyDescent="0.2">
      <c r="A11" s="1"/>
      <c r="B11" s="20" t="s">
        <v>35</v>
      </c>
      <c r="C11" s="4">
        <f>C8*C10</f>
        <v>125.69925418000001</v>
      </c>
      <c r="D11" s="5" t="s">
        <v>8</v>
      </c>
      <c r="E11" s="5" t="s">
        <v>0</v>
      </c>
      <c r="F11" s="19"/>
    </row>
    <row r="12" spans="1:6" ht="16" x14ac:dyDescent="0.2">
      <c r="A12" s="1"/>
      <c r="B12" s="3"/>
      <c r="C12" s="4"/>
      <c r="D12" s="5"/>
      <c r="E12" s="5"/>
      <c r="F12" s="1"/>
    </row>
    <row r="13" spans="1:6" ht="16" x14ac:dyDescent="0.2">
      <c r="A13" s="1"/>
      <c r="B13" s="5" t="s">
        <v>3</v>
      </c>
      <c r="C13" s="4">
        <v>644.49400000000003</v>
      </c>
      <c r="D13" s="5" t="s">
        <v>9</v>
      </c>
      <c r="E13" s="5" t="s">
        <v>20</v>
      </c>
      <c r="F13" s="19"/>
    </row>
    <row r="14" spans="1:6" ht="16" x14ac:dyDescent="0.2">
      <c r="A14" s="1"/>
      <c r="B14" s="5" t="s">
        <v>3</v>
      </c>
      <c r="C14" s="4">
        <f>C13*3.6</f>
        <v>2320.1784000000002</v>
      </c>
      <c r="D14" s="5" t="s">
        <v>12</v>
      </c>
      <c r="E14" s="5" t="s">
        <v>21</v>
      </c>
      <c r="F14" s="1"/>
    </row>
    <row r="15" spans="1:6" ht="16" x14ac:dyDescent="0.2">
      <c r="A15" s="1"/>
      <c r="B15" s="5" t="s">
        <v>3</v>
      </c>
      <c r="C15" s="4">
        <f>C14/1000</f>
        <v>2.3201784000000001</v>
      </c>
      <c r="D15" s="5" t="s">
        <v>13</v>
      </c>
      <c r="E15" s="5" t="s">
        <v>22</v>
      </c>
      <c r="F15" s="1"/>
    </row>
    <row r="16" spans="1:6" ht="16" x14ac:dyDescent="0.2">
      <c r="A16" s="1"/>
      <c r="B16" s="22" t="s">
        <v>51</v>
      </c>
      <c r="C16" s="4">
        <v>43</v>
      </c>
      <c r="D16" s="21" t="s">
        <v>6</v>
      </c>
      <c r="E16" s="5" t="s">
        <v>23</v>
      </c>
      <c r="F16" s="1"/>
    </row>
    <row r="17" spans="1:6" ht="16" x14ac:dyDescent="0.2">
      <c r="A17" s="1"/>
      <c r="B17" s="5" t="s">
        <v>3</v>
      </c>
      <c r="C17" s="4">
        <f>C15/C16</f>
        <v>5.3957637209302328E-2</v>
      </c>
      <c r="D17" s="5" t="s">
        <v>14</v>
      </c>
      <c r="E17" s="5" t="s">
        <v>0</v>
      </c>
      <c r="F17" s="1"/>
    </row>
    <row r="18" spans="1:6" ht="16" x14ac:dyDescent="0.2">
      <c r="A18" s="1"/>
      <c r="B18" s="5" t="s">
        <v>3</v>
      </c>
      <c r="C18" s="4">
        <f>C17*10^6</f>
        <v>53957.637209302331</v>
      </c>
      <c r="D18" s="5" t="s">
        <v>15</v>
      </c>
      <c r="E18" s="5" t="s">
        <v>24</v>
      </c>
      <c r="F18" s="1"/>
    </row>
    <row r="19" spans="1:6" ht="16" x14ac:dyDescent="0.2">
      <c r="A19" s="1"/>
      <c r="B19" s="5" t="s">
        <v>3</v>
      </c>
      <c r="C19" s="4">
        <f>C18/1000</f>
        <v>53.957637209302334</v>
      </c>
      <c r="D19" s="5" t="s">
        <v>16</v>
      </c>
      <c r="E19" s="5" t="s">
        <v>25</v>
      </c>
      <c r="F19" s="1"/>
    </row>
    <row r="20" spans="1:6" ht="16" x14ac:dyDescent="0.2">
      <c r="A20" s="1"/>
      <c r="B20" s="5" t="s">
        <v>5</v>
      </c>
      <c r="C20" s="4">
        <v>0.83199999999999996</v>
      </c>
      <c r="D20" s="5" t="s">
        <v>4</v>
      </c>
      <c r="E20" s="5" t="s">
        <v>26</v>
      </c>
      <c r="F20" s="1"/>
    </row>
    <row r="21" spans="1:6" ht="16" x14ac:dyDescent="0.2">
      <c r="A21" s="1"/>
      <c r="B21" s="5" t="s">
        <v>3</v>
      </c>
      <c r="C21" s="4">
        <f>C19/C20</f>
        <v>64.852929338103763</v>
      </c>
      <c r="D21" s="5" t="s">
        <v>17</v>
      </c>
      <c r="E21" s="5" t="s">
        <v>0</v>
      </c>
      <c r="F21" s="1"/>
    </row>
    <row r="22" spans="1:6" ht="16" x14ac:dyDescent="0.2">
      <c r="A22" s="1"/>
      <c r="B22" s="22" t="s">
        <v>52</v>
      </c>
      <c r="C22" s="12">
        <f>C19/1000/C3</f>
        <v>5.7585174998724482E-6</v>
      </c>
      <c r="D22" s="5" t="s">
        <v>18</v>
      </c>
      <c r="E22" s="5" t="s">
        <v>0</v>
      </c>
      <c r="F22" s="1"/>
    </row>
    <row r="23" spans="1:6" ht="68" x14ac:dyDescent="0.2">
      <c r="A23" s="1"/>
      <c r="B23" s="24" t="s">
        <v>53</v>
      </c>
      <c r="C23" s="9">
        <v>73.56</v>
      </c>
      <c r="D23" s="10" t="s">
        <v>7</v>
      </c>
      <c r="E23" s="8" t="s">
        <v>41</v>
      </c>
      <c r="F23" s="1"/>
    </row>
    <row r="24" spans="1:6" ht="16" x14ac:dyDescent="0.2">
      <c r="A24" s="1"/>
      <c r="B24" s="2" t="s">
        <v>36</v>
      </c>
      <c r="C24" s="4">
        <f>C3*C22*10^6*C16/10^6*C23</f>
        <v>170.67232310400004</v>
      </c>
      <c r="D24" s="5" t="s">
        <v>8</v>
      </c>
      <c r="E24" s="5" t="s">
        <v>0</v>
      </c>
      <c r="F24" s="1"/>
    </row>
    <row r="25" spans="1:6" ht="16" x14ac:dyDescent="0.2">
      <c r="A25" s="1"/>
      <c r="B25" s="5"/>
      <c r="C25" s="4"/>
      <c r="D25" s="5"/>
      <c r="E25" s="5"/>
      <c r="F25" s="1"/>
    </row>
    <row r="26" spans="1:6" ht="16" x14ac:dyDescent="0.2">
      <c r="A26" s="1"/>
      <c r="B26" s="5" t="s">
        <v>31</v>
      </c>
      <c r="C26" s="4">
        <v>233.71199999999999</v>
      </c>
      <c r="D26" s="5" t="s">
        <v>9</v>
      </c>
      <c r="E26" s="5" t="s">
        <v>20</v>
      </c>
      <c r="F26" s="1"/>
    </row>
    <row r="27" spans="1:6" ht="34" x14ac:dyDescent="0.2">
      <c r="A27" s="1"/>
      <c r="B27" s="11" t="s">
        <v>32</v>
      </c>
      <c r="C27" s="9">
        <v>0.38878000000000001</v>
      </c>
      <c r="D27" s="10" t="s">
        <v>2</v>
      </c>
      <c r="E27" s="16" t="s">
        <v>46</v>
      </c>
      <c r="F27" s="1"/>
    </row>
    <row r="28" spans="1:6" ht="16" x14ac:dyDescent="0.2">
      <c r="A28" s="1"/>
      <c r="B28" s="2" t="s">
        <v>37</v>
      </c>
      <c r="C28" s="4">
        <f>C26*C27</f>
        <v>90.862551359999998</v>
      </c>
      <c r="D28" s="5" t="s">
        <v>8</v>
      </c>
      <c r="E28" s="5" t="s">
        <v>0</v>
      </c>
      <c r="F28" s="1"/>
    </row>
    <row r="29" spans="1:6" ht="16" x14ac:dyDescent="0.2">
      <c r="A29" s="1"/>
      <c r="B29" s="5"/>
      <c r="C29" s="4"/>
      <c r="D29" s="5"/>
      <c r="E29" s="5"/>
      <c r="F29" s="1"/>
    </row>
    <row r="30" spans="1:6" ht="16" x14ac:dyDescent="0.2">
      <c r="A30" s="1"/>
      <c r="B30" s="2" t="s">
        <v>38</v>
      </c>
      <c r="C30" s="6">
        <f>ROUNDUP(C11+C24+C28,0)</f>
        <v>388</v>
      </c>
      <c r="D30" s="2" t="s">
        <v>8</v>
      </c>
      <c r="E30" s="2" t="s">
        <v>0</v>
      </c>
      <c r="F30" s="1"/>
    </row>
    <row r="31" spans="1:6" ht="16" x14ac:dyDescent="0.2">
      <c r="A31" s="1"/>
      <c r="B31" s="5" t="s">
        <v>39</v>
      </c>
      <c r="C31" s="4">
        <v>0</v>
      </c>
      <c r="D31" s="5" t="s">
        <v>8</v>
      </c>
      <c r="E31" s="13" t="s">
        <v>45</v>
      </c>
      <c r="F31" s="1"/>
    </row>
    <row r="32" spans="1:6" ht="16" x14ac:dyDescent="0.2">
      <c r="A32" s="1"/>
      <c r="B32" s="2" t="s">
        <v>40</v>
      </c>
      <c r="C32" s="6">
        <f>C6-C30-C31</f>
        <v>56282</v>
      </c>
      <c r="D32" s="2" t="s">
        <v>8</v>
      </c>
      <c r="E32" s="2" t="s">
        <v>0</v>
      </c>
      <c r="F32" s="1"/>
    </row>
    <row r="33" spans="1:6" ht="16" x14ac:dyDescent="0.2">
      <c r="A33" s="1"/>
      <c r="B33" s="1"/>
      <c r="C33" s="7"/>
      <c r="D33" s="1"/>
      <c r="E33" s="1"/>
      <c r="F33" s="1"/>
    </row>
    <row r="34" spans="1:6" ht="16" x14ac:dyDescent="0.2">
      <c r="A34" s="1"/>
      <c r="B34" s="1"/>
      <c r="C34" s="7"/>
      <c r="D34" s="1"/>
      <c r="E34" s="1"/>
      <c r="F34" s="1"/>
    </row>
    <row r="35" spans="1:6" x14ac:dyDescent="0.2">
      <c r="C35" s="17"/>
    </row>
  </sheetData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2023-12-27T18:51:01Z</dcterms:modified>
</cp:coreProperties>
</file>