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aud-tu\Downloads\"/>
    </mc:Choice>
  </mc:AlternateContent>
  <xr:revisionPtr revIDLastSave="0" documentId="13_ncr:1_{04F7EAA2-F05B-49AD-9859-CA20DE3BB3DE}" xr6:coauthVersionLast="47" xr6:coauthVersionMax="47" xr10:uidLastSave="{00000000-0000-0000-0000-000000000000}"/>
  <bookViews>
    <workbookView xWindow="-110" yWindow="-110" windowWidth="19420" windowHeight="11500" xr2:uid="{9B26C008-8EDE-4E9F-ACFA-E315EE9062D1}"/>
  </bookViews>
  <sheets>
    <sheet name="Emission Reduction Calculation" sheetId="1" r:id="rId1"/>
    <sheet name="2015" sheetId="3" r:id="rId2"/>
    <sheet name="2014" sheetId="4" r:id="rId3"/>
    <sheet name="2013" sheetId="5" r:id="rId4"/>
    <sheet name="2012" sheetId="6" r:id="rId5"/>
    <sheet name="2011" sheetId="7" r:id="rId6"/>
    <sheet name="2010" sheetId="8" r:id="rId7"/>
    <sheet name="2016" sheetId="2" r:id="rId8"/>
    <sheet name="2009" sheetId="9" r:id="rId9"/>
    <sheet name="DGR-March'16" sheetId="10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2" i="9" l="1"/>
  <c r="D15" i="1" s="1"/>
  <c r="F15" i="1" l="1"/>
  <c r="H7" i="2"/>
  <c r="H8" i="2"/>
  <c r="H6" i="2"/>
  <c r="G7" i="2"/>
  <c r="G8" i="2"/>
  <c r="G6" i="2"/>
  <c r="E7" i="2"/>
  <c r="E8" i="2"/>
  <c r="E6" i="2"/>
  <c r="H18" i="4"/>
  <c r="H8" i="4"/>
  <c r="H9" i="4"/>
  <c r="H10" i="4"/>
  <c r="H11" i="4"/>
  <c r="H12" i="4"/>
  <c r="H13" i="4"/>
  <c r="H14" i="4"/>
  <c r="H15" i="4"/>
  <c r="H16" i="4"/>
  <c r="H17" i="4"/>
  <c r="H7" i="4"/>
  <c r="G9" i="4"/>
  <c r="G10" i="4"/>
  <c r="G11" i="4"/>
  <c r="G12" i="4"/>
  <c r="G13" i="4"/>
  <c r="G14" i="4"/>
  <c r="G15" i="4"/>
  <c r="G16" i="4"/>
  <c r="G17" i="4"/>
  <c r="G18" i="4"/>
  <c r="G8" i="4"/>
  <c r="E9" i="4"/>
  <c r="E10" i="4"/>
  <c r="E11" i="4"/>
  <c r="E12" i="4"/>
  <c r="E13" i="4"/>
  <c r="E14" i="4"/>
  <c r="E15" i="4"/>
  <c r="E16" i="4"/>
  <c r="E17" i="4"/>
  <c r="E18" i="4"/>
  <c r="E8" i="4"/>
  <c r="G7" i="4"/>
  <c r="E7" i="4"/>
  <c r="H7" i="5"/>
  <c r="H8" i="5"/>
  <c r="H9" i="5"/>
  <c r="H10" i="5"/>
  <c r="H11" i="5"/>
  <c r="H12" i="5"/>
  <c r="H13" i="5"/>
  <c r="H14" i="5"/>
  <c r="H15" i="5"/>
  <c r="H16" i="5"/>
  <c r="H17" i="5"/>
  <c r="H6" i="5"/>
  <c r="G7" i="5"/>
  <c r="G8" i="5"/>
  <c r="G9" i="5"/>
  <c r="G10" i="5"/>
  <c r="G11" i="5"/>
  <c r="G12" i="5"/>
  <c r="G13" i="5"/>
  <c r="G14" i="5"/>
  <c r="G15" i="5"/>
  <c r="G16" i="5"/>
  <c r="G6" i="5"/>
  <c r="E7" i="5"/>
  <c r="E8" i="5"/>
  <c r="E9" i="5"/>
  <c r="E10" i="5"/>
  <c r="E11" i="5"/>
  <c r="E12" i="5"/>
  <c r="E13" i="5"/>
  <c r="E14" i="5"/>
  <c r="E15" i="5"/>
  <c r="E16" i="5"/>
  <c r="E6" i="5"/>
  <c r="G17" i="5"/>
  <c r="E17" i="5"/>
  <c r="H8" i="6"/>
  <c r="H9" i="6"/>
  <c r="H10" i="6"/>
  <c r="H11" i="6"/>
  <c r="H12" i="6"/>
  <c r="H13" i="6"/>
  <c r="H14" i="6"/>
  <c r="H15" i="6"/>
  <c r="H16" i="6"/>
  <c r="H17" i="6"/>
  <c r="H18" i="6"/>
  <c r="H7" i="6"/>
  <c r="G11" i="6"/>
  <c r="G12" i="6"/>
  <c r="G13" i="6"/>
  <c r="G14" i="6"/>
  <c r="G15" i="6"/>
  <c r="G16" i="6"/>
  <c r="G17" i="6"/>
  <c r="G18" i="6"/>
  <c r="G10" i="6"/>
  <c r="G8" i="6"/>
  <c r="G7" i="6"/>
  <c r="E11" i="6"/>
  <c r="E12" i="6"/>
  <c r="E13" i="6"/>
  <c r="E14" i="6"/>
  <c r="E15" i="6"/>
  <c r="E16" i="6"/>
  <c r="E17" i="6"/>
  <c r="E18" i="6"/>
  <c r="E10" i="6"/>
  <c r="E8" i="6"/>
  <c r="E7" i="6"/>
  <c r="G9" i="6"/>
  <c r="E9" i="6"/>
  <c r="H8" i="8"/>
  <c r="H9" i="8"/>
  <c r="H10" i="8"/>
  <c r="H11" i="8"/>
  <c r="H12" i="8"/>
  <c r="H13" i="8"/>
  <c r="H14" i="8"/>
  <c r="H15" i="8"/>
  <c r="H16" i="8"/>
  <c r="H17" i="8"/>
  <c r="H18" i="8"/>
  <c r="H7" i="8"/>
  <c r="G12" i="8"/>
  <c r="G13" i="8"/>
  <c r="G14" i="8"/>
  <c r="G15" i="8"/>
  <c r="G16" i="8"/>
  <c r="G17" i="8"/>
  <c r="G18" i="8"/>
  <c r="G11" i="8"/>
  <c r="E12" i="8"/>
  <c r="E13" i="8"/>
  <c r="E14" i="8"/>
  <c r="E15" i="8"/>
  <c r="E16" i="8"/>
  <c r="E17" i="8"/>
  <c r="E18" i="8"/>
  <c r="E11" i="8"/>
  <c r="G8" i="8"/>
  <c r="G9" i="8"/>
  <c r="G10" i="8"/>
  <c r="G7" i="8"/>
  <c r="E8" i="8"/>
  <c r="E9" i="8"/>
  <c r="E10" i="8"/>
  <c r="E7" i="8"/>
  <c r="H8" i="9"/>
  <c r="H9" i="9"/>
  <c r="H10" i="9"/>
  <c r="H11" i="9"/>
  <c r="H7" i="9"/>
  <c r="G8" i="9"/>
  <c r="G9" i="9"/>
  <c r="G10" i="9"/>
  <c r="G11" i="9"/>
  <c r="E8" i="9"/>
  <c r="E9" i="9"/>
  <c r="E10" i="9"/>
  <c r="E11" i="9"/>
  <c r="G7" i="9"/>
  <c r="E7" i="9"/>
  <c r="I5" i="10" l="1"/>
  <c r="I4" i="10"/>
  <c r="I3" i="10"/>
  <c r="C4" i="10"/>
  <c r="C5" i="10"/>
  <c r="C6" i="10"/>
  <c r="C7" i="10"/>
  <c r="C8" i="10"/>
  <c r="C9" i="10"/>
  <c r="C10" i="10"/>
  <c r="C11" i="10"/>
  <c r="C12" i="10"/>
  <c r="C13" i="10"/>
  <c r="C14" i="10"/>
  <c r="C15" i="10"/>
  <c r="C16" i="10"/>
  <c r="C17" i="10"/>
  <c r="C18" i="10"/>
  <c r="C19" i="10"/>
  <c r="C20" i="10"/>
  <c r="C21" i="10"/>
  <c r="C22" i="10"/>
  <c r="C23" i="10"/>
  <c r="C24" i="10"/>
  <c r="C25" i="10"/>
  <c r="C26" i="10"/>
  <c r="C27" i="10"/>
  <c r="C28" i="10"/>
  <c r="C29" i="10"/>
  <c r="C30" i="10"/>
  <c r="C31" i="10"/>
  <c r="C32" i="10"/>
  <c r="C33" i="10"/>
  <c r="C3" i="10"/>
  <c r="F5" i="1"/>
  <c r="F8" i="1" s="1"/>
  <c r="I9" i="2"/>
  <c r="F9" i="2"/>
  <c r="D21" i="1"/>
  <c r="F21" i="1" s="1"/>
  <c r="I21" i="1" s="1"/>
  <c r="D17" i="1"/>
  <c r="F17" i="1" s="1"/>
  <c r="I17" i="1" s="1"/>
  <c r="I12" i="9"/>
  <c r="I19" i="8"/>
  <c r="G19" i="7"/>
  <c r="I19" i="6"/>
  <c r="I18" i="5"/>
  <c r="I19" i="4"/>
  <c r="G19" i="3"/>
  <c r="D8" i="2" l="1"/>
  <c r="D9" i="2" s="1"/>
  <c r="F19" i="4"/>
  <c r="D19" i="4"/>
  <c r="F18" i="5"/>
  <c r="D18" i="5"/>
  <c r="F19" i="6"/>
  <c r="D19" i="6"/>
  <c r="E19" i="7"/>
  <c r="D19" i="7"/>
  <c r="F8" i="7"/>
  <c r="F9" i="7"/>
  <c r="F10" i="7"/>
  <c r="F11" i="7"/>
  <c r="F12" i="7"/>
  <c r="F13" i="7"/>
  <c r="F14" i="7"/>
  <c r="F15" i="7"/>
  <c r="F16" i="7"/>
  <c r="F17" i="7"/>
  <c r="F18" i="7"/>
  <c r="F7" i="7"/>
  <c r="F19" i="7" s="1"/>
  <c r="F19" i="8"/>
  <c r="D19" i="8"/>
  <c r="F12" i="9"/>
  <c r="D12" i="9"/>
  <c r="D19" i="3"/>
  <c r="E19" i="3"/>
  <c r="F8" i="3"/>
  <c r="F9" i="3"/>
  <c r="F10" i="3"/>
  <c r="F11" i="3"/>
  <c r="F12" i="3"/>
  <c r="F13" i="3"/>
  <c r="F14" i="3"/>
  <c r="F15" i="3"/>
  <c r="F16" i="3"/>
  <c r="F17" i="3"/>
  <c r="F18" i="3"/>
  <c r="F7" i="3"/>
  <c r="F19" i="3" s="1"/>
  <c r="H23" i="1"/>
  <c r="G23" i="1"/>
  <c r="H18" i="5" l="1"/>
  <c r="D19" i="1" s="1"/>
  <c r="F19" i="1" s="1"/>
  <c r="I19" i="1" s="1"/>
  <c r="H19" i="6"/>
  <c r="D18" i="1" s="1"/>
  <c r="F18" i="1" s="1"/>
  <c r="I18" i="1" s="1"/>
  <c r="H9" i="2"/>
  <c r="D22" i="1" s="1"/>
  <c r="F22" i="1" s="1"/>
  <c r="I22" i="1" s="1"/>
  <c r="H19" i="4"/>
  <c r="D20" i="1" s="1"/>
  <c r="F20" i="1" s="1"/>
  <c r="I20" i="1" s="1"/>
  <c r="H19" i="8"/>
  <c r="D16" i="1" s="1"/>
  <c r="F16" i="1" l="1"/>
  <c r="I16" i="1" s="1"/>
  <c r="D23" i="1"/>
  <c r="I15" i="1"/>
  <c r="F23" i="1" l="1"/>
  <c r="I23" i="1"/>
  <c r="F2" i="1" s="1"/>
  <c r="F9" i="1" s="1"/>
</calcChain>
</file>

<file path=xl/sharedStrings.xml><?xml version="1.0" encoding="utf-8"?>
<sst xmlns="http://schemas.openxmlformats.org/spreadsheetml/2006/main" count="99" uniqueCount="42">
  <si>
    <r>
      <t>Actual Emission Reduction considering the monitoring period (tCO</t>
    </r>
    <r>
      <rPr>
        <b/>
        <vertAlign val="subscript"/>
        <sz val="10"/>
        <rFont val="Arial"/>
        <family val="2"/>
      </rPr>
      <t>2</t>
    </r>
    <r>
      <rPr>
        <b/>
        <sz val="10"/>
        <rFont val="Arial"/>
        <family val="2"/>
      </rPr>
      <t xml:space="preserve">e/year) </t>
    </r>
  </si>
  <si>
    <t>Monitoring Period Start Date</t>
  </si>
  <si>
    <t>Monitoring Period End Date</t>
  </si>
  <si>
    <t>Total Days</t>
  </si>
  <si>
    <r>
      <t>Emission Reduction as per the registererd PDD (tCO</t>
    </r>
    <r>
      <rPr>
        <b/>
        <vertAlign val="subscript"/>
        <sz val="10"/>
        <rFont val="Arial"/>
        <family val="2"/>
      </rPr>
      <t>2</t>
    </r>
    <r>
      <rPr>
        <b/>
        <sz val="10"/>
        <rFont val="Arial"/>
        <family val="2"/>
      </rPr>
      <t xml:space="preserve">e/year) </t>
    </r>
  </si>
  <si>
    <t xml:space="preserve">Variation in the emission reduction </t>
  </si>
  <si>
    <t>Project Title :5 MW Small Scale Wind Based Power Generation for Captive Use by Balkrishna Industries Limited (BIL) in Rajasthan, India(VCS 267)</t>
  </si>
  <si>
    <t xml:space="preserve">Emission Reduction as per the registererd PDD for this monitoring period(tCO2e) </t>
  </si>
  <si>
    <t>Year</t>
  </si>
  <si>
    <r>
      <t>BE</t>
    </r>
    <r>
      <rPr>
        <vertAlign val="subscript"/>
        <sz val="11"/>
        <color theme="1"/>
        <rFont val="Calibri"/>
        <family val="2"/>
        <scheme val="minor"/>
      </rPr>
      <t>y</t>
    </r>
    <r>
      <rPr>
        <b/>
        <sz val="11"/>
        <color theme="1"/>
        <rFont val="Calibri"/>
        <family val="2"/>
        <scheme val="minor"/>
      </rPr>
      <t xml:space="preserve">
(in tCO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e)</t>
    </r>
  </si>
  <si>
    <r>
      <t>PE</t>
    </r>
    <r>
      <rPr>
        <vertAlign val="subscript"/>
        <sz val="11"/>
        <color theme="1"/>
        <rFont val="Calibri"/>
        <family val="2"/>
        <scheme val="minor"/>
      </rPr>
      <t>y</t>
    </r>
    <r>
      <rPr>
        <b/>
        <sz val="11"/>
        <color theme="1"/>
        <rFont val="Calibri"/>
        <family val="2"/>
        <scheme val="minor"/>
      </rPr>
      <t xml:space="preserve">
(in tCO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e)</t>
    </r>
  </si>
  <si>
    <r>
      <t>Le</t>
    </r>
    <r>
      <rPr>
        <b/>
        <vertAlign val="subscript"/>
        <sz val="11"/>
        <color theme="1"/>
        <rFont val="Calibri"/>
        <family val="2"/>
        <scheme val="minor"/>
      </rPr>
      <t>y</t>
    </r>
    <r>
      <rPr>
        <b/>
        <sz val="11"/>
        <color theme="1"/>
        <rFont val="Calibri"/>
        <family val="2"/>
        <scheme val="minor"/>
      </rPr>
      <t xml:space="preserve">
(in tCO2e)</t>
    </r>
  </si>
  <si>
    <r>
      <t>Emission Reduction (ER</t>
    </r>
    <r>
      <rPr>
        <b/>
        <vertAlign val="subscript"/>
        <sz val="11"/>
        <color theme="1"/>
        <rFont val="Calibri"/>
        <family val="2"/>
        <scheme val="minor"/>
      </rPr>
      <t>y</t>
    </r>
    <r>
      <rPr>
        <b/>
        <sz val="11"/>
        <color theme="1"/>
        <rFont val="Calibri"/>
        <family val="2"/>
        <scheme val="minor"/>
      </rPr>
      <t>) (in tCO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e)</t>
    </r>
  </si>
  <si>
    <t>01-Aug-2009 to 31-Dec-2009</t>
  </si>
  <si>
    <t>01-Jan-2010 to 31-Dec-2010</t>
  </si>
  <si>
    <t>01-Jan-2011 to 31-Dec-2011</t>
  </si>
  <si>
    <t>01-Jan-2012 to 31-Dec-2012</t>
  </si>
  <si>
    <t>01-Jan-2013 to 31-Dec-2013</t>
  </si>
  <si>
    <t>01-Jan-2014 to 31-Dec-2014</t>
  </si>
  <si>
    <t>01-Jan-2015 to 31-Dec-2015</t>
  </si>
  <si>
    <t>01-Jan-2016 to 27-Mar-2016</t>
  </si>
  <si>
    <r>
      <t>EF</t>
    </r>
    <r>
      <rPr>
        <b/>
        <vertAlign val="subscript"/>
        <sz val="11"/>
        <color theme="1"/>
        <rFont val="Calibri"/>
        <family val="2"/>
        <scheme val="minor"/>
      </rPr>
      <t>Grid,CM,y</t>
    </r>
    <r>
      <rPr>
        <b/>
        <sz val="11"/>
        <color theme="1"/>
        <rFont val="Calibri"/>
        <family val="2"/>
        <scheme val="minor"/>
      </rPr>
      <t xml:space="preserve">
(in tCO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e/MWh)</t>
    </r>
  </si>
  <si>
    <t xml:space="preserve">Months </t>
  </si>
  <si>
    <t xml:space="preserve">Quantity of electricity exported to the grid, EGBL,y, export (KWh) </t>
  </si>
  <si>
    <t xml:space="preserve">Quantity of electricity imported to the grid, EGBL,y, import (KWh) </t>
  </si>
  <si>
    <t xml:space="preserve">Net quantity of electricity exported to the grid, EGBL,y (KWh) </t>
  </si>
  <si>
    <t xml:space="preserve">Net quantity of electricity exported to the grid(As per Invoice ) </t>
  </si>
  <si>
    <t>Total</t>
  </si>
  <si>
    <t>Net annual electricity supplied to the grid by the project EGy (MWh)</t>
  </si>
  <si>
    <t>Date</t>
  </si>
  <si>
    <t>Balkrishna Industries Limited (BIL)</t>
  </si>
  <si>
    <t>Total (MWh)</t>
  </si>
  <si>
    <t>Electricity Export (KWh)</t>
  </si>
  <si>
    <t xml:space="preserve">Generation data from 01/03/2016 to 31/03/2016 </t>
  </si>
  <si>
    <t xml:space="preserve">Generation data from 01/03/2016 to 27/03/2016 </t>
  </si>
  <si>
    <t>Generation ratio from 01/03/2016 to 27/03/2016</t>
  </si>
  <si>
    <r>
      <t>The apportioning proced</t>
    </r>
    <r>
      <rPr>
        <sz val="11"/>
        <color theme="1"/>
        <rFont val="Calibri"/>
        <family val="2"/>
        <scheme val="minor"/>
      </rPr>
      <t>ure is followed since there is mismatch in end date of crediting period and JMR monthly billing cycle.</t>
    </r>
  </si>
  <si>
    <t>Electricity Export including Line Loss (4.6%) in kWh</t>
  </si>
  <si>
    <t>Adjusted Export as per EB 52 Annex 60</t>
  </si>
  <si>
    <t>Adjusted Import as per EB 52 Annex 60</t>
  </si>
  <si>
    <t>Error Factor is applied due to delay in calibration</t>
  </si>
  <si>
    <t>Emission Reduction as per the registererd PDD (tCO2e)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</si>
</sst>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 * #,##0.00_ ;_ * \-#,##0.00_ ;_ * &quot;-&quot;??_ ;_ @_ "/>
    <numFmt numFmtId="165" formatCode="_(* #,##0_);_(* \(#,##0\);_(* &quot;-&quot;??_);_(@_)"/>
    <numFmt numFmtId="166" formatCode="_ * #,##0_ ;_ * \-#,##0_ ;_ * &quot;-&quot;??_ ;_ @_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vertAlign val="subscript"/>
      <sz val="10"/>
      <name val="Arial"/>
      <family val="2"/>
    </font>
    <font>
      <sz val="10.5"/>
      <color theme="1"/>
      <name val="Franklin Gothic Book"/>
      <family val="2"/>
    </font>
    <font>
      <b/>
      <vertAlign val="subscript"/>
      <sz val="11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2">
    <xf numFmtId="0" fontId="0" fillId="0" borderId="0" xfId="0"/>
    <xf numFmtId="0" fontId="0" fillId="0" borderId="0" xfId="0" applyAlignment="1">
      <alignment horizontal="center"/>
    </xf>
    <xf numFmtId="17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7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17" fontId="2" fillId="0" borderId="1" xfId="0" applyNumberFormat="1" applyFont="1" applyBorder="1" applyAlignment="1">
      <alignment horizontal="center"/>
    </xf>
    <xf numFmtId="0" fontId="2" fillId="0" borderId="1" xfId="0" applyFont="1" applyBorder="1"/>
    <xf numFmtId="17" fontId="0" fillId="0" borderId="0" xfId="0" applyNumberFormat="1" applyAlignment="1">
      <alignment horizontal="center"/>
    </xf>
    <xf numFmtId="17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/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1" xfId="0" applyFont="1" applyBorder="1"/>
    <xf numFmtId="2" fontId="0" fillId="0" borderId="1" xfId="0" applyNumberFormat="1" applyBorder="1"/>
    <xf numFmtId="165" fontId="0" fillId="4" borderId="1" xfId="1" applyNumberFormat="1" applyFont="1" applyFill="1" applyBorder="1" applyAlignment="1">
      <alignment horizontal="center"/>
    </xf>
    <xf numFmtId="0" fontId="0" fillId="4" borderId="0" xfId="0" applyFill="1"/>
    <xf numFmtId="2" fontId="2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 vertical="center"/>
    </xf>
    <xf numFmtId="166" fontId="0" fillId="0" borderId="1" xfId="1" applyNumberFormat="1" applyFont="1" applyBorder="1" applyAlignment="1">
      <alignment horizontal="right"/>
    </xf>
    <xf numFmtId="15" fontId="0" fillId="0" borderId="1" xfId="0" applyNumberFormat="1" applyBorder="1" applyAlignment="1">
      <alignment horizontal="right"/>
    </xf>
    <xf numFmtId="15" fontId="5" fillId="0" borderId="1" xfId="0" applyNumberFormat="1" applyFont="1" applyBorder="1" applyAlignment="1">
      <alignment horizontal="right"/>
    </xf>
    <xf numFmtId="1" fontId="0" fillId="0" borderId="1" xfId="0" applyNumberFormat="1" applyBorder="1" applyAlignment="1">
      <alignment horizontal="right"/>
    </xf>
    <xf numFmtId="10" fontId="0" fillId="0" borderId="1" xfId="0" applyNumberFormat="1" applyBorder="1" applyAlignment="1">
      <alignment horizontal="right"/>
    </xf>
    <xf numFmtId="43" fontId="0" fillId="0" borderId="0" xfId="0" applyNumberFormat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 wrapText="1"/>
    </xf>
    <xf numFmtId="0" fontId="2" fillId="0" borderId="1" xfId="0" applyFont="1" applyBorder="1" applyAlignment="1">
      <alignment wrapText="1"/>
    </xf>
    <xf numFmtId="0" fontId="0" fillId="0" borderId="2" xfId="0" applyBorder="1"/>
    <xf numFmtId="2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" fontId="0" fillId="5" borderId="1" xfId="0" applyNumberFormat="1" applyFill="1" applyBorder="1" applyAlignment="1">
      <alignment horizontal="center"/>
    </xf>
    <xf numFmtId="0" fontId="0" fillId="5" borderId="0" xfId="0" applyFill="1"/>
    <xf numFmtId="2" fontId="0" fillId="0" borderId="1" xfId="0" applyNumberFormat="1" applyBorder="1" applyAlignment="1">
      <alignment vertical="center"/>
    </xf>
    <xf numFmtId="166" fontId="0" fillId="0" borderId="1" xfId="1" applyNumberFormat="1" applyFont="1" applyBorder="1" applyAlignment="1">
      <alignment vertical="center"/>
    </xf>
    <xf numFmtId="0" fontId="0" fillId="0" borderId="1" xfId="0" applyBorder="1" applyAlignment="1">
      <alignment vertical="center"/>
    </xf>
    <xf numFmtId="166" fontId="2" fillId="0" borderId="1" xfId="1" applyNumberFormat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8" fillId="0" borderId="1" xfId="0" applyFont="1" applyBorder="1" applyAlignment="1">
      <alignment horizontal="left" wrapText="1"/>
    </xf>
    <xf numFmtId="1" fontId="3" fillId="2" borderId="1" xfId="0" applyNumberFormat="1" applyFont="1" applyFill="1" applyBorder="1" applyAlignment="1">
      <alignment horizontal="right" vertical="center" wrapText="1"/>
    </xf>
    <xf numFmtId="1" fontId="3" fillId="2" borderId="3" xfId="0" applyNumberFormat="1" applyFont="1" applyFill="1" applyBorder="1" applyAlignment="1">
      <alignment horizontal="right" vertical="center" wrapText="1"/>
    </xf>
    <xf numFmtId="1" fontId="3" fillId="2" borderId="4" xfId="0" applyNumberFormat="1" applyFont="1" applyFill="1" applyBorder="1" applyAlignment="1">
      <alignment horizontal="right" vertical="center" wrapText="1"/>
    </xf>
    <xf numFmtId="1" fontId="3" fillId="2" borderId="2" xfId="0" applyNumberFormat="1" applyFont="1" applyFill="1" applyBorder="1" applyAlignment="1">
      <alignment horizontal="righ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 wrapText="1"/>
    </xf>
    <xf numFmtId="0" fontId="2" fillId="0" borderId="1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870BAE-2D41-440E-B87D-B3120D82FE88}">
  <dimension ref="C1:I32"/>
  <sheetViews>
    <sheetView tabSelected="1" topLeftCell="C2" zoomScale="85" zoomScaleNormal="85" workbookViewId="0">
      <selection activeCell="D23" sqref="D23"/>
    </sheetView>
  </sheetViews>
  <sheetFormatPr defaultRowHeight="14.5" x14ac:dyDescent="0.35"/>
  <cols>
    <col min="3" max="3" width="27" customWidth="1"/>
    <col min="4" max="4" width="31.54296875" customWidth="1"/>
    <col min="5" max="5" width="15.54296875" bestFit="1" customWidth="1"/>
    <col min="6" max="6" width="23.81640625" customWidth="1"/>
    <col min="7" max="7" width="19.54296875" customWidth="1"/>
    <col min="8" max="8" width="15" customWidth="1"/>
    <col min="9" max="9" width="15.26953125" customWidth="1"/>
  </cols>
  <sheetData>
    <row r="1" spans="3:9" ht="30" customHeight="1" x14ac:dyDescent="0.35">
      <c r="C1" s="43" t="s">
        <v>6</v>
      </c>
      <c r="D1" s="43"/>
      <c r="E1" s="43"/>
      <c r="F1" s="43"/>
    </row>
    <row r="2" spans="3:9" ht="21.75" customHeight="1" x14ac:dyDescent="0.35">
      <c r="C2" s="44" t="s">
        <v>0</v>
      </c>
      <c r="D2" s="44"/>
      <c r="E2" s="44"/>
      <c r="F2" s="24">
        <f>I23</f>
        <v>37319</v>
      </c>
    </row>
    <row r="3" spans="3:9" x14ac:dyDescent="0.35">
      <c r="C3" s="44" t="s">
        <v>1</v>
      </c>
      <c r="D3" s="44"/>
      <c r="E3" s="44"/>
      <c r="F3" s="25">
        <v>40026</v>
      </c>
      <c r="H3" s="29"/>
      <c r="I3" s="29"/>
    </row>
    <row r="4" spans="3:9" x14ac:dyDescent="0.35">
      <c r="C4" s="44" t="s">
        <v>2</v>
      </c>
      <c r="D4" s="44"/>
      <c r="E4" s="44"/>
      <c r="F4" s="26">
        <v>42456</v>
      </c>
    </row>
    <row r="5" spans="3:9" x14ac:dyDescent="0.35">
      <c r="C5" s="44" t="s">
        <v>3</v>
      </c>
      <c r="D5" s="44"/>
      <c r="E5" s="44"/>
      <c r="F5" s="24">
        <f>F4-F3+1</f>
        <v>2431</v>
      </c>
    </row>
    <row r="6" spans="3:9" x14ac:dyDescent="0.35">
      <c r="C6" s="44" t="s">
        <v>4</v>
      </c>
      <c r="D6" s="44"/>
      <c r="E6" s="44"/>
      <c r="F6" s="24">
        <v>8059</v>
      </c>
    </row>
    <row r="7" spans="3:9" x14ac:dyDescent="0.35">
      <c r="C7" s="45" t="s">
        <v>41</v>
      </c>
      <c r="D7" s="46"/>
      <c r="E7" s="47"/>
      <c r="F7" s="24">
        <v>80590</v>
      </c>
    </row>
    <row r="8" spans="3:9" x14ac:dyDescent="0.35">
      <c r="C8" s="44" t="s">
        <v>7</v>
      </c>
      <c r="D8" s="44"/>
      <c r="E8" s="44"/>
      <c r="F8" s="27">
        <f>F6/365*F5</f>
        <v>53675.147945205477</v>
      </c>
    </row>
    <row r="9" spans="3:9" x14ac:dyDescent="0.35">
      <c r="C9" s="44" t="s">
        <v>5</v>
      </c>
      <c r="D9" s="44"/>
      <c r="E9" s="44"/>
      <c r="F9" s="28">
        <f>(F2-F8)/F2</f>
        <v>-0.43827937364895836</v>
      </c>
    </row>
    <row r="14" spans="3:9" ht="61.5" customHeight="1" x14ac:dyDescent="0.35">
      <c r="C14" s="2" t="s">
        <v>8</v>
      </c>
      <c r="D14" s="3" t="s">
        <v>28</v>
      </c>
      <c r="E14" s="3" t="s">
        <v>21</v>
      </c>
      <c r="F14" s="3" t="s">
        <v>9</v>
      </c>
      <c r="G14" s="3" t="s">
        <v>10</v>
      </c>
      <c r="H14" s="3" t="s">
        <v>11</v>
      </c>
      <c r="I14" s="3" t="s">
        <v>12</v>
      </c>
    </row>
    <row r="15" spans="3:9" x14ac:dyDescent="0.35">
      <c r="C15" s="18" t="s">
        <v>13</v>
      </c>
      <c r="D15" s="38">
        <f>'2009'!H12</f>
        <v>3056.7981239999999</v>
      </c>
      <c r="E15" s="38">
        <v>0.90749999999999997</v>
      </c>
      <c r="F15" s="39">
        <f>ROUNDDOWN(D15*E15,0)</f>
        <v>2774</v>
      </c>
      <c r="G15" s="40">
        <v>0</v>
      </c>
      <c r="H15" s="40">
        <v>0</v>
      </c>
      <c r="I15" s="39">
        <f>F15-G15-H15</f>
        <v>2774</v>
      </c>
    </row>
    <row r="16" spans="3:9" x14ac:dyDescent="0.35">
      <c r="C16" s="18" t="s">
        <v>14</v>
      </c>
      <c r="D16" s="38">
        <f>'2010'!H19</f>
        <v>6104.22991</v>
      </c>
      <c r="E16" s="38">
        <v>0.90749999999999997</v>
      </c>
      <c r="F16" s="39">
        <f t="shared" ref="F16:F22" si="0">ROUNDDOWN(D16*E16,0)</f>
        <v>5539</v>
      </c>
      <c r="G16" s="40">
        <v>0</v>
      </c>
      <c r="H16" s="40">
        <v>0</v>
      </c>
      <c r="I16" s="39">
        <f t="shared" ref="I16:I22" si="1">F16-G16-H16</f>
        <v>5539</v>
      </c>
    </row>
    <row r="17" spans="3:9" x14ac:dyDescent="0.35">
      <c r="C17" s="18" t="s">
        <v>15</v>
      </c>
      <c r="D17" s="38">
        <f>'2011'!F19</f>
        <v>6825.6779999999999</v>
      </c>
      <c r="E17" s="38">
        <v>0.90749999999999997</v>
      </c>
      <c r="F17" s="39">
        <f t="shared" si="0"/>
        <v>6194</v>
      </c>
      <c r="G17" s="40">
        <v>0</v>
      </c>
      <c r="H17" s="40">
        <v>0</v>
      </c>
      <c r="I17" s="39">
        <f t="shared" si="1"/>
        <v>6194</v>
      </c>
    </row>
    <row r="18" spans="3:9" x14ac:dyDescent="0.35">
      <c r="C18" s="18" t="s">
        <v>16</v>
      </c>
      <c r="D18" s="38">
        <f>'2012'!H19</f>
        <v>6793.6683400000002</v>
      </c>
      <c r="E18" s="38">
        <v>0.90749999999999997</v>
      </c>
      <c r="F18" s="39">
        <f t="shared" si="0"/>
        <v>6165</v>
      </c>
      <c r="G18" s="40">
        <v>0</v>
      </c>
      <c r="H18" s="40">
        <v>0</v>
      </c>
      <c r="I18" s="39">
        <f t="shared" si="1"/>
        <v>6165</v>
      </c>
    </row>
    <row r="19" spans="3:9" x14ac:dyDescent="0.35">
      <c r="C19" s="18" t="s">
        <v>17</v>
      </c>
      <c r="D19" s="38">
        <f>'2013'!H18</f>
        <v>6609.0322079999996</v>
      </c>
      <c r="E19" s="38">
        <v>0.90749999999999997</v>
      </c>
      <c r="F19" s="39">
        <f t="shared" si="0"/>
        <v>5997</v>
      </c>
      <c r="G19" s="40">
        <v>0</v>
      </c>
      <c r="H19" s="40">
        <v>0</v>
      </c>
      <c r="I19" s="39">
        <f t="shared" si="1"/>
        <v>5997</v>
      </c>
    </row>
    <row r="20" spans="3:9" x14ac:dyDescent="0.35">
      <c r="C20" s="18" t="s">
        <v>18</v>
      </c>
      <c r="D20" s="38">
        <f>'2014'!H19</f>
        <v>6591.8013140000003</v>
      </c>
      <c r="E20" s="38">
        <v>0.90749999999999997</v>
      </c>
      <c r="F20" s="39">
        <f t="shared" si="0"/>
        <v>5982</v>
      </c>
      <c r="G20" s="40">
        <v>0</v>
      </c>
      <c r="H20" s="40">
        <v>0</v>
      </c>
      <c r="I20" s="39">
        <f t="shared" si="1"/>
        <v>5982</v>
      </c>
    </row>
    <row r="21" spans="3:9" x14ac:dyDescent="0.35">
      <c r="C21" s="18" t="s">
        <v>19</v>
      </c>
      <c r="D21" s="38">
        <f>'2015'!F19</f>
        <v>4374.0479999999998</v>
      </c>
      <c r="E21" s="38">
        <v>0.90749999999999997</v>
      </c>
      <c r="F21" s="39">
        <f t="shared" si="0"/>
        <v>3969</v>
      </c>
      <c r="G21" s="40">
        <v>0</v>
      </c>
      <c r="H21" s="40">
        <v>0</v>
      </c>
      <c r="I21" s="39">
        <f t="shared" si="1"/>
        <v>3969</v>
      </c>
    </row>
    <row r="22" spans="3:9" x14ac:dyDescent="0.35">
      <c r="C22" s="18" t="s">
        <v>20</v>
      </c>
      <c r="D22" s="38">
        <f>'2016'!H9</f>
        <v>770.98284712545615</v>
      </c>
      <c r="E22" s="38">
        <v>0.90749999999999997</v>
      </c>
      <c r="F22" s="39">
        <f t="shared" si="0"/>
        <v>699</v>
      </c>
      <c r="G22" s="40">
        <v>0</v>
      </c>
      <c r="H22" s="40">
        <v>0</v>
      </c>
      <c r="I22" s="39">
        <f t="shared" si="1"/>
        <v>699</v>
      </c>
    </row>
    <row r="23" spans="3:9" x14ac:dyDescent="0.35">
      <c r="C23" s="9" t="s">
        <v>27</v>
      </c>
      <c r="D23" s="41">
        <f>ROUNDDOWN(SUM(D15:D22),0)</f>
        <v>41126</v>
      </c>
      <c r="E23" s="42"/>
      <c r="F23" s="41">
        <f>SUM(F15:F22)</f>
        <v>37319</v>
      </c>
      <c r="G23" s="42">
        <f>-SUM(G15:G22)</f>
        <v>0</v>
      </c>
      <c r="H23" s="42">
        <f t="shared" ref="H23" si="2">-SUM(H15:H22)</f>
        <v>0</v>
      </c>
      <c r="I23" s="41">
        <f>SUM(I15:I22)</f>
        <v>37319</v>
      </c>
    </row>
    <row r="25" spans="3:9" x14ac:dyDescent="0.35">
      <c r="G25" s="30"/>
      <c r="H25" s="29"/>
    </row>
    <row r="26" spans="3:9" x14ac:dyDescent="0.35">
      <c r="G26" s="30"/>
      <c r="H26" s="29"/>
    </row>
    <row r="27" spans="3:9" x14ac:dyDescent="0.35">
      <c r="G27" s="30"/>
      <c r="H27" s="29"/>
    </row>
    <row r="28" spans="3:9" x14ac:dyDescent="0.35">
      <c r="G28" s="30"/>
      <c r="H28" s="29"/>
    </row>
    <row r="29" spans="3:9" x14ac:dyDescent="0.35">
      <c r="G29" s="30"/>
      <c r="H29" s="29"/>
    </row>
    <row r="30" spans="3:9" x14ac:dyDescent="0.35">
      <c r="G30" s="30"/>
      <c r="H30" s="29"/>
    </row>
    <row r="31" spans="3:9" x14ac:dyDescent="0.35">
      <c r="G31" s="30"/>
      <c r="H31" s="29"/>
    </row>
    <row r="32" spans="3:9" x14ac:dyDescent="0.35">
      <c r="G32" s="30"/>
      <c r="H32" s="29"/>
    </row>
  </sheetData>
  <mergeCells count="9">
    <mergeCell ref="C1:F1"/>
    <mergeCell ref="C9:E9"/>
    <mergeCell ref="C2:E2"/>
    <mergeCell ref="C3:E3"/>
    <mergeCell ref="C4:E4"/>
    <mergeCell ref="C5:E5"/>
    <mergeCell ref="C6:E6"/>
    <mergeCell ref="C8:E8"/>
    <mergeCell ref="C7:E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B91A63-C803-48C9-B21A-C26AF27C0185}">
  <dimension ref="A1:I33"/>
  <sheetViews>
    <sheetView topLeftCell="A24" workbookViewId="0">
      <selection activeCell="C3" sqref="C3"/>
    </sheetView>
  </sheetViews>
  <sheetFormatPr defaultRowHeight="14.5" x14ac:dyDescent="0.35"/>
  <cols>
    <col min="1" max="1" width="15" customWidth="1"/>
    <col min="2" max="2" width="23.453125" customWidth="1"/>
    <col min="3" max="3" width="38.453125" customWidth="1"/>
    <col min="9" max="9" width="9.54296875" bestFit="1" customWidth="1"/>
  </cols>
  <sheetData>
    <row r="1" spans="1:9" x14ac:dyDescent="0.35">
      <c r="A1" s="51" t="s">
        <v>30</v>
      </c>
      <c r="B1" s="51"/>
    </row>
    <row r="2" spans="1:9" ht="29" x14ac:dyDescent="0.35">
      <c r="A2" s="14" t="s">
        <v>29</v>
      </c>
      <c r="B2" s="15" t="s">
        <v>32</v>
      </c>
      <c r="C2" s="32" t="s">
        <v>37</v>
      </c>
    </row>
    <row r="3" spans="1:9" x14ac:dyDescent="0.35">
      <c r="A3" s="16">
        <v>42430</v>
      </c>
      <c r="B3" s="17">
        <v>5651</v>
      </c>
      <c r="C3" s="34">
        <f>B3*(100-4.6)%</f>
        <v>5391.0540000000001</v>
      </c>
      <c r="D3" s="33" t="s">
        <v>33</v>
      </c>
      <c r="E3" s="7"/>
      <c r="F3" s="7"/>
      <c r="G3" s="7"/>
      <c r="H3" s="7"/>
      <c r="I3" s="19">
        <f>SUM(C3:C33)</f>
        <v>348951.25799999997</v>
      </c>
    </row>
    <row r="4" spans="1:9" x14ac:dyDescent="0.35">
      <c r="A4" s="16">
        <v>42431</v>
      </c>
      <c r="B4" s="17">
        <v>9415</v>
      </c>
      <c r="C4" s="34">
        <f t="shared" ref="C4:C33" si="0">B4*(100-4.6)%</f>
        <v>8981.91</v>
      </c>
      <c r="D4" s="33" t="s">
        <v>34</v>
      </c>
      <c r="E4" s="7"/>
      <c r="F4" s="7"/>
      <c r="G4" s="7"/>
      <c r="H4" s="7"/>
      <c r="I4" s="19">
        <f>SUM(C3:C29)</f>
        <v>304634.14199999999</v>
      </c>
    </row>
    <row r="5" spans="1:9" x14ac:dyDescent="0.35">
      <c r="A5" s="16">
        <v>42432</v>
      </c>
      <c r="B5" s="6">
        <v>4130</v>
      </c>
      <c r="C5" s="34">
        <f t="shared" si="0"/>
        <v>3940.0200000000004</v>
      </c>
      <c r="D5" s="33" t="s">
        <v>35</v>
      </c>
      <c r="E5" s="7"/>
      <c r="F5" s="7"/>
      <c r="G5" s="7"/>
      <c r="H5" s="7"/>
      <c r="I5" s="19">
        <f>I4/I3</f>
        <v>0.87299912241611699</v>
      </c>
    </row>
    <row r="6" spans="1:9" x14ac:dyDescent="0.35">
      <c r="A6" s="16">
        <v>42433</v>
      </c>
      <c r="B6" s="6">
        <v>14030</v>
      </c>
      <c r="C6" s="34">
        <f t="shared" si="0"/>
        <v>13384.62</v>
      </c>
    </row>
    <row r="7" spans="1:9" x14ac:dyDescent="0.35">
      <c r="A7" s="16">
        <v>42434</v>
      </c>
      <c r="B7" s="6">
        <v>12691</v>
      </c>
      <c r="C7" s="34">
        <f t="shared" si="0"/>
        <v>12107.214000000002</v>
      </c>
    </row>
    <row r="8" spans="1:9" x14ac:dyDescent="0.35">
      <c r="A8" s="16">
        <v>42435</v>
      </c>
      <c r="B8" s="6">
        <v>7818</v>
      </c>
      <c r="C8" s="34">
        <f t="shared" si="0"/>
        <v>7458.3720000000003</v>
      </c>
    </row>
    <row r="9" spans="1:9" x14ac:dyDescent="0.35">
      <c r="A9" s="16">
        <v>42436</v>
      </c>
      <c r="B9" s="6">
        <v>18032</v>
      </c>
      <c r="C9" s="34">
        <f t="shared" si="0"/>
        <v>17202.528000000002</v>
      </c>
    </row>
    <row r="10" spans="1:9" x14ac:dyDescent="0.35">
      <c r="A10" s="16">
        <v>42437</v>
      </c>
      <c r="B10" s="6">
        <v>2994</v>
      </c>
      <c r="C10" s="34">
        <f t="shared" si="0"/>
        <v>2856.2760000000003</v>
      </c>
    </row>
    <row r="11" spans="1:9" x14ac:dyDescent="0.35">
      <c r="A11" s="16">
        <v>42438</v>
      </c>
      <c r="B11" s="6">
        <v>3577</v>
      </c>
      <c r="C11" s="34">
        <f t="shared" si="0"/>
        <v>3412.4580000000001</v>
      </c>
    </row>
    <row r="12" spans="1:9" x14ac:dyDescent="0.35">
      <c r="A12" s="16">
        <v>42439</v>
      </c>
      <c r="B12" s="6">
        <v>18521</v>
      </c>
      <c r="C12" s="34">
        <f t="shared" si="0"/>
        <v>17669.034</v>
      </c>
    </row>
    <row r="13" spans="1:9" x14ac:dyDescent="0.35">
      <c r="A13" s="16">
        <v>42440</v>
      </c>
      <c r="B13" s="6">
        <v>35721</v>
      </c>
      <c r="C13" s="34">
        <f t="shared" si="0"/>
        <v>34077.834000000003</v>
      </c>
    </row>
    <row r="14" spans="1:9" x14ac:dyDescent="0.35">
      <c r="A14" s="16">
        <v>42441</v>
      </c>
      <c r="B14" s="6">
        <v>18428</v>
      </c>
      <c r="C14" s="34">
        <f t="shared" si="0"/>
        <v>17580.312000000002</v>
      </c>
    </row>
    <row r="15" spans="1:9" x14ac:dyDescent="0.35">
      <c r="A15" s="16">
        <v>42442</v>
      </c>
      <c r="B15" s="6">
        <v>8063</v>
      </c>
      <c r="C15" s="34">
        <f t="shared" si="0"/>
        <v>7692.1020000000008</v>
      </c>
    </row>
    <row r="16" spans="1:9" x14ac:dyDescent="0.35">
      <c r="A16" s="16">
        <v>42443</v>
      </c>
      <c r="B16" s="6">
        <v>3373</v>
      </c>
      <c r="C16" s="34">
        <f t="shared" si="0"/>
        <v>3217.8420000000001</v>
      </c>
    </row>
    <row r="17" spans="1:3" x14ac:dyDescent="0.35">
      <c r="A17" s="16">
        <v>42444</v>
      </c>
      <c r="B17" s="6">
        <v>6266</v>
      </c>
      <c r="C17" s="34">
        <f t="shared" si="0"/>
        <v>5977.7640000000001</v>
      </c>
    </row>
    <row r="18" spans="1:3" x14ac:dyDescent="0.35">
      <c r="A18" s="16">
        <v>42445</v>
      </c>
      <c r="B18" s="6">
        <v>14794</v>
      </c>
      <c r="C18" s="34">
        <f t="shared" si="0"/>
        <v>14113.476000000001</v>
      </c>
    </row>
    <row r="19" spans="1:3" x14ac:dyDescent="0.35">
      <c r="A19" s="16">
        <v>42446</v>
      </c>
      <c r="B19" s="6">
        <v>25316</v>
      </c>
      <c r="C19" s="34">
        <f t="shared" si="0"/>
        <v>24151.464000000004</v>
      </c>
    </row>
    <row r="20" spans="1:3" x14ac:dyDescent="0.35">
      <c r="A20" s="16">
        <v>42447</v>
      </c>
      <c r="B20" s="6">
        <v>2740</v>
      </c>
      <c r="C20" s="34">
        <f t="shared" si="0"/>
        <v>2613.96</v>
      </c>
    </row>
    <row r="21" spans="1:3" x14ac:dyDescent="0.35">
      <c r="A21" s="16">
        <v>42448</v>
      </c>
      <c r="B21" s="6">
        <v>6373</v>
      </c>
      <c r="C21" s="34">
        <f t="shared" si="0"/>
        <v>6079.8420000000006</v>
      </c>
    </row>
    <row r="22" spans="1:3" x14ac:dyDescent="0.35">
      <c r="A22" s="16">
        <v>42449</v>
      </c>
      <c r="B22" s="6">
        <v>18257</v>
      </c>
      <c r="C22" s="34">
        <f t="shared" si="0"/>
        <v>17417.178</v>
      </c>
    </row>
    <row r="23" spans="1:3" x14ac:dyDescent="0.35">
      <c r="A23" s="16">
        <v>42450</v>
      </c>
      <c r="B23" s="6">
        <v>15734</v>
      </c>
      <c r="C23" s="34">
        <f t="shared" si="0"/>
        <v>15010.236000000001</v>
      </c>
    </row>
    <row r="24" spans="1:3" x14ac:dyDescent="0.35">
      <c r="A24" s="16">
        <v>42451</v>
      </c>
      <c r="B24" s="6">
        <v>9280</v>
      </c>
      <c r="C24" s="34">
        <f t="shared" si="0"/>
        <v>8853.1200000000008</v>
      </c>
    </row>
    <row r="25" spans="1:3" x14ac:dyDescent="0.35">
      <c r="A25" s="16">
        <v>42452</v>
      </c>
      <c r="B25" s="6">
        <v>13271</v>
      </c>
      <c r="C25" s="34">
        <f t="shared" si="0"/>
        <v>12660.534000000001</v>
      </c>
    </row>
    <row r="26" spans="1:3" x14ac:dyDescent="0.35">
      <c r="A26" s="16">
        <v>42453</v>
      </c>
      <c r="B26" s="6">
        <v>12801</v>
      </c>
      <c r="C26" s="34">
        <f t="shared" si="0"/>
        <v>12212.154</v>
      </c>
    </row>
    <row r="27" spans="1:3" x14ac:dyDescent="0.35">
      <c r="A27" s="16">
        <v>42454</v>
      </c>
      <c r="B27" s="6">
        <v>16615</v>
      </c>
      <c r="C27" s="34">
        <f t="shared" si="0"/>
        <v>15850.710000000001</v>
      </c>
    </row>
    <row r="28" spans="1:3" x14ac:dyDescent="0.35">
      <c r="A28" s="16">
        <v>42455</v>
      </c>
      <c r="B28" s="6">
        <v>6224</v>
      </c>
      <c r="C28" s="34">
        <f t="shared" si="0"/>
        <v>5937.6960000000008</v>
      </c>
    </row>
    <row r="29" spans="1:3" x14ac:dyDescent="0.35">
      <c r="A29" s="16">
        <v>42456</v>
      </c>
      <c r="B29" s="17">
        <v>9208</v>
      </c>
      <c r="C29" s="34">
        <f t="shared" si="0"/>
        <v>8784.4320000000007</v>
      </c>
    </row>
    <row r="30" spans="1:3" x14ac:dyDescent="0.35">
      <c r="A30" s="16">
        <v>42457</v>
      </c>
      <c r="B30" s="17">
        <v>2439</v>
      </c>
      <c r="C30" s="34">
        <f t="shared" si="0"/>
        <v>2326.806</v>
      </c>
    </row>
    <row r="31" spans="1:3" x14ac:dyDescent="0.35">
      <c r="A31" s="16">
        <v>42458</v>
      </c>
      <c r="B31" s="17">
        <v>6172</v>
      </c>
      <c r="C31" s="34">
        <f t="shared" si="0"/>
        <v>5888.0880000000006</v>
      </c>
    </row>
    <row r="32" spans="1:3" x14ac:dyDescent="0.35">
      <c r="A32" s="16">
        <v>42459</v>
      </c>
      <c r="B32" s="17">
        <v>19098</v>
      </c>
      <c r="C32" s="34">
        <f t="shared" si="0"/>
        <v>18219.492000000002</v>
      </c>
    </row>
    <row r="33" spans="1:3" x14ac:dyDescent="0.35">
      <c r="A33" s="16">
        <v>42460</v>
      </c>
      <c r="B33" s="17">
        <v>18745</v>
      </c>
      <c r="C33" s="34">
        <f t="shared" si="0"/>
        <v>17882.73</v>
      </c>
    </row>
  </sheetData>
  <mergeCells count="1">
    <mergeCell ref="A1:B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1C806A-EF04-4E03-90B7-C09ED23309A4}">
  <dimension ref="C6:G19"/>
  <sheetViews>
    <sheetView topLeftCell="A6" zoomScale="115" zoomScaleNormal="115" workbookViewId="0">
      <selection activeCell="D19" sqref="D19:G19"/>
    </sheetView>
  </sheetViews>
  <sheetFormatPr defaultRowHeight="14.5" x14ac:dyDescent="0.35"/>
  <cols>
    <col min="3" max="3" width="10.26953125" customWidth="1"/>
    <col min="4" max="4" width="10.453125" customWidth="1"/>
    <col min="5" max="5" width="9.453125" customWidth="1"/>
    <col min="6" max="6" width="9.7265625" customWidth="1"/>
    <col min="7" max="7" width="10.453125" customWidth="1"/>
  </cols>
  <sheetData>
    <row r="6" spans="3:7" ht="130.5" x14ac:dyDescent="0.35">
      <c r="C6" s="4" t="s">
        <v>22</v>
      </c>
      <c r="D6" s="4" t="s">
        <v>23</v>
      </c>
      <c r="E6" s="4" t="s">
        <v>24</v>
      </c>
      <c r="F6" s="4" t="s">
        <v>25</v>
      </c>
      <c r="G6" s="4" t="s">
        <v>26</v>
      </c>
    </row>
    <row r="7" spans="3:7" x14ac:dyDescent="0.35">
      <c r="C7" s="5">
        <v>42005</v>
      </c>
      <c r="D7" s="6">
        <v>247493</v>
      </c>
      <c r="E7" s="6">
        <v>2975</v>
      </c>
      <c r="F7" s="6">
        <f>D7-E7</f>
        <v>244518</v>
      </c>
      <c r="G7" s="7">
        <v>244518</v>
      </c>
    </row>
    <row r="8" spans="3:7" x14ac:dyDescent="0.35">
      <c r="C8" s="5">
        <v>42036</v>
      </c>
      <c r="D8" s="6">
        <v>376390</v>
      </c>
      <c r="E8" s="6">
        <v>2721</v>
      </c>
      <c r="F8" s="6">
        <f t="shared" ref="F8:F18" si="0">D8-E8</f>
        <v>373669</v>
      </c>
      <c r="G8" s="7">
        <v>373669</v>
      </c>
    </row>
    <row r="9" spans="3:7" x14ac:dyDescent="0.35">
      <c r="C9" s="5">
        <v>42064</v>
      </c>
      <c r="D9" s="6">
        <v>334467</v>
      </c>
      <c r="E9" s="6">
        <v>1653</v>
      </c>
      <c r="F9" s="6">
        <f t="shared" si="0"/>
        <v>332814</v>
      </c>
      <c r="G9" s="7">
        <v>332814</v>
      </c>
    </row>
    <row r="10" spans="3:7" x14ac:dyDescent="0.35">
      <c r="C10" s="5">
        <v>42095</v>
      </c>
      <c r="D10" s="6">
        <v>244620</v>
      </c>
      <c r="E10" s="6">
        <v>1481</v>
      </c>
      <c r="F10" s="6">
        <f t="shared" si="0"/>
        <v>243139</v>
      </c>
      <c r="G10" s="7">
        <v>243139</v>
      </c>
    </row>
    <row r="11" spans="3:7" x14ac:dyDescent="0.35">
      <c r="C11" s="5">
        <v>42125</v>
      </c>
      <c r="D11" s="6">
        <v>458427</v>
      </c>
      <c r="E11" s="6">
        <v>952</v>
      </c>
      <c r="F11" s="6">
        <f t="shared" si="0"/>
        <v>457475</v>
      </c>
      <c r="G11" s="7">
        <v>457475</v>
      </c>
    </row>
    <row r="12" spans="3:7" x14ac:dyDescent="0.35">
      <c r="C12" s="5">
        <v>42156</v>
      </c>
      <c r="D12" s="6">
        <v>334969</v>
      </c>
      <c r="E12" s="6">
        <v>1455</v>
      </c>
      <c r="F12" s="6">
        <f t="shared" si="0"/>
        <v>333514</v>
      </c>
      <c r="G12" s="7">
        <v>333514</v>
      </c>
    </row>
    <row r="13" spans="3:7" x14ac:dyDescent="0.35">
      <c r="C13" s="5">
        <v>42186</v>
      </c>
      <c r="D13" s="6">
        <v>483337</v>
      </c>
      <c r="E13" s="6">
        <v>2526</v>
      </c>
      <c r="F13" s="6">
        <f t="shared" si="0"/>
        <v>480811</v>
      </c>
      <c r="G13" s="7">
        <v>480811</v>
      </c>
    </row>
    <row r="14" spans="3:7" x14ac:dyDescent="0.35">
      <c r="C14" s="5">
        <v>42217</v>
      </c>
      <c r="D14" s="6">
        <v>559043</v>
      </c>
      <c r="E14" s="6">
        <v>1255</v>
      </c>
      <c r="F14" s="6">
        <f t="shared" si="0"/>
        <v>557788</v>
      </c>
      <c r="G14" s="7">
        <v>557788</v>
      </c>
    </row>
    <row r="15" spans="3:7" x14ac:dyDescent="0.35">
      <c r="C15" s="5">
        <v>42248</v>
      </c>
      <c r="D15" s="6">
        <v>414414</v>
      </c>
      <c r="E15" s="6">
        <v>3131</v>
      </c>
      <c r="F15" s="6">
        <f t="shared" si="0"/>
        <v>411283</v>
      </c>
      <c r="G15" s="7">
        <v>411283</v>
      </c>
    </row>
    <row r="16" spans="3:7" x14ac:dyDescent="0.35">
      <c r="C16" s="5">
        <v>42278</v>
      </c>
      <c r="D16" s="6">
        <v>459838</v>
      </c>
      <c r="E16" s="6">
        <v>2669</v>
      </c>
      <c r="F16" s="6">
        <f t="shared" si="0"/>
        <v>457169</v>
      </c>
      <c r="G16" s="7">
        <v>457169</v>
      </c>
    </row>
    <row r="17" spans="3:7" x14ac:dyDescent="0.35">
      <c r="C17" s="5">
        <v>42309</v>
      </c>
      <c r="D17" s="6">
        <v>312645</v>
      </c>
      <c r="E17" s="6">
        <v>3324</v>
      </c>
      <c r="F17" s="6">
        <f t="shared" si="0"/>
        <v>309321</v>
      </c>
      <c r="G17" s="7">
        <v>309321</v>
      </c>
    </row>
    <row r="18" spans="3:7" x14ac:dyDescent="0.35">
      <c r="C18" s="5">
        <v>42339</v>
      </c>
      <c r="D18" s="6">
        <v>179701</v>
      </c>
      <c r="E18" s="6">
        <v>7154</v>
      </c>
      <c r="F18" s="6">
        <f t="shared" si="0"/>
        <v>172547</v>
      </c>
      <c r="G18" s="7">
        <v>172547</v>
      </c>
    </row>
    <row r="19" spans="3:7" x14ac:dyDescent="0.35">
      <c r="C19" s="8" t="s">
        <v>31</v>
      </c>
      <c r="D19" s="22">
        <f t="shared" ref="D19:E19" si="1">SUM(D7:D18)/1000</f>
        <v>4405.3440000000001</v>
      </c>
      <c r="E19" s="22">
        <f t="shared" si="1"/>
        <v>31.295999999999999</v>
      </c>
      <c r="F19" s="22">
        <f>SUM(F7:F18)/1000</f>
        <v>4374.0479999999998</v>
      </c>
      <c r="G19" s="22">
        <f>SUM(G7:G18)/1000</f>
        <v>4374.0479999999998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DE47F1-BD2F-41FA-940D-9B8900DF4204}">
  <dimension ref="C6:L19"/>
  <sheetViews>
    <sheetView topLeftCell="A4" zoomScaleNormal="100" workbookViewId="0">
      <selection activeCell="K12" sqref="K12:L12"/>
    </sheetView>
  </sheetViews>
  <sheetFormatPr defaultRowHeight="14.5" x14ac:dyDescent="0.35"/>
  <cols>
    <col min="3" max="3" width="10.7265625" customWidth="1"/>
    <col min="4" max="5" width="8.81640625" customWidth="1"/>
    <col min="6" max="7" width="10.54296875" customWidth="1"/>
    <col min="8" max="8" width="8.54296875" customWidth="1"/>
    <col min="9" max="9" width="8.26953125" customWidth="1"/>
  </cols>
  <sheetData>
    <row r="6" spans="3:12" ht="150" customHeight="1" x14ac:dyDescent="0.35">
      <c r="C6" s="4" t="s">
        <v>22</v>
      </c>
      <c r="D6" s="4" t="s">
        <v>23</v>
      </c>
      <c r="E6" s="4" t="s">
        <v>38</v>
      </c>
      <c r="F6" s="4" t="s">
        <v>24</v>
      </c>
      <c r="G6" s="4" t="s">
        <v>39</v>
      </c>
      <c r="H6" s="4" t="s">
        <v>25</v>
      </c>
      <c r="I6" s="4" t="s">
        <v>26</v>
      </c>
    </row>
    <row r="7" spans="3:12" x14ac:dyDescent="0.35">
      <c r="C7" s="5">
        <v>41640</v>
      </c>
      <c r="D7" s="6">
        <v>478034</v>
      </c>
      <c r="E7" s="36">
        <f t="shared" ref="E7" si="0">D7*(1-0.2%)</f>
        <v>477077.93199999997</v>
      </c>
      <c r="F7" s="6">
        <v>2309</v>
      </c>
      <c r="G7" s="36">
        <f>F7*(1+0.2%)</f>
        <v>2313.6179999999999</v>
      </c>
      <c r="H7" s="35">
        <f>E7-G7</f>
        <v>474764.31399999995</v>
      </c>
      <c r="I7" s="7">
        <v>475725</v>
      </c>
    </row>
    <row r="8" spans="3:12" x14ac:dyDescent="0.35">
      <c r="C8" s="5">
        <v>41671</v>
      </c>
      <c r="D8" s="6">
        <v>323644</v>
      </c>
      <c r="E8" s="6">
        <f>D8</f>
        <v>323644</v>
      </c>
      <c r="F8" s="6">
        <v>3659</v>
      </c>
      <c r="G8" s="6">
        <f>F8</f>
        <v>3659</v>
      </c>
      <c r="H8" s="35">
        <f t="shared" ref="H8:H17" si="1">E8-G8</f>
        <v>319985</v>
      </c>
      <c r="I8" s="7">
        <v>319985</v>
      </c>
    </row>
    <row r="9" spans="3:12" x14ac:dyDescent="0.35">
      <c r="C9" s="5">
        <v>41699</v>
      </c>
      <c r="D9" s="6">
        <v>382326</v>
      </c>
      <c r="E9" s="6">
        <f t="shared" ref="E9:E18" si="2">D9</f>
        <v>382326</v>
      </c>
      <c r="F9" s="6">
        <v>3953</v>
      </c>
      <c r="G9" s="6">
        <f t="shared" ref="G9:G18" si="3">F9</f>
        <v>3953</v>
      </c>
      <c r="H9" s="35">
        <f t="shared" si="1"/>
        <v>378373</v>
      </c>
      <c r="I9" s="7">
        <v>378373</v>
      </c>
    </row>
    <row r="10" spans="3:12" x14ac:dyDescent="0.35">
      <c r="C10" s="5">
        <v>41730</v>
      </c>
      <c r="D10" s="6">
        <v>241357</v>
      </c>
      <c r="E10" s="6">
        <f t="shared" si="2"/>
        <v>241357</v>
      </c>
      <c r="F10" s="6">
        <v>2019</v>
      </c>
      <c r="G10" s="6">
        <f t="shared" si="3"/>
        <v>2019</v>
      </c>
      <c r="H10" s="35">
        <f t="shared" si="1"/>
        <v>239338</v>
      </c>
      <c r="I10" s="7">
        <v>239338</v>
      </c>
    </row>
    <row r="11" spans="3:12" x14ac:dyDescent="0.35">
      <c r="C11" s="5">
        <v>41760</v>
      </c>
      <c r="D11" s="6">
        <v>451426</v>
      </c>
      <c r="E11" s="6">
        <f t="shared" si="2"/>
        <v>451426</v>
      </c>
      <c r="F11" s="6">
        <v>1658</v>
      </c>
      <c r="G11" s="6">
        <f t="shared" si="3"/>
        <v>1658</v>
      </c>
      <c r="H11" s="35">
        <f t="shared" si="1"/>
        <v>449768</v>
      </c>
      <c r="I11" s="7">
        <v>449768</v>
      </c>
    </row>
    <row r="12" spans="3:12" x14ac:dyDescent="0.35">
      <c r="C12" s="5">
        <v>41791</v>
      </c>
      <c r="D12" s="6">
        <v>1412205</v>
      </c>
      <c r="E12" s="6">
        <f t="shared" si="2"/>
        <v>1412205</v>
      </c>
      <c r="F12" s="6">
        <v>232</v>
      </c>
      <c r="G12" s="6">
        <f t="shared" si="3"/>
        <v>232</v>
      </c>
      <c r="H12" s="35">
        <f t="shared" si="1"/>
        <v>1411973</v>
      </c>
      <c r="I12" s="7">
        <v>1411973</v>
      </c>
      <c r="K12" s="37"/>
      <c r="L12" t="s">
        <v>40</v>
      </c>
    </row>
    <row r="13" spans="3:12" x14ac:dyDescent="0.35">
      <c r="C13" s="5">
        <v>41821</v>
      </c>
      <c r="D13" s="6">
        <v>1008216</v>
      </c>
      <c r="E13" s="6">
        <f t="shared" si="2"/>
        <v>1008216</v>
      </c>
      <c r="F13" s="6">
        <v>1001</v>
      </c>
      <c r="G13" s="6">
        <f t="shared" si="3"/>
        <v>1001</v>
      </c>
      <c r="H13" s="35">
        <f t="shared" si="1"/>
        <v>1007215</v>
      </c>
      <c r="I13" s="7">
        <v>1007215</v>
      </c>
    </row>
    <row r="14" spans="3:12" x14ac:dyDescent="0.35">
      <c r="C14" s="5">
        <v>41852</v>
      </c>
      <c r="D14" s="6">
        <v>818425</v>
      </c>
      <c r="E14" s="6">
        <f t="shared" si="2"/>
        <v>818425</v>
      </c>
      <c r="F14" s="6">
        <v>1361</v>
      </c>
      <c r="G14" s="6">
        <f t="shared" si="3"/>
        <v>1361</v>
      </c>
      <c r="H14" s="35">
        <f t="shared" si="1"/>
        <v>817064</v>
      </c>
      <c r="I14" s="7">
        <v>817064</v>
      </c>
    </row>
    <row r="15" spans="3:12" x14ac:dyDescent="0.35">
      <c r="C15" s="5">
        <v>41883</v>
      </c>
      <c r="D15" s="6">
        <v>757114</v>
      </c>
      <c r="E15" s="6">
        <f t="shared" si="2"/>
        <v>757114</v>
      </c>
      <c r="F15" s="6">
        <v>872</v>
      </c>
      <c r="G15" s="6">
        <f t="shared" si="3"/>
        <v>872</v>
      </c>
      <c r="H15" s="35">
        <f t="shared" si="1"/>
        <v>756242</v>
      </c>
      <c r="I15" s="7">
        <v>756242</v>
      </c>
    </row>
    <row r="16" spans="3:12" x14ac:dyDescent="0.35">
      <c r="C16" s="5">
        <v>41913</v>
      </c>
      <c r="D16" s="6">
        <v>306848</v>
      </c>
      <c r="E16" s="6">
        <f t="shared" si="2"/>
        <v>306848</v>
      </c>
      <c r="F16" s="6">
        <v>4482</v>
      </c>
      <c r="G16" s="6">
        <f t="shared" si="3"/>
        <v>4482</v>
      </c>
      <c r="H16" s="35">
        <f t="shared" si="1"/>
        <v>302366</v>
      </c>
      <c r="I16" s="7">
        <v>302366</v>
      </c>
    </row>
    <row r="17" spans="3:9" x14ac:dyDescent="0.35">
      <c r="C17" s="5">
        <v>41944</v>
      </c>
      <c r="D17" s="6">
        <v>206121</v>
      </c>
      <c r="E17" s="6">
        <f t="shared" si="2"/>
        <v>206121</v>
      </c>
      <c r="F17" s="6">
        <v>4211</v>
      </c>
      <c r="G17" s="6">
        <f t="shared" si="3"/>
        <v>4211</v>
      </c>
      <c r="H17" s="35">
        <f t="shared" si="1"/>
        <v>201910</v>
      </c>
      <c r="I17" s="7">
        <v>201910</v>
      </c>
    </row>
    <row r="18" spans="3:9" x14ac:dyDescent="0.35">
      <c r="C18" s="5">
        <v>41974</v>
      </c>
      <c r="D18" s="6">
        <v>237772</v>
      </c>
      <c r="E18" s="6">
        <f t="shared" si="2"/>
        <v>237772</v>
      </c>
      <c r="F18" s="6">
        <v>4969</v>
      </c>
      <c r="G18" s="6">
        <f t="shared" si="3"/>
        <v>4969</v>
      </c>
      <c r="H18" s="35">
        <f>E18-G18</f>
        <v>232803</v>
      </c>
      <c r="I18" s="7">
        <v>232803</v>
      </c>
    </row>
    <row r="19" spans="3:9" x14ac:dyDescent="0.35">
      <c r="C19" s="8" t="s">
        <v>31</v>
      </c>
      <c r="D19" s="22">
        <f>SUM(D7:D18)/1000</f>
        <v>6623.4880000000003</v>
      </c>
      <c r="E19" s="22"/>
      <c r="F19" s="22">
        <f t="shared" ref="F19:I19" si="4">SUM(F7:F18)/1000</f>
        <v>30.725999999999999</v>
      </c>
      <c r="G19" s="6"/>
      <c r="H19" s="22">
        <f t="shared" si="4"/>
        <v>6591.8013140000003</v>
      </c>
      <c r="I19" s="22">
        <f t="shared" si="4"/>
        <v>6592.7619999999997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8FEC0C-F79F-419B-BDBD-2FF7DAF16622}">
  <dimension ref="C5:N18"/>
  <sheetViews>
    <sheetView topLeftCell="A4" workbookViewId="0">
      <selection activeCell="M13" sqref="M13:N13"/>
    </sheetView>
  </sheetViews>
  <sheetFormatPr defaultRowHeight="14.5" x14ac:dyDescent="0.35"/>
  <cols>
    <col min="3" max="3" width="11.7265625" bestFit="1" customWidth="1"/>
    <col min="4" max="5" width="8.54296875" customWidth="1"/>
    <col min="6" max="9" width="9.26953125" customWidth="1"/>
  </cols>
  <sheetData>
    <row r="5" spans="3:14" ht="145" x14ac:dyDescent="0.35">
      <c r="C5" s="4" t="s">
        <v>22</v>
      </c>
      <c r="D5" s="4" t="s">
        <v>23</v>
      </c>
      <c r="E5" s="4" t="s">
        <v>38</v>
      </c>
      <c r="F5" s="4" t="s">
        <v>24</v>
      </c>
      <c r="G5" s="4" t="s">
        <v>39</v>
      </c>
      <c r="H5" s="4" t="s">
        <v>25</v>
      </c>
      <c r="I5" s="4" t="s">
        <v>26</v>
      </c>
    </row>
    <row r="6" spans="3:14" x14ac:dyDescent="0.35">
      <c r="C6" s="5">
        <v>41275</v>
      </c>
      <c r="D6" s="6">
        <v>196764</v>
      </c>
      <c r="E6" s="6">
        <f>D6</f>
        <v>196764</v>
      </c>
      <c r="F6" s="6">
        <v>6523</v>
      </c>
      <c r="G6" s="6">
        <f>F6</f>
        <v>6523</v>
      </c>
      <c r="H6" s="6">
        <f>E6-G6</f>
        <v>190241</v>
      </c>
      <c r="I6" s="7">
        <v>190241</v>
      </c>
    </row>
    <row r="7" spans="3:14" x14ac:dyDescent="0.35">
      <c r="C7" s="5">
        <v>41306</v>
      </c>
      <c r="D7" s="6">
        <v>438622</v>
      </c>
      <c r="E7" s="6">
        <f t="shared" ref="E7:E16" si="0">D7</f>
        <v>438622</v>
      </c>
      <c r="F7" s="6">
        <v>1217</v>
      </c>
      <c r="G7" s="6">
        <f t="shared" ref="G7:G16" si="1">F7</f>
        <v>1217</v>
      </c>
      <c r="H7" s="6">
        <f t="shared" ref="H7:H17" si="2">E7-G7</f>
        <v>437405</v>
      </c>
      <c r="I7" s="7">
        <v>437405</v>
      </c>
    </row>
    <row r="8" spans="3:14" x14ac:dyDescent="0.35">
      <c r="C8" s="5">
        <v>41334</v>
      </c>
      <c r="D8" s="6">
        <v>419821</v>
      </c>
      <c r="E8" s="6">
        <f t="shared" si="0"/>
        <v>419821</v>
      </c>
      <c r="F8" s="6">
        <v>4026</v>
      </c>
      <c r="G8" s="6">
        <f t="shared" si="1"/>
        <v>4026</v>
      </c>
      <c r="H8" s="6">
        <f t="shared" si="2"/>
        <v>415795</v>
      </c>
      <c r="I8" s="7">
        <v>415795</v>
      </c>
    </row>
    <row r="9" spans="3:14" x14ac:dyDescent="0.35">
      <c r="C9" s="5">
        <v>41365</v>
      </c>
      <c r="D9" s="6">
        <v>382577</v>
      </c>
      <c r="E9" s="6">
        <f t="shared" si="0"/>
        <v>382577</v>
      </c>
      <c r="F9" s="6">
        <v>3456</v>
      </c>
      <c r="G9" s="6">
        <f t="shared" si="1"/>
        <v>3456</v>
      </c>
      <c r="H9" s="6">
        <f t="shared" si="2"/>
        <v>379121</v>
      </c>
      <c r="I9" s="7">
        <v>379121</v>
      </c>
    </row>
    <row r="10" spans="3:14" x14ac:dyDescent="0.35">
      <c r="C10" s="5">
        <v>41395</v>
      </c>
      <c r="D10" s="6">
        <v>939626</v>
      </c>
      <c r="E10" s="6">
        <f t="shared" si="0"/>
        <v>939626</v>
      </c>
      <c r="F10" s="6">
        <v>1531</v>
      </c>
      <c r="G10" s="6">
        <f t="shared" si="1"/>
        <v>1531</v>
      </c>
      <c r="H10" s="6">
        <f t="shared" si="2"/>
        <v>938095</v>
      </c>
      <c r="I10" s="7">
        <v>938095</v>
      </c>
    </row>
    <row r="11" spans="3:14" x14ac:dyDescent="0.35">
      <c r="C11" s="5">
        <v>41426</v>
      </c>
      <c r="D11" s="6">
        <v>1070091</v>
      </c>
      <c r="E11" s="6">
        <f t="shared" si="0"/>
        <v>1070091</v>
      </c>
      <c r="F11" s="6">
        <v>1255</v>
      </c>
      <c r="G11" s="6">
        <f t="shared" si="1"/>
        <v>1255</v>
      </c>
      <c r="H11" s="6">
        <f t="shared" si="2"/>
        <v>1068836</v>
      </c>
      <c r="I11" s="7">
        <v>1068836</v>
      </c>
    </row>
    <row r="12" spans="3:14" x14ac:dyDescent="0.35">
      <c r="C12" s="5">
        <v>41456</v>
      </c>
      <c r="D12" s="6">
        <v>797259</v>
      </c>
      <c r="E12" s="6">
        <f t="shared" si="0"/>
        <v>797259</v>
      </c>
      <c r="F12" s="6">
        <v>809</v>
      </c>
      <c r="G12" s="6">
        <f t="shared" si="1"/>
        <v>809</v>
      </c>
      <c r="H12" s="6">
        <f t="shared" si="2"/>
        <v>796450</v>
      </c>
      <c r="I12" s="7">
        <v>796450</v>
      </c>
    </row>
    <row r="13" spans="3:14" x14ac:dyDescent="0.35">
      <c r="C13" s="5">
        <v>41487</v>
      </c>
      <c r="D13" s="6">
        <v>844615</v>
      </c>
      <c r="E13" s="6">
        <f t="shared" si="0"/>
        <v>844615</v>
      </c>
      <c r="F13" s="6">
        <v>612</v>
      </c>
      <c r="G13" s="6">
        <f t="shared" si="1"/>
        <v>612</v>
      </c>
      <c r="H13" s="6">
        <f t="shared" si="2"/>
        <v>844003</v>
      </c>
      <c r="I13" s="7">
        <v>844003</v>
      </c>
      <c r="M13" s="37"/>
      <c r="N13" t="s">
        <v>40</v>
      </c>
    </row>
    <row r="14" spans="3:14" x14ac:dyDescent="0.35">
      <c r="C14" s="5">
        <v>41518</v>
      </c>
      <c r="D14" s="6">
        <v>766831</v>
      </c>
      <c r="E14" s="6">
        <f t="shared" si="0"/>
        <v>766831</v>
      </c>
      <c r="F14" s="6">
        <v>1676</v>
      </c>
      <c r="G14" s="6">
        <f t="shared" si="1"/>
        <v>1676</v>
      </c>
      <c r="H14" s="6">
        <f t="shared" si="2"/>
        <v>765155</v>
      </c>
      <c r="I14" s="7">
        <v>765155</v>
      </c>
    </row>
    <row r="15" spans="3:14" x14ac:dyDescent="0.35">
      <c r="C15" s="5">
        <v>41548</v>
      </c>
      <c r="D15" s="6">
        <v>284055</v>
      </c>
      <c r="E15" s="6">
        <f t="shared" si="0"/>
        <v>284055</v>
      </c>
      <c r="F15" s="6">
        <v>4807</v>
      </c>
      <c r="G15" s="6">
        <f t="shared" si="1"/>
        <v>4807</v>
      </c>
      <c r="H15" s="6">
        <f t="shared" si="2"/>
        <v>279248</v>
      </c>
      <c r="I15" s="7">
        <v>279248</v>
      </c>
    </row>
    <row r="16" spans="3:14" x14ac:dyDescent="0.35">
      <c r="C16" s="5">
        <v>41579</v>
      </c>
      <c r="D16" s="6">
        <v>214858</v>
      </c>
      <c r="E16" s="6">
        <f t="shared" si="0"/>
        <v>214858</v>
      </c>
      <c r="F16" s="6">
        <v>4351</v>
      </c>
      <c r="G16" s="6">
        <f t="shared" si="1"/>
        <v>4351</v>
      </c>
      <c r="H16" s="6">
        <f t="shared" si="2"/>
        <v>210507</v>
      </c>
      <c r="I16" s="7">
        <v>210507</v>
      </c>
    </row>
    <row r="17" spans="3:9" x14ac:dyDescent="0.35">
      <c r="C17" s="5">
        <v>41609</v>
      </c>
      <c r="D17" s="6">
        <v>288829</v>
      </c>
      <c r="E17" s="36">
        <f t="shared" ref="E17" si="3">D17*(1-0.2%)</f>
        <v>288251.342</v>
      </c>
      <c r="F17" s="6">
        <v>4067</v>
      </c>
      <c r="G17" s="36">
        <f>F17*(1+0.2%)</f>
        <v>4075.134</v>
      </c>
      <c r="H17" s="6">
        <f t="shared" si="2"/>
        <v>284176.20799999998</v>
      </c>
      <c r="I17" s="7">
        <v>284762</v>
      </c>
    </row>
    <row r="18" spans="3:9" x14ac:dyDescent="0.35">
      <c r="C18" s="8" t="s">
        <v>31</v>
      </c>
      <c r="D18" s="22">
        <f>SUM(D6:D17)/1000</f>
        <v>6643.9480000000003</v>
      </c>
      <c r="E18" s="22"/>
      <c r="F18" s="22">
        <f t="shared" ref="F18:I18" si="4">SUM(F6:F17)/1000</f>
        <v>34.33</v>
      </c>
      <c r="G18" s="22"/>
      <c r="H18" s="22">
        <f t="shared" si="4"/>
        <v>6609.0322079999996</v>
      </c>
      <c r="I18" s="22">
        <f t="shared" si="4"/>
        <v>6609.6180000000004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478D1F-BA51-4AF5-B116-C6A0585BCF58}">
  <dimension ref="C6:M19"/>
  <sheetViews>
    <sheetView topLeftCell="A4" workbookViewId="0">
      <selection activeCell="L13" sqref="L13:M13"/>
    </sheetView>
  </sheetViews>
  <sheetFormatPr defaultRowHeight="14.5" x14ac:dyDescent="0.35"/>
  <cols>
    <col min="3" max="3" width="10.54296875" customWidth="1"/>
    <col min="4" max="5" width="10.453125" customWidth="1"/>
    <col min="6" max="7" width="10.81640625" customWidth="1"/>
    <col min="8" max="8" width="9.81640625" customWidth="1"/>
    <col min="9" max="9" width="9.7265625" customWidth="1"/>
  </cols>
  <sheetData>
    <row r="6" spans="3:13" ht="130.5" x14ac:dyDescent="0.35">
      <c r="C6" s="4" t="s">
        <v>22</v>
      </c>
      <c r="D6" s="4" t="s">
        <v>23</v>
      </c>
      <c r="E6" s="4" t="s">
        <v>38</v>
      </c>
      <c r="F6" s="4" t="s">
        <v>24</v>
      </c>
      <c r="G6" s="4" t="s">
        <v>39</v>
      </c>
      <c r="H6" s="4" t="s">
        <v>25</v>
      </c>
      <c r="I6" s="4" t="s">
        <v>26</v>
      </c>
    </row>
    <row r="7" spans="3:13" x14ac:dyDescent="0.35">
      <c r="C7" s="5">
        <v>40909</v>
      </c>
      <c r="D7" s="6">
        <v>291861</v>
      </c>
      <c r="E7" s="6">
        <f>D7</f>
        <v>291861</v>
      </c>
      <c r="F7" s="6">
        <v>5505</v>
      </c>
      <c r="G7" s="6">
        <f>F7</f>
        <v>5505</v>
      </c>
      <c r="H7" s="6">
        <f>E7-G7</f>
        <v>286356</v>
      </c>
      <c r="I7" s="7">
        <v>286356</v>
      </c>
    </row>
    <row r="8" spans="3:13" x14ac:dyDescent="0.35">
      <c r="C8" s="5">
        <v>40940</v>
      </c>
      <c r="D8" s="6">
        <v>369831</v>
      </c>
      <c r="E8" s="6">
        <f>D8</f>
        <v>369831</v>
      </c>
      <c r="F8" s="6">
        <v>3152</v>
      </c>
      <c r="G8" s="6">
        <f>F8</f>
        <v>3152</v>
      </c>
      <c r="H8" s="6">
        <f t="shared" ref="H8:H18" si="0">E8-G8</f>
        <v>366679</v>
      </c>
      <c r="I8" s="7">
        <v>366679</v>
      </c>
    </row>
    <row r="9" spans="3:13" x14ac:dyDescent="0.35">
      <c r="C9" s="5">
        <v>40969</v>
      </c>
      <c r="D9" s="6">
        <v>491442</v>
      </c>
      <c r="E9" s="36">
        <f t="shared" ref="E9" si="1">D9*(1-0.2%)</f>
        <v>490459.11599999998</v>
      </c>
      <c r="F9" s="6">
        <v>3388</v>
      </c>
      <c r="G9" s="36">
        <f>F9*(1+0.2%)</f>
        <v>3394.7759999999998</v>
      </c>
      <c r="H9" s="6">
        <f t="shared" si="0"/>
        <v>487064.33999999997</v>
      </c>
      <c r="I9" s="7">
        <v>488054</v>
      </c>
    </row>
    <row r="10" spans="3:13" x14ac:dyDescent="0.35">
      <c r="C10" s="5">
        <v>41000</v>
      </c>
      <c r="D10" s="6">
        <v>448476</v>
      </c>
      <c r="E10" s="6">
        <f>D10</f>
        <v>448476</v>
      </c>
      <c r="F10" s="6">
        <v>3041</v>
      </c>
      <c r="G10" s="6">
        <f>F10</f>
        <v>3041</v>
      </c>
      <c r="H10" s="6">
        <f t="shared" si="0"/>
        <v>445435</v>
      </c>
      <c r="I10" s="7">
        <v>445435</v>
      </c>
    </row>
    <row r="11" spans="3:13" x14ac:dyDescent="0.35">
      <c r="C11" s="5">
        <v>41030</v>
      </c>
      <c r="D11" s="6">
        <v>742378</v>
      </c>
      <c r="E11" s="6">
        <f t="shared" ref="E11:E18" si="2">D11</f>
        <v>742378</v>
      </c>
      <c r="F11" s="6">
        <v>1248</v>
      </c>
      <c r="G11" s="6">
        <f t="shared" ref="G11:G18" si="3">F11</f>
        <v>1248</v>
      </c>
      <c r="H11" s="6">
        <f t="shared" si="0"/>
        <v>741130</v>
      </c>
      <c r="I11" s="7">
        <v>741130</v>
      </c>
    </row>
    <row r="12" spans="3:13" x14ac:dyDescent="0.35">
      <c r="C12" s="5">
        <v>41061</v>
      </c>
      <c r="D12" s="6">
        <v>1357983</v>
      </c>
      <c r="E12" s="6">
        <f t="shared" si="2"/>
        <v>1357983</v>
      </c>
      <c r="F12" s="6">
        <v>601</v>
      </c>
      <c r="G12" s="6">
        <f t="shared" si="3"/>
        <v>601</v>
      </c>
      <c r="H12" s="6">
        <f t="shared" si="0"/>
        <v>1357382</v>
      </c>
      <c r="I12" s="7">
        <v>1357382</v>
      </c>
    </row>
    <row r="13" spans="3:13" x14ac:dyDescent="0.35">
      <c r="C13" s="5">
        <v>41091</v>
      </c>
      <c r="D13" s="6">
        <v>1272619</v>
      </c>
      <c r="E13" s="6">
        <f t="shared" si="2"/>
        <v>1272619</v>
      </c>
      <c r="F13" s="6">
        <v>513</v>
      </c>
      <c r="G13" s="6">
        <f t="shared" si="3"/>
        <v>513</v>
      </c>
      <c r="H13" s="6">
        <f t="shared" si="0"/>
        <v>1272106</v>
      </c>
      <c r="I13" s="7">
        <v>1272106</v>
      </c>
      <c r="L13" s="37"/>
      <c r="M13" t="s">
        <v>40</v>
      </c>
    </row>
    <row r="14" spans="3:13" x14ac:dyDescent="0.35">
      <c r="C14" s="5">
        <v>41122</v>
      </c>
      <c r="D14" s="6">
        <v>758726</v>
      </c>
      <c r="E14" s="6">
        <f t="shared" si="2"/>
        <v>758726</v>
      </c>
      <c r="F14" s="6">
        <v>2011</v>
      </c>
      <c r="G14" s="6">
        <f t="shared" si="3"/>
        <v>2011</v>
      </c>
      <c r="H14" s="6">
        <f t="shared" si="0"/>
        <v>756715</v>
      </c>
      <c r="I14" s="7">
        <v>756715</v>
      </c>
    </row>
    <row r="15" spans="3:13" x14ac:dyDescent="0.35">
      <c r="C15" s="5">
        <v>41153</v>
      </c>
      <c r="D15" s="6">
        <v>403428</v>
      </c>
      <c r="E15" s="6">
        <f t="shared" si="2"/>
        <v>403428</v>
      </c>
      <c r="F15" s="6">
        <v>3825</v>
      </c>
      <c r="G15" s="6">
        <f t="shared" si="3"/>
        <v>3825</v>
      </c>
      <c r="H15" s="6">
        <f t="shared" si="0"/>
        <v>399603</v>
      </c>
      <c r="I15" s="7">
        <v>399603</v>
      </c>
    </row>
    <row r="16" spans="3:13" x14ac:dyDescent="0.35">
      <c r="C16" s="5">
        <v>41183</v>
      </c>
      <c r="D16" s="6">
        <v>208792</v>
      </c>
      <c r="E16" s="6">
        <f t="shared" si="2"/>
        <v>208792</v>
      </c>
      <c r="F16" s="6">
        <v>7513</v>
      </c>
      <c r="G16" s="6">
        <f t="shared" si="3"/>
        <v>7513</v>
      </c>
      <c r="H16" s="6">
        <f t="shared" si="0"/>
        <v>201279</v>
      </c>
      <c r="I16" s="7">
        <v>201279</v>
      </c>
    </row>
    <row r="17" spans="3:9" x14ac:dyDescent="0.35">
      <c r="C17" s="5">
        <v>41214</v>
      </c>
      <c r="D17" s="6">
        <v>138241</v>
      </c>
      <c r="E17" s="6">
        <f t="shared" si="2"/>
        <v>138241</v>
      </c>
      <c r="F17" s="6">
        <v>7279</v>
      </c>
      <c r="G17" s="6">
        <f t="shared" si="3"/>
        <v>7279</v>
      </c>
      <c r="H17" s="6">
        <f t="shared" si="0"/>
        <v>130962</v>
      </c>
      <c r="I17" s="7">
        <v>130962</v>
      </c>
    </row>
    <row r="18" spans="3:9" x14ac:dyDescent="0.35">
      <c r="C18" s="5">
        <v>41244</v>
      </c>
      <c r="D18" s="6">
        <v>352792</v>
      </c>
      <c r="E18" s="6">
        <f t="shared" si="2"/>
        <v>352792</v>
      </c>
      <c r="F18" s="6">
        <v>3835</v>
      </c>
      <c r="G18" s="6">
        <f t="shared" si="3"/>
        <v>3835</v>
      </c>
      <c r="H18" s="6">
        <f t="shared" si="0"/>
        <v>348957</v>
      </c>
      <c r="I18" s="7">
        <v>348957</v>
      </c>
    </row>
    <row r="19" spans="3:9" x14ac:dyDescent="0.35">
      <c r="C19" s="8" t="s">
        <v>31</v>
      </c>
      <c r="D19" s="22">
        <f>SUM(D7:D18)/1000</f>
        <v>6836.5690000000004</v>
      </c>
      <c r="E19" s="22"/>
      <c r="F19" s="22">
        <f t="shared" ref="F19:I19" si="4">SUM(F7:F18)/1000</f>
        <v>41.911000000000001</v>
      </c>
      <c r="G19" s="22"/>
      <c r="H19" s="22">
        <f t="shared" si="4"/>
        <v>6793.6683400000002</v>
      </c>
      <c r="I19" s="22">
        <f t="shared" si="4"/>
        <v>6794.6580000000004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EC39E7-1B8F-4F3A-AACA-F8D2AF52D38C}">
  <dimension ref="C6:G19"/>
  <sheetViews>
    <sheetView topLeftCell="A4" zoomScaleNormal="100" workbookViewId="0">
      <selection activeCell="E8" sqref="E8"/>
    </sheetView>
  </sheetViews>
  <sheetFormatPr defaultRowHeight="14.5" x14ac:dyDescent="0.35"/>
  <cols>
    <col min="3" max="3" width="10.26953125" customWidth="1"/>
    <col min="4" max="4" width="10.453125" customWidth="1"/>
    <col min="5" max="5" width="11.7265625" customWidth="1"/>
    <col min="6" max="6" width="9.54296875" customWidth="1"/>
    <col min="7" max="7" width="10.7265625" customWidth="1"/>
  </cols>
  <sheetData>
    <row r="6" spans="3:7" ht="130.5" x14ac:dyDescent="0.35">
      <c r="C6" s="4" t="s">
        <v>22</v>
      </c>
      <c r="D6" s="4" t="s">
        <v>23</v>
      </c>
      <c r="E6" s="4" t="s">
        <v>24</v>
      </c>
      <c r="F6" s="4" t="s">
        <v>25</v>
      </c>
      <c r="G6" s="4" t="s">
        <v>26</v>
      </c>
    </row>
    <row r="7" spans="3:7" x14ac:dyDescent="0.35">
      <c r="C7" s="5">
        <v>40544</v>
      </c>
      <c r="D7" s="6">
        <v>365797</v>
      </c>
      <c r="E7" s="6">
        <v>2608</v>
      </c>
      <c r="F7" s="6">
        <f>D7-E7</f>
        <v>363189</v>
      </c>
      <c r="G7" s="7">
        <v>363189</v>
      </c>
    </row>
    <row r="8" spans="3:7" x14ac:dyDescent="0.35">
      <c r="C8" s="5">
        <v>40575</v>
      </c>
      <c r="D8" s="6">
        <v>308290</v>
      </c>
      <c r="E8" s="6">
        <v>3316</v>
      </c>
      <c r="F8" s="6">
        <f t="shared" ref="F8:F18" si="0">D8-E8</f>
        <v>304974</v>
      </c>
      <c r="G8" s="7">
        <v>304974</v>
      </c>
    </row>
    <row r="9" spans="3:7" x14ac:dyDescent="0.35">
      <c r="C9" s="5">
        <v>40603</v>
      </c>
      <c r="D9" s="6">
        <v>417114</v>
      </c>
      <c r="E9" s="6">
        <v>4308</v>
      </c>
      <c r="F9" s="6">
        <f t="shared" si="0"/>
        <v>412806</v>
      </c>
      <c r="G9" s="7">
        <v>412806</v>
      </c>
    </row>
    <row r="10" spans="3:7" x14ac:dyDescent="0.35">
      <c r="C10" s="5">
        <v>40634</v>
      </c>
      <c r="D10" s="6">
        <v>540525</v>
      </c>
      <c r="E10" s="6">
        <v>3568</v>
      </c>
      <c r="F10" s="6">
        <f t="shared" si="0"/>
        <v>536957</v>
      </c>
      <c r="G10" s="7">
        <v>536957</v>
      </c>
    </row>
    <row r="11" spans="3:7" x14ac:dyDescent="0.35">
      <c r="C11" s="5">
        <v>40664</v>
      </c>
      <c r="D11" s="6">
        <v>1126409</v>
      </c>
      <c r="E11" s="6">
        <v>1238</v>
      </c>
      <c r="F11" s="6">
        <f t="shared" si="0"/>
        <v>1125171</v>
      </c>
      <c r="G11" s="7">
        <v>1125171</v>
      </c>
    </row>
    <row r="12" spans="3:7" x14ac:dyDescent="0.35">
      <c r="C12" s="5">
        <v>40695</v>
      </c>
      <c r="D12" s="6">
        <v>1278884</v>
      </c>
      <c r="E12" s="6">
        <v>1873</v>
      </c>
      <c r="F12" s="6">
        <f t="shared" si="0"/>
        <v>1277011</v>
      </c>
      <c r="G12" s="7">
        <v>1277011</v>
      </c>
    </row>
    <row r="13" spans="3:7" x14ac:dyDescent="0.35">
      <c r="C13" s="5">
        <v>40725</v>
      </c>
      <c r="D13" s="6">
        <v>842208</v>
      </c>
      <c r="E13" s="6">
        <v>1673</v>
      </c>
      <c r="F13" s="6">
        <f t="shared" si="0"/>
        <v>840535</v>
      </c>
      <c r="G13" s="7">
        <v>840535</v>
      </c>
    </row>
    <row r="14" spans="3:7" x14ac:dyDescent="0.35">
      <c r="C14" s="5">
        <v>40756</v>
      </c>
      <c r="D14" s="6">
        <v>560798</v>
      </c>
      <c r="E14" s="6">
        <v>2467</v>
      </c>
      <c r="F14" s="6">
        <f t="shared" si="0"/>
        <v>558331</v>
      </c>
      <c r="G14" s="7">
        <v>558331</v>
      </c>
    </row>
    <row r="15" spans="3:7" x14ac:dyDescent="0.35">
      <c r="C15" s="5">
        <v>40787</v>
      </c>
      <c r="D15" s="6">
        <v>627599</v>
      </c>
      <c r="E15" s="6">
        <v>992</v>
      </c>
      <c r="F15" s="6">
        <f t="shared" si="0"/>
        <v>626607</v>
      </c>
      <c r="G15" s="7">
        <v>626607</v>
      </c>
    </row>
    <row r="16" spans="3:7" x14ac:dyDescent="0.35">
      <c r="C16" s="5">
        <v>40817</v>
      </c>
      <c r="D16" s="6">
        <v>369276</v>
      </c>
      <c r="E16" s="6">
        <v>6956</v>
      </c>
      <c r="F16" s="6">
        <f t="shared" si="0"/>
        <v>362320</v>
      </c>
      <c r="G16" s="7">
        <v>362320</v>
      </c>
    </row>
    <row r="17" spans="3:7" x14ac:dyDescent="0.35">
      <c r="C17" s="5">
        <v>40848</v>
      </c>
      <c r="D17" s="6">
        <v>144943</v>
      </c>
      <c r="E17" s="6">
        <v>9084</v>
      </c>
      <c r="F17" s="6">
        <f t="shared" si="0"/>
        <v>135859</v>
      </c>
      <c r="G17" s="7">
        <v>135859</v>
      </c>
    </row>
    <row r="18" spans="3:7" x14ac:dyDescent="0.35">
      <c r="C18" s="5">
        <v>40878</v>
      </c>
      <c r="D18" s="6">
        <v>287930</v>
      </c>
      <c r="E18" s="6">
        <v>6012</v>
      </c>
      <c r="F18" s="6">
        <f t="shared" si="0"/>
        <v>281918</v>
      </c>
      <c r="G18" s="7">
        <v>281918</v>
      </c>
    </row>
    <row r="19" spans="3:7" x14ac:dyDescent="0.35">
      <c r="C19" s="8" t="s">
        <v>31</v>
      </c>
      <c r="D19" s="22">
        <f>SUM(D7:D18)/1000</f>
        <v>6869.7730000000001</v>
      </c>
      <c r="E19" s="22">
        <f t="shared" ref="E19:G19" si="1">SUM(E7:E18)/1000</f>
        <v>44.094999999999999</v>
      </c>
      <c r="F19" s="22">
        <f t="shared" si="1"/>
        <v>6825.6779999999999</v>
      </c>
      <c r="G19" s="22">
        <f t="shared" si="1"/>
        <v>6825.6779999999999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F3D4FE-1039-48EF-92C8-1FA2FFF9CC37}">
  <dimension ref="C6:M19"/>
  <sheetViews>
    <sheetView topLeftCell="A4" workbookViewId="0">
      <selection activeCell="L17" sqref="L17:M17"/>
    </sheetView>
  </sheetViews>
  <sheetFormatPr defaultRowHeight="14.5" x14ac:dyDescent="0.35"/>
  <cols>
    <col min="3" max="3" width="11.7265625" bestFit="1" customWidth="1"/>
    <col min="4" max="5" width="10.26953125" customWidth="1"/>
    <col min="6" max="7" width="9.7265625" customWidth="1"/>
    <col min="8" max="8" width="9.54296875" customWidth="1"/>
    <col min="9" max="9" width="9.81640625" customWidth="1"/>
  </cols>
  <sheetData>
    <row r="6" spans="3:9" ht="130.5" x14ac:dyDescent="0.35">
      <c r="C6" s="4" t="s">
        <v>22</v>
      </c>
      <c r="D6" s="4" t="s">
        <v>23</v>
      </c>
      <c r="E6" s="4" t="s">
        <v>38</v>
      </c>
      <c r="F6" s="4" t="s">
        <v>24</v>
      </c>
      <c r="G6" s="4" t="s">
        <v>39</v>
      </c>
      <c r="H6" s="4" t="s">
        <v>25</v>
      </c>
      <c r="I6" s="4" t="s">
        <v>26</v>
      </c>
    </row>
    <row r="7" spans="3:9" x14ac:dyDescent="0.35">
      <c r="C7" s="5">
        <v>40179</v>
      </c>
      <c r="D7" s="6">
        <v>336191</v>
      </c>
      <c r="E7" s="36">
        <f>D7*(1-0.2%)</f>
        <v>335518.61800000002</v>
      </c>
      <c r="F7" s="6">
        <v>2756</v>
      </c>
      <c r="G7" s="36">
        <f>F7*(1+0.2%)</f>
        <v>2761.5120000000002</v>
      </c>
      <c r="H7" s="35">
        <f>E7-G7</f>
        <v>332757.10600000003</v>
      </c>
      <c r="I7" s="7">
        <v>333435</v>
      </c>
    </row>
    <row r="8" spans="3:9" x14ac:dyDescent="0.35">
      <c r="C8" s="5">
        <v>40210</v>
      </c>
      <c r="D8" s="6">
        <v>347234</v>
      </c>
      <c r="E8" s="36">
        <f t="shared" ref="E8:E10" si="0">D8*(1-0.2%)</f>
        <v>346539.53200000001</v>
      </c>
      <c r="F8" s="6">
        <v>3167</v>
      </c>
      <c r="G8" s="36">
        <f t="shared" ref="G8:G10" si="1">F8*(1+0.2%)</f>
        <v>3173.3339999999998</v>
      </c>
      <c r="H8" s="35">
        <f t="shared" ref="H8:H18" si="2">E8-G8</f>
        <v>343366.19800000003</v>
      </c>
      <c r="I8" s="7">
        <v>344067</v>
      </c>
    </row>
    <row r="9" spans="3:9" x14ac:dyDescent="0.35">
      <c r="C9" s="5">
        <v>40238</v>
      </c>
      <c r="D9" s="6">
        <v>412193</v>
      </c>
      <c r="E9" s="36">
        <f t="shared" si="0"/>
        <v>411368.614</v>
      </c>
      <c r="F9" s="6">
        <v>5239</v>
      </c>
      <c r="G9" s="36">
        <f t="shared" si="1"/>
        <v>5249.4780000000001</v>
      </c>
      <c r="H9" s="35">
        <f t="shared" si="2"/>
        <v>406119.136</v>
      </c>
      <c r="I9" s="7">
        <v>406954</v>
      </c>
    </row>
    <row r="10" spans="3:9" x14ac:dyDescent="0.35">
      <c r="C10" s="5">
        <v>40269</v>
      </c>
      <c r="D10" s="6">
        <v>620004</v>
      </c>
      <c r="E10" s="36">
        <f t="shared" si="0"/>
        <v>618763.99199999997</v>
      </c>
      <c r="F10" s="6">
        <v>3761</v>
      </c>
      <c r="G10" s="36">
        <f t="shared" si="1"/>
        <v>3768.5219999999999</v>
      </c>
      <c r="H10" s="35">
        <f t="shared" si="2"/>
        <v>614995.47</v>
      </c>
      <c r="I10" s="7">
        <v>616243</v>
      </c>
    </row>
    <row r="11" spans="3:9" x14ac:dyDescent="0.35">
      <c r="C11" s="5">
        <v>40299</v>
      </c>
      <c r="D11" s="6">
        <v>980429</v>
      </c>
      <c r="E11" s="6">
        <f>D11</f>
        <v>980429</v>
      </c>
      <c r="F11" s="6">
        <v>1958</v>
      </c>
      <c r="G11" s="6">
        <f>F11</f>
        <v>1958</v>
      </c>
      <c r="H11" s="35">
        <f t="shared" si="2"/>
        <v>978471</v>
      </c>
      <c r="I11" s="7">
        <v>978471</v>
      </c>
    </row>
    <row r="12" spans="3:9" x14ac:dyDescent="0.35">
      <c r="C12" s="5">
        <v>40330</v>
      </c>
      <c r="D12" s="6">
        <v>1106541</v>
      </c>
      <c r="E12" s="6">
        <f t="shared" ref="E12:E18" si="3">D12</f>
        <v>1106541</v>
      </c>
      <c r="F12" s="6">
        <v>1242</v>
      </c>
      <c r="G12" s="6">
        <f t="shared" ref="G12:G18" si="4">F12</f>
        <v>1242</v>
      </c>
      <c r="H12" s="35">
        <f t="shared" si="2"/>
        <v>1105299</v>
      </c>
      <c r="I12" s="7">
        <v>1105299</v>
      </c>
    </row>
    <row r="13" spans="3:9" x14ac:dyDescent="0.35">
      <c r="C13" s="5">
        <v>40360</v>
      </c>
      <c r="D13" s="6">
        <v>630933</v>
      </c>
      <c r="E13" s="6">
        <f t="shared" si="3"/>
        <v>630933</v>
      </c>
      <c r="F13" s="6">
        <v>3860</v>
      </c>
      <c r="G13" s="6">
        <f t="shared" si="4"/>
        <v>3860</v>
      </c>
      <c r="H13" s="35">
        <f t="shared" si="2"/>
        <v>627073</v>
      </c>
      <c r="I13" s="7">
        <v>627073</v>
      </c>
    </row>
    <row r="14" spans="3:9" x14ac:dyDescent="0.35">
      <c r="C14" s="5">
        <v>40391</v>
      </c>
      <c r="D14" s="6">
        <v>469554</v>
      </c>
      <c r="E14" s="6">
        <f t="shared" si="3"/>
        <v>469554</v>
      </c>
      <c r="F14" s="6">
        <v>5097</v>
      </c>
      <c r="G14" s="6">
        <f t="shared" si="4"/>
        <v>5097</v>
      </c>
      <c r="H14" s="35">
        <f t="shared" si="2"/>
        <v>464457</v>
      </c>
      <c r="I14" s="7">
        <v>464457</v>
      </c>
    </row>
    <row r="15" spans="3:9" x14ac:dyDescent="0.35">
      <c r="C15" s="5">
        <v>40422</v>
      </c>
      <c r="D15" s="6">
        <v>290864</v>
      </c>
      <c r="E15" s="6">
        <f t="shared" si="3"/>
        <v>290864</v>
      </c>
      <c r="F15" s="6">
        <v>5617</v>
      </c>
      <c r="G15" s="6">
        <f t="shared" si="4"/>
        <v>5617</v>
      </c>
      <c r="H15" s="35">
        <f t="shared" si="2"/>
        <v>285247</v>
      </c>
      <c r="I15" s="7">
        <v>285247</v>
      </c>
    </row>
    <row r="16" spans="3:9" x14ac:dyDescent="0.35">
      <c r="C16" s="5">
        <v>40452</v>
      </c>
      <c r="D16" s="6">
        <v>375819</v>
      </c>
      <c r="E16" s="6">
        <f t="shared" si="3"/>
        <v>375819</v>
      </c>
      <c r="F16" s="6">
        <v>7065</v>
      </c>
      <c r="G16" s="6">
        <f t="shared" si="4"/>
        <v>7065</v>
      </c>
      <c r="H16" s="35">
        <f t="shared" si="2"/>
        <v>368754</v>
      </c>
      <c r="I16" s="7">
        <v>368754</v>
      </c>
    </row>
    <row r="17" spans="3:13" x14ac:dyDescent="0.35">
      <c r="C17" s="5">
        <v>40483</v>
      </c>
      <c r="D17" s="6">
        <v>239154</v>
      </c>
      <c r="E17" s="6">
        <f t="shared" si="3"/>
        <v>239154</v>
      </c>
      <c r="F17" s="6">
        <v>5005</v>
      </c>
      <c r="G17" s="6">
        <f t="shared" si="4"/>
        <v>5005</v>
      </c>
      <c r="H17" s="35">
        <f t="shared" si="2"/>
        <v>234149</v>
      </c>
      <c r="I17" s="7">
        <v>234149</v>
      </c>
      <c r="L17" s="37"/>
      <c r="M17" t="s">
        <v>40</v>
      </c>
    </row>
    <row r="18" spans="3:13" x14ac:dyDescent="0.35">
      <c r="C18" s="5">
        <v>40513</v>
      </c>
      <c r="D18" s="6">
        <v>347345</v>
      </c>
      <c r="E18" s="6">
        <f t="shared" si="3"/>
        <v>347345</v>
      </c>
      <c r="F18" s="6">
        <v>3803</v>
      </c>
      <c r="G18" s="6">
        <f t="shared" si="4"/>
        <v>3803</v>
      </c>
      <c r="H18" s="35">
        <f t="shared" si="2"/>
        <v>343542</v>
      </c>
      <c r="I18" s="7">
        <v>343542</v>
      </c>
    </row>
    <row r="19" spans="3:13" x14ac:dyDescent="0.35">
      <c r="C19" s="8" t="s">
        <v>31</v>
      </c>
      <c r="D19" s="22">
        <f>SUM(D7:D18)/1000</f>
        <v>6156.2610000000004</v>
      </c>
      <c r="E19" s="22"/>
      <c r="F19" s="22">
        <f t="shared" ref="F19:I19" si="5">SUM(F7:F18)/1000</f>
        <v>48.57</v>
      </c>
      <c r="G19" s="22"/>
      <c r="H19" s="22">
        <f t="shared" si="5"/>
        <v>6104.22991</v>
      </c>
      <c r="I19" s="22">
        <f t="shared" si="5"/>
        <v>6107.6909999999998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185190-259D-4B3A-84CF-31FC86BE46B7}">
  <dimension ref="C5:L17"/>
  <sheetViews>
    <sheetView topLeftCell="A4" workbookViewId="0">
      <selection activeCell="O9" sqref="O9"/>
    </sheetView>
  </sheetViews>
  <sheetFormatPr defaultRowHeight="14.5" x14ac:dyDescent="0.35"/>
  <cols>
    <col min="3" max="3" width="11.1796875" customWidth="1"/>
    <col min="4" max="5" width="10.453125" customWidth="1"/>
    <col min="6" max="7" width="9.7265625" customWidth="1"/>
    <col min="8" max="8" width="9" customWidth="1"/>
    <col min="9" max="9" width="8.81640625" customWidth="1"/>
  </cols>
  <sheetData>
    <row r="5" spans="3:12" ht="145" x14ac:dyDescent="0.35">
      <c r="C5" s="4" t="s">
        <v>22</v>
      </c>
      <c r="D5" s="4" t="s">
        <v>23</v>
      </c>
      <c r="E5" s="4" t="s">
        <v>38</v>
      </c>
      <c r="F5" s="4" t="s">
        <v>24</v>
      </c>
      <c r="G5" s="4" t="s">
        <v>39</v>
      </c>
      <c r="H5" s="4" t="s">
        <v>25</v>
      </c>
      <c r="I5" s="4" t="s">
        <v>26</v>
      </c>
    </row>
    <row r="6" spans="3:12" x14ac:dyDescent="0.35">
      <c r="C6" s="5">
        <v>42370</v>
      </c>
      <c r="D6" s="6">
        <v>183423</v>
      </c>
      <c r="E6" s="36">
        <f t="shared" ref="E6:E8" si="0">D6*(1-0.2%)</f>
        <v>183056.15400000001</v>
      </c>
      <c r="F6" s="6">
        <v>7416</v>
      </c>
      <c r="G6" s="36">
        <f>F6*(1+0.2%)</f>
        <v>7430.8320000000003</v>
      </c>
      <c r="H6" s="35">
        <f>E6-G6</f>
        <v>175625.32200000001</v>
      </c>
      <c r="I6" s="7">
        <v>176007</v>
      </c>
    </row>
    <row r="7" spans="3:12" x14ac:dyDescent="0.35">
      <c r="C7" s="5">
        <v>42401</v>
      </c>
      <c r="D7" s="6">
        <v>304896</v>
      </c>
      <c r="E7" s="36">
        <f t="shared" si="0"/>
        <v>304286.20799999998</v>
      </c>
      <c r="F7" s="6">
        <v>6732</v>
      </c>
      <c r="G7" s="36">
        <f t="shared" ref="G7:G8" si="1">F7*(1+0.2%)</f>
        <v>6745.4639999999999</v>
      </c>
      <c r="H7" s="35">
        <f t="shared" ref="H7:H8" si="2">E7-G7</f>
        <v>297540.74400000001</v>
      </c>
      <c r="I7" s="7">
        <v>298164</v>
      </c>
    </row>
    <row r="8" spans="3:12" x14ac:dyDescent="0.35">
      <c r="C8" s="5">
        <v>42430</v>
      </c>
      <c r="D8" s="20">
        <f>346372*'DGR-March''16'!I5</f>
        <v>302382.45202951529</v>
      </c>
      <c r="E8" s="36">
        <f t="shared" si="0"/>
        <v>301777.68712545629</v>
      </c>
      <c r="F8" s="6">
        <v>3953</v>
      </c>
      <c r="G8" s="36">
        <f t="shared" si="1"/>
        <v>3960.9059999999999</v>
      </c>
      <c r="H8" s="35">
        <f t="shared" si="2"/>
        <v>297816.78112545627</v>
      </c>
      <c r="I8" s="7">
        <v>342419</v>
      </c>
    </row>
    <row r="9" spans="3:12" x14ac:dyDescent="0.35">
      <c r="C9" s="8" t="s">
        <v>31</v>
      </c>
      <c r="D9" s="22">
        <f t="shared" ref="D9:F9" si="3">SUM(D6:D8)/1000</f>
        <v>790.70145202951528</v>
      </c>
      <c r="E9" s="22"/>
      <c r="F9" s="22">
        <f t="shared" si="3"/>
        <v>18.100999999999999</v>
      </c>
      <c r="G9" s="22"/>
      <c r="H9" s="22">
        <f>SUM(H6:H8)/1000</f>
        <v>770.98284712545615</v>
      </c>
      <c r="I9" s="22">
        <f>SUM(I6:I8)/1000</f>
        <v>816.59</v>
      </c>
    </row>
    <row r="13" spans="3:12" x14ac:dyDescent="0.35">
      <c r="F13" s="48" t="s">
        <v>36</v>
      </c>
      <c r="G13" s="48"/>
      <c r="H13" s="48"/>
      <c r="I13" s="48"/>
      <c r="J13" s="48"/>
      <c r="K13" s="48"/>
      <c r="L13" s="48"/>
    </row>
    <row r="14" spans="3:12" x14ac:dyDescent="0.35">
      <c r="E14" s="21"/>
      <c r="F14" s="48"/>
      <c r="G14" s="48"/>
      <c r="H14" s="48"/>
      <c r="I14" s="48"/>
      <c r="J14" s="48"/>
      <c r="K14" s="48"/>
      <c r="L14" s="48"/>
    </row>
    <row r="15" spans="3:12" x14ac:dyDescent="0.35">
      <c r="F15" s="48"/>
      <c r="G15" s="48"/>
      <c r="H15" s="48"/>
      <c r="I15" s="48"/>
      <c r="J15" s="48"/>
      <c r="K15" s="48"/>
      <c r="L15" s="48"/>
    </row>
    <row r="17" spans="5:6" x14ac:dyDescent="0.35">
      <c r="E17" s="37"/>
      <c r="F17" t="s">
        <v>40</v>
      </c>
    </row>
  </sheetData>
  <mergeCells count="1">
    <mergeCell ref="F13:L1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8C1F82-547F-441D-AF7B-C941D9F755B5}">
  <dimension ref="C6:L19"/>
  <sheetViews>
    <sheetView workbookViewId="0">
      <selection activeCell="H12" sqref="H12"/>
    </sheetView>
  </sheetViews>
  <sheetFormatPr defaultRowHeight="14.5" x14ac:dyDescent="0.35"/>
  <cols>
    <col min="3" max="3" width="11.7265625" bestFit="1" customWidth="1"/>
    <col min="4" max="5" width="9" customWidth="1"/>
    <col min="6" max="7" width="11.453125" customWidth="1"/>
    <col min="8" max="8" width="10.1796875" customWidth="1"/>
    <col min="9" max="9" width="10.54296875" customWidth="1"/>
  </cols>
  <sheetData>
    <row r="6" spans="3:12" ht="130.5" x14ac:dyDescent="0.35">
      <c r="C6" s="4" t="s">
        <v>22</v>
      </c>
      <c r="D6" s="4" t="s">
        <v>23</v>
      </c>
      <c r="E6" s="4" t="s">
        <v>38</v>
      </c>
      <c r="F6" s="4" t="s">
        <v>24</v>
      </c>
      <c r="G6" s="4" t="s">
        <v>39</v>
      </c>
      <c r="H6" s="4" t="s">
        <v>25</v>
      </c>
      <c r="I6" s="4" t="s">
        <v>26</v>
      </c>
    </row>
    <row r="7" spans="3:12" x14ac:dyDescent="0.35">
      <c r="C7" s="5">
        <v>40026</v>
      </c>
      <c r="D7" s="6">
        <v>1126017</v>
      </c>
      <c r="E7" s="36">
        <f>D7*(1-0.2%)</f>
        <v>1123764.966</v>
      </c>
      <c r="F7" s="6">
        <v>484</v>
      </c>
      <c r="G7" s="36">
        <f>F7*(1+0.2%)</f>
        <v>484.96800000000002</v>
      </c>
      <c r="H7" s="35">
        <f>E7-G7</f>
        <v>1123279.9979999999</v>
      </c>
      <c r="I7" s="6">
        <v>1125533</v>
      </c>
    </row>
    <row r="8" spans="3:12" x14ac:dyDescent="0.35">
      <c r="C8" s="5">
        <v>40057</v>
      </c>
      <c r="D8" s="6">
        <v>1012081</v>
      </c>
      <c r="E8" s="36">
        <f t="shared" ref="E8:E11" si="0">D8*(1-0.2%)</f>
        <v>1010056.838</v>
      </c>
      <c r="F8" s="6">
        <v>1744</v>
      </c>
      <c r="G8" s="36">
        <f t="shared" ref="G8:G11" si="1">F8*(1+0.2%)</f>
        <v>1747.4880000000001</v>
      </c>
      <c r="H8" s="35">
        <f t="shared" ref="H8:H11" si="2">E8-G8</f>
        <v>1008309.35</v>
      </c>
      <c r="I8" s="6">
        <v>1010337</v>
      </c>
    </row>
    <row r="9" spans="3:12" x14ac:dyDescent="0.35">
      <c r="C9" s="5">
        <v>40087</v>
      </c>
      <c r="D9" s="6">
        <v>275441</v>
      </c>
      <c r="E9" s="36">
        <f t="shared" si="0"/>
        <v>274890.11800000002</v>
      </c>
      <c r="F9" s="6">
        <v>5475</v>
      </c>
      <c r="G9" s="36">
        <f t="shared" si="1"/>
        <v>5485.95</v>
      </c>
      <c r="H9" s="35">
        <f t="shared" si="2"/>
        <v>269404.16800000001</v>
      </c>
      <c r="I9" s="6">
        <v>269966</v>
      </c>
    </row>
    <row r="10" spans="3:12" x14ac:dyDescent="0.35">
      <c r="C10" s="5">
        <v>40118</v>
      </c>
      <c r="D10" s="6">
        <v>333255</v>
      </c>
      <c r="E10" s="36">
        <f t="shared" si="0"/>
        <v>332588.49</v>
      </c>
      <c r="F10" s="6">
        <v>5099</v>
      </c>
      <c r="G10" s="36">
        <f t="shared" si="1"/>
        <v>5109.1980000000003</v>
      </c>
      <c r="H10" s="35">
        <f t="shared" si="2"/>
        <v>327479.29200000002</v>
      </c>
      <c r="I10" s="6">
        <v>328156</v>
      </c>
      <c r="K10" s="37"/>
      <c r="L10" t="s">
        <v>40</v>
      </c>
    </row>
    <row r="11" spans="3:12" x14ac:dyDescent="0.35">
      <c r="C11" s="5">
        <v>40148</v>
      </c>
      <c r="D11" s="6">
        <v>332670</v>
      </c>
      <c r="E11" s="36">
        <f t="shared" si="0"/>
        <v>332004.65999999997</v>
      </c>
      <c r="F11" s="6">
        <v>3672</v>
      </c>
      <c r="G11" s="36">
        <f t="shared" si="1"/>
        <v>3679.3440000000001</v>
      </c>
      <c r="H11" s="35">
        <f t="shared" si="2"/>
        <v>328325.31599999999</v>
      </c>
      <c r="I11" s="6">
        <v>328998</v>
      </c>
    </row>
    <row r="12" spans="3:12" x14ac:dyDescent="0.35">
      <c r="C12" s="9" t="s">
        <v>31</v>
      </c>
      <c r="D12" s="23">
        <f>SUM(D7:D11)/1000</f>
        <v>3079.4639999999999</v>
      </c>
      <c r="E12" s="23"/>
      <c r="F12" s="23">
        <f t="shared" ref="F12" si="3">SUM(F7:F11)/1000</f>
        <v>16.474</v>
      </c>
      <c r="G12" s="23"/>
      <c r="H12" s="23">
        <f>SUM(H7:H11)/1000</f>
        <v>3056.7981239999999</v>
      </c>
      <c r="I12" s="23">
        <f>SUM(I7:I11)/1000</f>
        <v>3062.99</v>
      </c>
    </row>
    <row r="13" spans="3:12" x14ac:dyDescent="0.35">
      <c r="C13" s="10"/>
      <c r="D13" s="1"/>
      <c r="E13" s="1"/>
      <c r="F13" s="1"/>
      <c r="G13" s="1"/>
      <c r="H13" s="1"/>
    </row>
    <row r="14" spans="3:12" x14ac:dyDescent="0.35">
      <c r="C14" s="10"/>
      <c r="D14" s="1"/>
      <c r="E14" s="1"/>
      <c r="F14" s="1"/>
      <c r="G14" s="1"/>
      <c r="H14" s="1"/>
    </row>
    <row r="15" spans="3:12" x14ac:dyDescent="0.35">
      <c r="C15" s="10"/>
      <c r="D15" s="1"/>
      <c r="E15" s="1"/>
      <c r="F15" s="1"/>
      <c r="G15" s="1"/>
      <c r="H15" s="1"/>
    </row>
    <row r="16" spans="3:12" x14ac:dyDescent="0.35">
      <c r="C16" s="10"/>
      <c r="D16" s="1"/>
      <c r="E16" s="1"/>
      <c r="F16" s="1"/>
      <c r="G16" s="1"/>
      <c r="H16" s="1"/>
    </row>
    <row r="17" spans="3:8" x14ac:dyDescent="0.35">
      <c r="C17" s="11"/>
      <c r="D17" s="12"/>
      <c r="E17" s="12"/>
      <c r="F17" s="12"/>
      <c r="G17" s="12"/>
      <c r="H17" s="12"/>
    </row>
    <row r="18" spans="3:8" x14ac:dyDescent="0.35">
      <c r="C18" s="49"/>
      <c r="D18" s="49"/>
      <c r="E18" s="49"/>
      <c r="F18" s="49"/>
      <c r="G18" s="12"/>
      <c r="H18" s="13"/>
    </row>
    <row r="19" spans="3:8" x14ac:dyDescent="0.35">
      <c r="D19" s="50"/>
      <c r="E19" s="50"/>
      <c r="F19" s="50"/>
      <c r="G19" s="31"/>
    </row>
  </sheetData>
  <mergeCells count="2">
    <mergeCell ref="C18:F18"/>
    <mergeCell ref="D19:F19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1c9b8ae-531b-4b44-b39e-bac1320fd852">
      <Terms xmlns="http://schemas.microsoft.com/office/infopath/2007/PartnerControls"/>
    </lcf76f155ced4ddcb4097134ff3c332f>
    <dateandtime xmlns="31c9b8ae-531b-4b44-b39e-bac1320fd852" xsi:nil="true"/>
    <person xmlns="31c9b8ae-531b-4b44-b39e-bac1320fd852">
      <UserInfo>
        <DisplayName/>
        <AccountId xsi:nil="true"/>
        <AccountType/>
      </UserInfo>
    </person>
    <TaxCatchAll xmlns="913d52a1-b95c-40cb-a853-3d5027423221" xsi:nil="true"/>
    <RoutingRuleDescription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01A79F83B79264EA3B6295878DB18CB" ma:contentTypeVersion="33" ma:contentTypeDescription="Create a new document." ma:contentTypeScope="" ma:versionID="d447a0430e307c22e893e51974606438">
  <xsd:schema xmlns:xsd="http://www.w3.org/2001/XMLSchema" xmlns:xs="http://www.w3.org/2001/XMLSchema" xmlns:p="http://schemas.microsoft.com/office/2006/metadata/properties" xmlns:ns1="http://schemas.microsoft.com/sharepoint/v3" xmlns:ns2="31c9b8ae-531b-4b44-b39e-bac1320fd852" xmlns:ns3="913d52a1-b95c-40cb-a853-3d5027423221" xmlns:ns4="b46863fa-dd99-40a6-9ea7-7eec56462fd6" targetNamespace="http://schemas.microsoft.com/office/2006/metadata/properties" ma:root="true" ma:fieldsID="633af426f5c7e2a6a0b5e562a2b5a3e8" ns1:_="" ns2:_="" ns3:_="" ns4:_="">
    <xsd:import namespace="http://schemas.microsoft.com/sharepoint/v3"/>
    <xsd:import namespace="31c9b8ae-531b-4b44-b39e-bac1320fd852"/>
    <xsd:import namespace="913d52a1-b95c-40cb-a853-3d5027423221"/>
    <xsd:import namespace="b46863fa-dd99-40a6-9ea7-7eec56462fd6"/>
    <xsd:element name="properties">
      <xsd:complexType>
        <xsd:sequence>
          <xsd:element name="documentManagement">
            <xsd:complexType>
              <xsd:all>
                <xsd:element ref="ns1:RoutingRuleDescription" minOccurs="0"/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4:SharedWithUsers" minOccurs="0"/>
                <xsd:element ref="ns4:SharedWithDetails" minOccurs="0"/>
                <xsd:element ref="ns2:MediaServiceSearchProperties" minOccurs="0"/>
                <xsd:element ref="ns2:person" minOccurs="0"/>
                <xsd:element ref="ns2:dateandti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RoutingRuleDescription" ma:index="8" nillable="true" ma:displayName="Description" ma:internalName="RoutingRuleDescription" ma:readOnly="fals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c9b8ae-531b-4b44-b39e-bac1320fd8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ac3c8c9f-f0c4-4caa-baf3-6e36a29055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person" ma:index="25" nillable="true" ma:displayName="person" ma:format="Dropdown" ma:list="UserInfo" ma:SharePointGroup="0" ma:internalName="person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ateandtime" ma:index="26" nillable="true" ma:displayName="date and time" ma:format="DateOnly" ma:internalName="dateandtim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3d52a1-b95c-40cb-a853-3d5027423221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4137bd49-1395-4fa6-8cf4-9ccadc23e7a1}" ma:internalName="TaxCatchAll" ma:showField="CatchAllData" ma:web="913d52a1-b95c-40cb-a853-3d502742322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6863fa-dd99-40a6-9ea7-7eec56462fd6" elementFormDefault="qualified">
    <xsd:import namespace="http://schemas.microsoft.com/office/2006/documentManagement/types"/>
    <xsd:import namespace="http://schemas.microsoft.com/office/infopath/2007/PartnerControls"/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3D9C7B3-0525-42B0-B67B-90005F1483A5}">
  <ds:schemaRefs>
    <ds:schemaRef ds:uri="http://schemas.microsoft.com/office/2006/metadata/properties"/>
    <ds:schemaRef ds:uri="http://schemas.microsoft.com/office/infopath/2007/PartnerControls"/>
    <ds:schemaRef ds:uri="31c9b8ae-531b-4b44-b39e-bac1320fd852"/>
    <ds:schemaRef ds:uri="913d52a1-b95c-40cb-a853-3d5027423221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D1263FA6-E940-4889-A254-214613ECF40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F8F4C30-CA81-4F16-9DAC-900B69E53FE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31c9b8ae-531b-4b44-b39e-bac1320fd852"/>
    <ds:schemaRef ds:uri="913d52a1-b95c-40cb-a853-3d5027423221"/>
    <ds:schemaRef ds:uri="b46863fa-dd99-40a6-9ea7-7eec56462fd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948094c8-480e-400b-91c4-c984b7e20814}" enabled="1" method="Standard" siteId="{a1109567-0815-4e1f-88af-e23555482aaa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Emission Reduction Calculation</vt:lpstr>
      <vt:lpstr>2015</vt:lpstr>
      <vt:lpstr>2014</vt:lpstr>
      <vt:lpstr>2013</vt:lpstr>
      <vt:lpstr>2012</vt:lpstr>
      <vt:lpstr>2011</vt:lpstr>
      <vt:lpstr>2010</vt:lpstr>
      <vt:lpstr>2016</vt:lpstr>
      <vt:lpstr>2009</vt:lpstr>
      <vt:lpstr>DGR-March'16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Chaudhari, Tushar</cp:lastModifiedBy>
  <dcterms:created xsi:type="dcterms:W3CDTF">2024-03-01T07:54:33Z</dcterms:created>
  <dcterms:modified xsi:type="dcterms:W3CDTF">2025-05-13T10:29:18Z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0x010100D01A79F83B79264EA3B6295878DB18CB</vt:lpwstr>
  </property>
</Properties>
</file>