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iaoqun.Foo\Desktop\"/>
    </mc:Choice>
  </mc:AlternateContent>
  <xr:revisionPtr revIDLastSave="0" documentId="13_ncr:1_{2DCF8D5D-8C92-4F8C-A994-7FC4D1B706B0}" xr6:coauthVersionLast="47" xr6:coauthVersionMax="47" xr10:uidLastSave="{00000000-0000-0000-0000-000000000000}"/>
  <bookViews>
    <workbookView xWindow="28680" yWindow="-120" windowWidth="29040" windowHeight="15720" xr2:uid="{55E83690-E532-4A2B-A05D-3E3046627B32}"/>
  </bookViews>
  <sheets>
    <sheet name="ER (2023 -2024)" sheetId="1" r:id="rId1"/>
    <sheet name="SDG Comparison" sheetId="2" r:id="rId2"/>
  </sheets>
  <definedNames>
    <definedName name="_ftn1" localSheetId="0">'ER (2023 -2024)'!#REF!</definedName>
    <definedName name="_ftnref1" localSheetId="0">'ER (2023 -2024)'!#REF!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F12" i="1"/>
  <c r="E12" i="1"/>
  <c r="C27" i="1"/>
  <c r="D27" i="1"/>
  <c r="C32" i="1"/>
  <c r="D32" i="1"/>
  <c r="E10" i="1" l="1"/>
  <c r="E5" i="1"/>
  <c r="D18" i="2"/>
  <c r="D17" i="2"/>
  <c r="D12" i="2" l="1"/>
  <c r="D11" i="2"/>
  <c r="C18" i="2"/>
  <c r="B18" i="2"/>
  <c r="C12" i="2"/>
  <c r="B12" i="2"/>
  <c r="C11" i="2"/>
  <c r="C17" i="2" s="1"/>
  <c r="B11" i="2"/>
  <c r="B17" i="2" s="1"/>
  <c r="F9" i="1"/>
  <c r="F8" i="1"/>
  <c r="F11" i="1" s="1"/>
  <c r="E9" i="1"/>
  <c r="E8" i="1"/>
  <c r="E11" i="1" s="1"/>
  <c r="D5" i="2" l="1"/>
  <c r="E11" i="2" s="1"/>
  <c r="F11" i="2" s="1"/>
  <c r="D6" i="2"/>
  <c r="E12" i="2" s="1"/>
  <c r="F12" i="2" s="1"/>
  <c r="D19" i="2"/>
  <c r="D13" i="2"/>
  <c r="F5" i="2"/>
  <c r="D7" i="2" l="1"/>
  <c r="E13" i="2"/>
  <c r="F13" i="2" s="1"/>
  <c r="E14" i="1"/>
  <c r="F6" i="2"/>
  <c r="E18" i="2" s="1"/>
  <c r="F18" i="2" s="1"/>
  <c r="E17" i="2"/>
  <c r="F7" i="2" l="1"/>
  <c r="E19" i="2"/>
  <c r="F19" i="2" s="1"/>
  <c r="F17" i="2"/>
</calcChain>
</file>

<file path=xl/sharedStrings.xml><?xml version="1.0" encoding="utf-8"?>
<sst xmlns="http://schemas.openxmlformats.org/spreadsheetml/2006/main" count="69" uniqueCount="52">
  <si>
    <t>Symbol</t>
  </si>
  <si>
    <t>Descripition</t>
  </si>
  <si>
    <t>Unit</t>
  </si>
  <si>
    <t>Mar-Dec 2023</t>
  </si>
  <si>
    <r>
      <t>EG</t>
    </r>
    <r>
      <rPr>
        <b/>
        <vertAlign val="subscript"/>
        <sz val="11"/>
        <color theme="1"/>
        <rFont val="Calibri"/>
        <family val="2"/>
        <scheme val="minor"/>
      </rPr>
      <t>PJ,grid,y</t>
    </r>
  </si>
  <si>
    <t>Power generation</t>
  </si>
  <si>
    <t>MWh</t>
  </si>
  <si>
    <t>Monitored data (monthly basis)</t>
  </si>
  <si>
    <r>
      <t>EC</t>
    </r>
    <r>
      <rPr>
        <b/>
        <vertAlign val="subscript"/>
        <sz val="11"/>
        <color theme="1"/>
        <rFont val="Calibri"/>
        <family val="2"/>
        <scheme val="minor"/>
      </rPr>
      <t>PJ,i,y</t>
    </r>
  </si>
  <si>
    <t>Power consumption</t>
  </si>
  <si>
    <r>
      <t>EF</t>
    </r>
    <r>
      <rPr>
        <b/>
        <vertAlign val="subscript"/>
        <sz val="11"/>
        <color theme="1"/>
        <rFont val="Calibri"/>
        <family val="2"/>
        <scheme val="minor"/>
      </rPr>
      <t>grid,CM,y</t>
    </r>
  </si>
  <si>
    <t>Grid emisison factor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</si>
  <si>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/MWh</t>
    </r>
  </si>
  <si>
    <t>Published data (by Climate Change Department, Ministry of Natural Resource and Environment)</t>
  </si>
  <si>
    <r>
      <t>BE</t>
    </r>
    <r>
      <rPr>
        <b/>
        <vertAlign val="subscript"/>
        <sz val="11"/>
        <color theme="1"/>
        <rFont val="Calibri"/>
        <family val="2"/>
        <scheme val="minor"/>
      </rPr>
      <t>y</t>
    </r>
  </si>
  <si>
    <t>Baseline Emission</t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</si>
  <si>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</si>
  <si>
    <r>
      <t>BE</t>
    </r>
    <r>
      <rPr>
        <i/>
        <vertAlign val="subscript"/>
        <sz val="11"/>
        <color theme="1"/>
        <rFont val="Calibri"/>
        <family val="2"/>
        <scheme val="minor"/>
      </rPr>
      <t>y</t>
    </r>
    <r>
      <rPr>
        <i/>
        <sz val="11"/>
        <color theme="1"/>
        <rFont val="Calibri"/>
        <family val="2"/>
        <scheme val="minor"/>
      </rPr>
      <t xml:space="preserve"> = EG</t>
    </r>
    <r>
      <rPr>
        <i/>
        <vertAlign val="subscript"/>
        <sz val="11"/>
        <color theme="1"/>
        <rFont val="Calibri"/>
        <family val="2"/>
        <scheme val="minor"/>
      </rPr>
      <t>PJ,grid,y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</rPr>
      <t>× EF</t>
    </r>
    <r>
      <rPr>
        <i/>
        <vertAlign val="subscript"/>
        <sz val="11"/>
        <color theme="1"/>
        <rFont val="Calibri"/>
        <family val="2"/>
      </rPr>
      <t>grid,CM,y</t>
    </r>
  </si>
  <si>
    <r>
      <t>PE</t>
    </r>
    <r>
      <rPr>
        <b/>
        <vertAlign val="subscript"/>
        <sz val="11"/>
        <color theme="1"/>
        <rFont val="Calibri"/>
        <family val="2"/>
        <scheme val="minor"/>
      </rPr>
      <t>,y</t>
    </r>
  </si>
  <si>
    <t>Project Emission</t>
  </si>
  <si>
    <r>
      <t>PE</t>
    </r>
    <r>
      <rPr>
        <i/>
        <vertAlign val="subscript"/>
        <sz val="11"/>
        <color theme="1"/>
        <rFont val="Calibri"/>
        <family val="2"/>
        <scheme val="minor"/>
      </rPr>
      <t>y</t>
    </r>
    <r>
      <rPr>
        <i/>
        <sz val="11"/>
        <color theme="1"/>
        <rFont val="Calibri"/>
        <family val="2"/>
        <scheme val="minor"/>
      </rPr>
      <t xml:space="preserve"> = EC</t>
    </r>
    <r>
      <rPr>
        <i/>
        <vertAlign val="subscript"/>
        <sz val="11"/>
        <color theme="1"/>
        <rFont val="Calibri"/>
        <family val="2"/>
        <scheme val="minor"/>
      </rPr>
      <t>PJ,i,y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</rPr>
      <t>× EF</t>
    </r>
    <r>
      <rPr>
        <i/>
        <vertAlign val="subscript"/>
        <sz val="11"/>
        <color theme="1"/>
        <rFont val="Calibri"/>
        <family val="2"/>
      </rPr>
      <t>grid,CM,y</t>
    </r>
  </si>
  <si>
    <r>
      <t>ER</t>
    </r>
    <r>
      <rPr>
        <b/>
        <vertAlign val="subscript"/>
        <sz val="11"/>
        <color theme="1"/>
        <rFont val="Calibri"/>
        <family val="2"/>
        <scheme val="minor"/>
      </rPr>
      <t>y</t>
    </r>
  </si>
  <si>
    <t>Emission Reduction</t>
  </si>
  <si>
    <r>
      <t>tCO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</si>
  <si>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ER</t>
    </r>
    <r>
      <rPr>
        <i/>
        <vertAlign val="subscript"/>
        <sz val="11"/>
        <color theme="1"/>
        <rFont val="Calibri"/>
        <family val="2"/>
        <scheme val="minor"/>
      </rPr>
      <t>y</t>
    </r>
    <r>
      <rPr>
        <i/>
        <sz val="11"/>
        <color theme="1"/>
        <rFont val="Calibri"/>
        <family val="2"/>
        <scheme val="minor"/>
      </rPr>
      <t xml:space="preserve"> = BE</t>
    </r>
    <r>
      <rPr>
        <i/>
        <vertAlign val="subscript"/>
        <sz val="11"/>
        <color theme="1"/>
        <rFont val="Calibri"/>
        <family val="2"/>
        <scheme val="minor"/>
      </rPr>
      <t>y</t>
    </r>
    <r>
      <rPr>
        <i/>
        <sz val="11"/>
        <color theme="1"/>
        <rFont val="Calibri"/>
        <family val="2"/>
        <scheme val="minor"/>
      </rPr>
      <t xml:space="preserve"> -</t>
    </r>
    <r>
      <rPr>
        <i/>
        <sz val="11"/>
        <color theme="1"/>
        <rFont val="Calibri"/>
        <family val="2"/>
      </rPr>
      <t xml:space="preserve"> PE</t>
    </r>
    <r>
      <rPr>
        <i/>
        <vertAlign val="subscript"/>
        <sz val="11"/>
        <color theme="1"/>
        <rFont val="Calibri"/>
        <family val="2"/>
      </rPr>
      <t>y</t>
    </r>
  </si>
  <si>
    <t>Months</t>
  </si>
  <si>
    <t>Power Generation (MWh)</t>
  </si>
  <si>
    <t>Power Consumption (MWh)</t>
  </si>
  <si>
    <t>Sub-Total</t>
  </si>
  <si>
    <t>Jan-Apr 2024</t>
  </si>
  <si>
    <t>SDG Outcomes</t>
  </si>
  <si>
    <t>Start Dates</t>
  </si>
  <si>
    <t>End Dates</t>
  </si>
  <si>
    <t>Amount Achieved</t>
  </si>
  <si>
    <t>SDG 7 (MWh)</t>
  </si>
  <si>
    <t>SDG 8</t>
  </si>
  <si>
    <r>
      <t>SDG 13 (tCO</t>
    </r>
    <r>
      <rPr>
        <b/>
        <vertAlign val="subscript"/>
        <sz val="11"/>
        <rFont val="Verdana"/>
        <family val="2"/>
      </rPr>
      <t>2</t>
    </r>
    <r>
      <rPr>
        <b/>
        <sz val="11"/>
        <rFont val="Verdana"/>
        <family val="2"/>
      </rPr>
      <t>)</t>
    </r>
  </si>
  <si>
    <t>Total</t>
  </si>
  <si>
    <t>Ex-Ante Vs Actual - Electricity Generation (MWh)</t>
  </si>
  <si>
    <t>Ex-Ante (MWh)</t>
  </si>
  <si>
    <t>Actual (MWh)</t>
  </si>
  <si>
    <t>Variance (%)</t>
  </si>
  <si>
    <r>
      <t>Ex-Ante Vs Actual - Emission Reduction (tCO</t>
    </r>
    <r>
      <rPr>
        <b/>
        <vertAlign val="subscript"/>
        <sz val="11"/>
        <color rgb="FFFF0000"/>
        <rFont val="Verdana"/>
        <family val="2"/>
      </rPr>
      <t>2</t>
    </r>
    <r>
      <rPr>
        <b/>
        <sz val="11"/>
        <color rgb="FFFF0000"/>
        <rFont val="Verdana"/>
        <family val="2"/>
      </rPr>
      <t>)</t>
    </r>
  </si>
  <si>
    <r>
      <t>Ex-Ante (tCO</t>
    </r>
    <r>
      <rPr>
        <b/>
        <vertAlign val="subscript"/>
        <sz val="11"/>
        <rFont val="Verdana"/>
        <family val="2"/>
      </rPr>
      <t>2</t>
    </r>
    <r>
      <rPr>
        <b/>
        <sz val="11"/>
        <rFont val="Verdana"/>
        <family val="2"/>
      </rPr>
      <t>)</t>
    </r>
  </si>
  <si>
    <r>
      <t>Actual (tCO</t>
    </r>
    <r>
      <rPr>
        <b/>
        <vertAlign val="subscript"/>
        <sz val="11"/>
        <rFont val="Verdana"/>
        <family val="2"/>
      </rPr>
      <t>2</t>
    </r>
    <r>
      <rPr>
        <b/>
        <sz val="11"/>
        <rFont val="Verdana"/>
        <family val="2"/>
      </rPr>
      <t>)</t>
    </r>
  </si>
  <si>
    <t>Values</t>
  </si>
  <si>
    <r>
      <t>EF</t>
    </r>
    <r>
      <rPr>
        <vertAlign val="subscript"/>
        <sz val="11"/>
        <color theme="1"/>
        <rFont val="Calibri"/>
        <family val="2"/>
        <scheme val="minor"/>
      </rPr>
      <t>grid,OM,y</t>
    </r>
  </si>
  <si>
    <t xml:space="preserve">Operating Margin CO2 emission factor for the electricity system in year y </t>
  </si>
  <si>
    <r>
      <t>EF</t>
    </r>
    <r>
      <rPr>
        <vertAlign val="subscript"/>
        <sz val="11"/>
        <color theme="1"/>
        <rFont val="Calibri"/>
        <family val="2"/>
        <scheme val="minor"/>
      </rPr>
      <t>grid,BM,y</t>
    </r>
  </si>
  <si>
    <t xml:space="preserve">Build Margin CO2 emission factor for the electricity system in year y </t>
  </si>
  <si>
    <t xml:space="preserve">Combined Margin CO2 emission factor for the electricity system in year y </t>
  </si>
  <si>
    <r>
      <t>EF</t>
    </r>
    <r>
      <rPr>
        <vertAlign val="subscript"/>
        <sz val="11"/>
        <color theme="1"/>
        <rFont val="Calibri"/>
        <family val="2"/>
        <scheme val="minor"/>
      </rPr>
      <t>grid,CM,y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</si>
</sst>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00"/>
    <numFmt numFmtId="167" formatCode="mmm\-yyyy"/>
    <numFmt numFmtId="168" formatCode="dd/mm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</font>
    <font>
      <i/>
      <vertAlign val="subscript"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Verdana"/>
      <family val="2"/>
    </font>
    <font>
      <b/>
      <sz val="11"/>
      <name val="Verdana"/>
      <family val="2"/>
    </font>
    <font>
      <b/>
      <vertAlign val="subscript"/>
      <sz val="11"/>
      <name val="Verdana"/>
      <family val="2"/>
    </font>
    <font>
      <sz val="11"/>
      <color rgb="FF4D4D4C"/>
      <name val="Verdana"/>
      <family val="2"/>
    </font>
    <font>
      <b/>
      <sz val="11"/>
      <color rgb="FF4D4D4C"/>
      <name val="Verdana"/>
      <family val="2"/>
    </font>
    <font>
      <sz val="11"/>
      <color theme="1"/>
      <name val="Verdana"/>
      <family val="2"/>
    </font>
    <font>
      <b/>
      <vertAlign val="subscript"/>
      <sz val="11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vertical="center"/>
    </xf>
    <xf numFmtId="3" fontId="0" fillId="3" borderId="1" xfId="0" applyNumberForma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164" fontId="0" fillId="3" borderId="0" xfId="1" applyNumberFormat="1" applyFont="1" applyFill="1" applyAlignment="1">
      <alignment vertical="center"/>
    </xf>
    <xf numFmtId="164" fontId="0" fillId="3" borderId="0" xfId="0" applyNumberFormat="1" applyFill="1" applyAlignment="1">
      <alignment vertical="center"/>
    </xf>
    <xf numFmtId="165" fontId="0" fillId="3" borderId="0" xfId="0" applyNumberFormat="1" applyFill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0" fillId="3" borderId="0" xfId="0" applyFill="1"/>
    <xf numFmtId="3" fontId="0" fillId="3" borderId="0" xfId="0" applyNumberFormat="1" applyFill="1"/>
    <xf numFmtId="167" fontId="11" fillId="3" borderId="1" xfId="0" applyNumberFormat="1" applyFont="1" applyFill="1" applyBorder="1" applyAlignment="1">
      <alignment horizontal="center" vertical="center"/>
    </xf>
    <xf numFmtId="3" fontId="11" fillId="6" borderId="1" xfId="0" applyNumberFormat="1" applyFont="1" applyFill="1" applyBorder="1" applyAlignment="1">
      <alignment horizontal="center" vertical="center"/>
    </xf>
    <xf numFmtId="3" fontId="11" fillId="7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right" vertical="center" wrapText="1"/>
    </xf>
    <xf numFmtId="3" fontId="10" fillId="6" borderId="1" xfId="0" applyNumberFormat="1" applyFont="1" applyFill="1" applyBorder="1" applyAlignment="1">
      <alignment horizontal="center" vertical="center"/>
    </xf>
    <xf numFmtId="3" fontId="10" fillId="7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12" fillId="3" borderId="0" xfId="0" applyFont="1" applyFill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168" fontId="15" fillId="0" borderId="1" xfId="0" applyNumberFormat="1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3" borderId="0" xfId="0" applyFont="1" applyFill="1" applyAlignment="1">
      <alignment vertical="center"/>
    </xf>
    <xf numFmtId="0" fontId="13" fillId="5" borderId="2" xfId="0" applyFont="1" applyFill="1" applyBorder="1" applyAlignment="1">
      <alignment horizontal="center" vertical="center" wrapText="1"/>
    </xf>
    <xf numFmtId="165" fontId="15" fillId="0" borderId="1" xfId="2" applyNumberFormat="1" applyFont="1" applyBorder="1" applyAlignment="1">
      <alignment horizontal="center" vertical="center" wrapText="1"/>
    </xf>
    <xf numFmtId="165" fontId="16" fillId="0" borderId="1" xfId="2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0" fillId="3" borderId="1" xfId="0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6" fontId="0" fillId="3" borderId="1" xfId="0" applyNumberForma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'ER (2023 -2024)'!$C$16</c:f>
              <c:strCache>
                <c:ptCount val="1"/>
                <c:pt idx="0">
                  <c:v>Power Generation (MWh)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('ER (2023 -2024)'!$B$17:$B$26,'ER (2023 -2024)'!$B$28:$B$31)</c:f>
              <c:numCache>
                <c:formatCode>mmm\-yyyy</c:formatCode>
                <c:ptCount val="14"/>
                <c:pt idx="0">
                  <c:v>44986</c:v>
                </c:pt>
                <c:pt idx="1">
                  <c:v>45017</c:v>
                </c:pt>
                <c:pt idx="2">
                  <c:v>45047</c:v>
                </c:pt>
                <c:pt idx="3">
                  <c:v>45078</c:v>
                </c:pt>
                <c:pt idx="4">
                  <c:v>45108</c:v>
                </c:pt>
                <c:pt idx="5">
                  <c:v>45139</c:v>
                </c:pt>
                <c:pt idx="6">
                  <c:v>45170</c:v>
                </c:pt>
                <c:pt idx="7">
                  <c:v>45200</c:v>
                </c:pt>
                <c:pt idx="8">
                  <c:v>45231</c:v>
                </c:pt>
                <c:pt idx="9">
                  <c:v>45261</c:v>
                </c:pt>
                <c:pt idx="10">
                  <c:v>45292</c:v>
                </c:pt>
                <c:pt idx="11">
                  <c:v>45323</c:v>
                </c:pt>
                <c:pt idx="12">
                  <c:v>45352</c:v>
                </c:pt>
                <c:pt idx="13">
                  <c:v>45383</c:v>
                </c:pt>
              </c:numCache>
            </c:numRef>
          </c:xVal>
          <c:yVal>
            <c:numRef>
              <c:f>('ER (2023 -2024)'!$C$17:$C$26,'ER (2023 -2024)'!$C$28:$C$31)</c:f>
              <c:numCache>
                <c:formatCode>#,##0</c:formatCode>
                <c:ptCount val="14"/>
                <c:pt idx="0">
                  <c:v>4512.0950000000003</c:v>
                </c:pt>
                <c:pt idx="1">
                  <c:v>4145.6559999999999</c:v>
                </c:pt>
                <c:pt idx="2">
                  <c:v>4052.8910000000001</c:v>
                </c:pt>
                <c:pt idx="3">
                  <c:v>3640.6419999999998</c:v>
                </c:pt>
                <c:pt idx="4">
                  <c:v>3698.6970000000001</c:v>
                </c:pt>
                <c:pt idx="5">
                  <c:v>3713.5590000000002</c:v>
                </c:pt>
                <c:pt idx="6">
                  <c:v>3188.1860000000001</c:v>
                </c:pt>
                <c:pt idx="7">
                  <c:v>2570.1480000000001</c:v>
                </c:pt>
                <c:pt idx="8">
                  <c:v>2092.8330000000001</c:v>
                </c:pt>
                <c:pt idx="9">
                  <c:v>2430.8780000000002</c:v>
                </c:pt>
                <c:pt idx="10">
                  <c:v>3551.587</c:v>
                </c:pt>
                <c:pt idx="11">
                  <c:v>3600.933</c:v>
                </c:pt>
                <c:pt idx="12">
                  <c:v>4434.8109999999997</c:v>
                </c:pt>
                <c:pt idx="13">
                  <c:v>4545.7150000000001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944-4B51-BA61-DC13CF488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7280496"/>
        <c:axId val="447281480"/>
      </c:scatterChart>
      <c:valAx>
        <c:axId val="447280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281480"/>
        <c:crosses val="autoZero"/>
        <c:crossBetween val="midCat"/>
        <c:majorUnit val="30"/>
      </c:valAx>
      <c:valAx>
        <c:axId val="447281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280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'ER (2023 -2024)'!$D$16</c:f>
              <c:strCache>
                <c:ptCount val="1"/>
                <c:pt idx="0">
                  <c:v>Power Consumption (MWh)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('ER (2023 -2024)'!$B$17:$B$26,'ER (2023 -2024)'!$B$28:$B$31)</c:f>
              <c:numCache>
                <c:formatCode>mmm\-yyyy</c:formatCode>
                <c:ptCount val="14"/>
                <c:pt idx="0">
                  <c:v>44986</c:v>
                </c:pt>
                <c:pt idx="1">
                  <c:v>45017</c:v>
                </c:pt>
                <c:pt idx="2">
                  <c:v>45047</c:v>
                </c:pt>
                <c:pt idx="3">
                  <c:v>45078</c:v>
                </c:pt>
                <c:pt idx="4">
                  <c:v>45108</c:v>
                </c:pt>
                <c:pt idx="5">
                  <c:v>45139</c:v>
                </c:pt>
                <c:pt idx="6">
                  <c:v>45170</c:v>
                </c:pt>
                <c:pt idx="7">
                  <c:v>45200</c:v>
                </c:pt>
                <c:pt idx="8">
                  <c:v>45231</c:v>
                </c:pt>
                <c:pt idx="9">
                  <c:v>45261</c:v>
                </c:pt>
                <c:pt idx="10">
                  <c:v>45292</c:v>
                </c:pt>
                <c:pt idx="11">
                  <c:v>45323</c:v>
                </c:pt>
                <c:pt idx="12">
                  <c:v>45352</c:v>
                </c:pt>
                <c:pt idx="13">
                  <c:v>45383</c:v>
                </c:pt>
              </c:numCache>
            </c:numRef>
          </c:xVal>
          <c:yVal>
            <c:numRef>
              <c:f>('ER (2023 -2024)'!$D$17:$D$26,'ER (2023 -2024)'!$D$28:$D$31)</c:f>
              <c:numCache>
                <c:formatCode>#,##0</c:formatCode>
                <c:ptCount val="14"/>
                <c:pt idx="0">
                  <c:v>16.8</c:v>
                </c:pt>
                <c:pt idx="1">
                  <c:v>18.582000000000001</c:v>
                </c:pt>
                <c:pt idx="2">
                  <c:v>15.576000000000001</c:v>
                </c:pt>
                <c:pt idx="3">
                  <c:v>17.895</c:v>
                </c:pt>
                <c:pt idx="4">
                  <c:v>17.36</c:v>
                </c:pt>
                <c:pt idx="5">
                  <c:v>17.678000000000001</c:v>
                </c:pt>
                <c:pt idx="6">
                  <c:v>17.398</c:v>
                </c:pt>
                <c:pt idx="7">
                  <c:v>17.422000000000001</c:v>
                </c:pt>
                <c:pt idx="8">
                  <c:v>17.722999999999999</c:v>
                </c:pt>
                <c:pt idx="9">
                  <c:v>18.308</c:v>
                </c:pt>
                <c:pt idx="10">
                  <c:v>18.100000000000001</c:v>
                </c:pt>
                <c:pt idx="11">
                  <c:v>16.379000000000001</c:v>
                </c:pt>
                <c:pt idx="12">
                  <c:v>18.100000000000001</c:v>
                </c:pt>
                <c:pt idx="13">
                  <c:v>18.741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F64-4F59-A5C8-4B0FD9FCE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47280496"/>
        <c:axId val="447281480"/>
      </c:scatterChart>
      <c:valAx>
        <c:axId val="447280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281480"/>
        <c:crosses val="autoZero"/>
        <c:crossBetween val="midCat"/>
        <c:majorUnit val="30"/>
      </c:valAx>
      <c:valAx>
        <c:axId val="44728148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7280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200024</xdr:colOff>
      <xdr:row>15</xdr:row>
      <xdr:rowOff>52387</xdr:rowOff>
    </xdr:from>
    <xdr:to>
      <xdr:col>15</xdr:col>
      <xdr:colOff>457199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818258-7AAF-4F22-AC46-5DE7F4B3F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201930</xdr:colOff>
      <xdr:row>31</xdr:row>
      <xdr:rowOff>0</xdr:rowOff>
    </xdr:from>
    <xdr:to>
      <xdr:col>15</xdr:col>
      <xdr:colOff>457200</xdr:colOff>
      <xdr:row>42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16F31EE-E25D-48A6-95A6-795650071B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9A37E-397A-470F-A851-7D3958839C8A}">
  <sheetPr>
    <tabColor rgb="FF7030A0"/>
  </sheetPr>
  <dimension ref="B2:X38"/>
  <sheetViews>
    <sheetView tabSelected="1" workbookViewId="0">
      <selection activeCell="E11" sqref="E11"/>
    </sheetView>
  </sheetViews>
  <sheetFormatPr defaultColWidth="9.140625" defaultRowHeight="15" x14ac:dyDescent="0.25"/>
  <cols>
    <col min="1" max="1" width="3" style="20" customWidth="1"/>
    <col min="2" max="2" width="10.140625" style="20" customWidth="1"/>
    <col min="3" max="3" width="67.42578125" style="20" bestFit="1" customWidth="1"/>
    <col min="4" max="4" width="12.85546875" style="20" bestFit="1" customWidth="1"/>
    <col min="5" max="6" width="12.42578125" style="20" bestFit="1" customWidth="1"/>
    <col min="7" max="7" width="12.85546875" style="20" bestFit="1" customWidth="1"/>
    <col min="8" max="17" width="9.140625" style="20"/>
    <col min="18" max="18" width="10.5703125" style="20" bestFit="1" customWidth="1"/>
    <col min="19" max="19" width="9.140625" style="20"/>
    <col min="20" max="20" width="10.5703125" style="20" bestFit="1" customWidth="1"/>
    <col min="21" max="21" width="10.7109375" style="20" bestFit="1" customWidth="1"/>
    <col min="22" max="22" width="9.140625" style="20"/>
    <col min="23" max="23" width="11.140625" style="20" bestFit="1" customWidth="1"/>
    <col min="24" max="16384" width="9.140625" style="20"/>
  </cols>
  <sheetData>
    <row r="2" spans="2:24" x14ac:dyDescent="0.25">
      <c r="B2" s="1" t="s">
        <v>0</v>
      </c>
      <c r="C2" s="1" t="s">
        <v>1</v>
      </c>
      <c r="D2" s="1" t="s">
        <v>2</v>
      </c>
      <c r="E2" s="1" t="s">
        <v>45</v>
      </c>
    </row>
    <row r="3" spans="2:24" ht="18" x14ac:dyDescent="0.35">
      <c r="B3" s="40" t="s">
        <v>46</v>
      </c>
      <c r="C3" s="40" t="s">
        <v>47</v>
      </c>
      <c r="D3" s="6" t="s">
        <v>12</v>
      </c>
      <c r="E3" s="41">
        <v>0.83360000000000001</v>
      </c>
    </row>
    <row r="4" spans="2:24" ht="18" x14ac:dyDescent="0.35">
      <c r="B4" s="40" t="s">
        <v>48</v>
      </c>
      <c r="C4" s="40" t="s">
        <v>49</v>
      </c>
      <c r="D4" s="6" t="s">
        <v>12</v>
      </c>
      <c r="E4" s="41">
        <v>0.89610000000000001</v>
      </c>
    </row>
    <row r="5" spans="2:24" ht="18" x14ac:dyDescent="0.35">
      <c r="B5" s="40" t="s">
        <v>51</v>
      </c>
      <c r="C5" s="40" t="s">
        <v>50</v>
      </c>
      <c r="D5" s="6" t="s">
        <v>12</v>
      </c>
      <c r="E5" s="41">
        <f>ROUNDDOWN(E3*0.75+E4*0.25,4)</f>
        <v>0.84919999999999995</v>
      </c>
    </row>
    <row r="7" spans="2:24" s="4" customFormat="1" x14ac:dyDescent="0.25">
      <c r="B7" s="1" t="s">
        <v>0</v>
      </c>
      <c r="C7" s="1" t="s">
        <v>1</v>
      </c>
      <c r="D7" s="1" t="s">
        <v>2</v>
      </c>
      <c r="E7" s="2" t="s">
        <v>3</v>
      </c>
      <c r="F7" s="2" t="s">
        <v>29</v>
      </c>
      <c r="G7" s="3"/>
    </row>
    <row r="8" spans="2:24" s="4" customFormat="1" ht="19.5" customHeight="1" x14ac:dyDescent="0.25">
      <c r="B8" s="5" t="s">
        <v>4</v>
      </c>
      <c r="C8" s="6" t="s">
        <v>5</v>
      </c>
      <c r="D8" s="6" t="s">
        <v>6</v>
      </c>
      <c r="E8" s="7">
        <f>C27</f>
        <v>34045.584999999999</v>
      </c>
      <c r="F8" s="7">
        <f>C32</f>
        <v>16133.046</v>
      </c>
      <c r="G8" s="8" t="s">
        <v>7</v>
      </c>
      <c r="J8" s="3"/>
      <c r="K8" s="3"/>
    </row>
    <row r="9" spans="2:24" s="4" customFormat="1" ht="19.5" customHeight="1" x14ac:dyDescent="0.25">
      <c r="B9" s="5" t="s">
        <v>8</v>
      </c>
      <c r="C9" s="6" t="s">
        <v>9</v>
      </c>
      <c r="D9" s="6" t="s">
        <v>6</v>
      </c>
      <c r="E9" s="7">
        <f>D27</f>
        <v>174.74200000000002</v>
      </c>
      <c r="F9" s="7">
        <f>D32</f>
        <v>71.319999999999993</v>
      </c>
      <c r="G9" s="8" t="s">
        <v>7</v>
      </c>
      <c r="J9" s="3"/>
      <c r="K9" s="3"/>
      <c r="R9" s="9"/>
      <c r="T9" s="9"/>
      <c r="U9" s="10"/>
      <c r="V9" s="10"/>
      <c r="W9" s="9"/>
      <c r="X9" s="11"/>
    </row>
    <row r="10" spans="2:24" s="4" customFormat="1" ht="19.5" customHeight="1" x14ac:dyDescent="0.25">
      <c r="B10" s="5" t="s">
        <v>10</v>
      </c>
      <c r="C10" s="6" t="s">
        <v>11</v>
      </c>
      <c r="D10" s="6" t="s">
        <v>12</v>
      </c>
      <c r="E10" s="43">
        <f>E5</f>
        <v>0.84919999999999995</v>
      </c>
      <c r="F10" s="43"/>
      <c r="G10" s="8" t="s">
        <v>13</v>
      </c>
      <c r="T10" s="9"/>
      <c r="U10" s="10"/>
      <c r="V10" s="10"/>
      <c r="W10" s="9"/>
      <c r="X10" s="11"/>
    </row>
    <row r="11" spans="2:24" s="4" customFormat="1" ht="19.5" customHeight="1" x14ac:dyDescent="0.25">
      <c r="B11" s="5" t="s">
        <v>14</v>
      </c>
      <c r="C11" s="6" t="s">
        <v>15</v>
      </c>
      <c r="D11" s="6" t="s">
        <v>16</v>
      </c>
      <c r="E11" s="7">
        <f>ROUNDDOWN(E8*E10,0)</f>
        <v>28911</v>
      </c>
      <c r="F11" s="7">
        <f>ROUNDDOWN(F8*E10,0)</f>
        <v>13700</v>
      </c>
      <c r="G11" s="8" t="s">
        <v>17</v>
      </c>
      <c r="J11" s="3"/>
      <c r="K11" s="3"/>
      <c r="U11" s="10"/>
      <c r="V11" s="10"/>
      <c r="W11" s="9"/>
    </row>
    <row r="12" spans="2:24" s="4" customFormat="1" ht="19.5" customHeight="1" x14ac:dyDescent="0.25">
      <c r="B12" s="5" t="s">
        <v>18</v>
      </c>
      <c r="C12" s="6" t="s">
        <v>19</v>
      </c>
      <c r="D12" s="6" t="s">
        <v>16</v>
      </c>
      <c r="E12" s="7">
        <f>E9*E10</f>
        <v>148.39090640000001</v>
      </c>
      <c r="F12" s="7">
        <f>F9*E10</f>
        <v>60.56494399999999</v>
      </c>
      <c r="G12" s="8" t="s">
        <v>20</v>
      </c>
      <c r="T12" s="10"/>
      <c r="U12" s="10"/>
      <c r="V12" s="10"/>
      <c r="W12" s="10"/>
    </row>
    <row r="13" spans="2:24" s="4" customFormat="1" ht="19.5" customHeight="1" x14ac:dyDescent="0.25">
      <c r="B13" s="12" t="s">
        <v>21</v>
      </c>
      <c r="C13" s="13" t="s">
        <v>22</v>
      </c>
      <c r="D13" s="13" t="s">
        <v>23</v>
      </c>
      <c r="E13" s="14">
        <f>ROUNDDOWN(E11-E12,0)</f>
        <v>28762</v>
      </c>
      <c r="F13" s="42">
        <f>ROUNDDOWN(F11-F12,0)</f>
        <v>13639</v>
      </c>
      <c r="G13" s="8" t="s">
        <v>24</v>
      </c>
    </row>
    <row r="14" spans="2:24" s="4" customFormat="1" ht="19.5" customHeight="1" x14ac:dyDescent="0.25">
      <c r="B14" s="15"/>
      <c r="C14" s="16"/>
      <c r="D14" s="16"/>
      <c r="E14" s="44">
        <f>SUM(E13:F13)</f>
        <v>42401</v>
      </c>
      <c r="F14" s="44"/>
      <c r="H14" s="8"/>
      <c r="T14" s="10"/>
      <c r="V14" s="10"/>
      <c r="W14" s="9"/>
    </row>
    <row r="15" spans="2:24" x14ac:dyDescent="0.25">
      <c r="V15" s="10"/>
      <c r="W15" s="9"/>
    </row>
    <row r="16" spans="2:24" ht="45" x14ac:dyDescent="0.25">
      <c r="B16" s="17" t="s">
        <v>25</v>
      </c>
      <c r="C16" s="18" t="s">
        <v>26</v>
      </c>
      <c r="D16" s="19" t="s">
        <v>27</v>
      </c>
      <c r="G16" s="21"/>
      <c r="V16" s="10"/>
      <c r="W16" s="10"/>
    </row>
    <row r="17" spans="2:7" x14ac:dyDescent="0.25">
      <c r="B17" s="22">
        <v>44986</v>
      </c>
      <c r="C17" s="23">
        <v>4512.0950000000003</v>
      </c>
      <c r="D17" s="24">
        <v>16.8</v>
      </c>
      <c r="G17" s="21"/>
    </row>
    <row r="18" spans="2:7" x14ac:dyDescent="0.25">
      <c r="B18" s="22">
        <v>45017</v>
      </c>
      <c r="C18" s="23">
        <v>4145.6559999999999</v>
      </c>
      <c r="D18" s="24">
        <v>18.582000000000001</v>
      </c>
      <c r="G18" s="21"/>
    </row>
    <row r="19" spans="2:7" x14ac:dyDescent="0.25">
      <c r="B19" s="22">
        <v>45047</v>
      </c>
      <c r="C19" s="23">
        <v>4052.8910000000001</v>
      </c>
      <c r="D19" s="24">
        <v>15.576000000000001</v>
      </c>
      <c r="G19" s="21"/>
    </row>
    <row r="20" spans="2:7" x14ac:dyDescent="0.25">
      <c r="B20" s="22">
        <v>45078</v>
      </c>
      <c r="C20" s="23">
        <v>3640.6419999999998</v>
      </c>
      <c r="D20" s="24">
        <v>17.895</v>
      </c>
      <c r="G20" s="21"/>
    </row>
    <row r="21" spans="2:7" x14ac:dyDescent="0.25">
      <c r="B21" s="22">
        <v>45108</v>
      </c>
      <c r="C21" s="23">
        <v>3698.6970000000001</v>
      </c>
      <c r="D21" s="24">
        <v>17.36</v>
      </c>
      <c r="G21" s="21"/>
    </row>
    <row r="22" spans="2:7" x14ac:dyDescent="0.25">
      <c r="B22" s="22">
        <v>45139</v>
      </c>
      <c r="C22" s="23">
        <v>3713.5590000000002</v>
      </c>
      <c r="D22" s="24">
        <v>17.678000000000001</v>
      </c>
      <c r="G22" s="21"/>
    </row>
    <row r="23" spans="2:7" x14ac:dyDescent="0.25">
      <c r="B23" s="22">
        <v>45170</v>
      </c>
      <c r="C23" s="23">
        <v>3188.1860000000001</v>
      </c>
      <c r="D23" s="24">
        <v>17.398</v>
      </c>
      <c r="G23" s="21"/>
    </row>
    <row r="24" spans="2:7" x14ac:dyDescent="0.25">
      <c r="B24" s="22">
        <v>45200</v>
      </c>
      <c r="C24" s="23">
        <v>2570.1480000000001</v>
      </c>
      <c r="D24" s="24">
        <v>17.422000000000001</v>
      </c>
      <c r="G24" s="21"/>
    </row>
    <row r="25" spans="2:7" x14ac:dyDescent="0.25">
      <c r="B25" s="22">
        <v>45231</v>
      </c>
      <c r="C25" s="23">
        <v>2092.8330000000001</v>
      </c>
      <c r="D25" s="24">
        <v>17.722999999999999</v>
      </c>
      <c r="G25" s="21"/>
    </row>
    <row r="26" spans="2:7" x14ac:dyDescent="0.25">
      <c r="B26" s="22">
        <v>45261</v>
      </c>
      <c r="C26" s="23">
        <v>2430.8780000000002</v>
      </c>
      <c r="D26" s="24">
        <v>18.308</v>
      </c>
      <c r="G26" s="21"/>
    </row>
    <row r="27" spans="2:7" x14ac:dyDescent="0.25">
      <c r="B27" s="25" t="s">
        <v>28</v>
      </c>
      <c r="C27" s="26">
        <f>SUM(C17:C26)</f>
        <v>34045.584999999999</v>
      </c>
      <c r="D27" s="27">
        <f>SUM(D17:D26)</f>
        <v>174.74200000000002</v>
      </c>
    </row>
    <row r="28" spans="2:7" x14ac:dyDescent="0.25">
      <c r="B28" s="22">
        <v>45292</v>
      </c>
      <c r="C28" s="23">
        <v>3551.587</v>
      </c>
      <c r="D28" s="24">
        <v>18.100000000000001</v>
      </c>
    </row>
    <row r="29" spans="2:7" x14ac:dyDescent="0.25">
      <c r="B29" s="22">
        <v>45323</v>
      </c>
      <c r="C29" s="23">
        <v>3600.933</v>
      </c>
      <c r="D29" s="24">
        <v>16.379000000000001</v>
      </c>
    </row>
    <row r="30" spans="2:7" x14ac:dyDescent="0.25">
      <c r="B30" s="22">
        <v>45352</v>
      </c>
      <c r="C30" s="23">
        <v>4434.8109999999997</v>
      </c>
      <c r="D30" s="24">
        <v>18.100000000000001</v>
      </c>
    </row>
    <row r="31" spans="2:7" x14ac:dyDescent="0.25">
      <c r="B31" s="22">
        <v>45383</v>
      </c>
      <c r="C31" s="23">
        <v>4545.7150000000001</v>
      </c>
      <c r="D31" s="24">
        <v>18.741</v>
      </c>
    </row>
    <row r="32" spans="2:7" x14ac:dyDescent="0.25">
      <c r="B32" s="25" t="s">
        <v>28</v>
      </c>
      <c r="C32" s="26">
        <f>SUM(C28:C31)</f>
        <v>16133.046</v>
      </c>
      <c r="D32" s="27">
        <f>SUM(D28:D31)</f>
        <v>71.319999999999993</v>
      </c>
    </row>
    <row r="35" spans="2:4" x14ac:dyDescent="0.25">
      <c r="C35" s="21"/>
    </row>
    <row r="36" spans="2:4" x14ac:dyDescent="0.25">
      <c r="C36" s="21"/>
    </row>
    <row r="38" spans="2:4" s="28" customFormat="1" x14ac:dyDescent="0.25">
      <c r="B38" s="20"/>
      <c r="C38" s="20"/>
      <c r="D38" s="20"/>
    </row>
  </sheetData>
  <mergeCells count="2">
    <mergeCell ref="E10:F10"/>
    <mergeCell ref="E14:F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B1D6A-2D6A-4920-9712-5DB45C6D5756}">
  <dimension ref="B2:F19"/>
  <sheetViews>
    <sheetView showGridLines="0" zoomScaleNormal="100" workbookViewId="0">
      <selection activeCell="D18" sqref="D18"/>
    </sheetView>
  </sheetViews>
  <sheetFormatPr defaultRowHeight="15" x14ac:dyDescent="0.25"/>
  <cols>
    <col min="2" max="6" width="22.5703125" customWidth="1"/>
    <col min="7" max="7" width="25.7109375" customWidth="1"/>
  </cols>
  <sheetData>
    <row r="2" spans="2:6" x14ac:dyDescent="0.25">
      <c r="B2" s="29" t="s">
        <v>30</v>
      </c>
    </row>
    <row r="3" spans="2:6" x14ac:dyDescent="0.25">
      <c r="B3" s="46" t="s">
        <v>31</v>
      </c>
      <c r="C3" s="46" t="s">
        <v>32</v>
      </c>
      <c r="D3" s="48" t="s">
        <v>33</v>
      </c>
      <c r="E3" s="48"/>
      <c r="F3" s="48"/>
    </row>
    <row r="4" spans="2:6" ht="17.25" x14ac:dyDescent="0.25">
      <c r="B4" s="47"/>
      <c r="C4" s="47"/>
      <c r="D4" s="30" t="s">
        <v>34</v>
      </c>
      <c r="E4" s="30" t="s">
        <v>35</v>
      </c>
      <c r="F4" s="30" t="s">
        <v>36</v>
      </c>
    </row>
    <row r="5" spans="2:6" x14ac:dyDescent="0.25">
      <c r="B5" s="31">
        <v>44986</v>
      </c>
      <c r="C5" s="31">
        <v>45291</v>
      </c>
      <c r="D5" s="32">
        <f>'ER (2023 -2024)'!E8-'ER (2023 -2024)'!E9</f>
        <v>33870.843000000001</v>
      </c>
      <c r="E5" s="33">
        <v>31</v>
      </c>
      <c r="F5" s="32">
        <f>'ER (2023 -2024)'!E13</f>
        <v>28762</v>
      </c>
    </row>
    <row r="6" spans="2:6" x14ac:dyDescent="0.25">
      <c r="B6" s="31">
        <v>45292</v>
      </c>
      <c r="C6" s="31">
        <v>45412</v>
      </c>
      <c r="D6" s="32">
        <f>'ER (2023 -2024)'!F8-'ER (2023 -2024)'!F9</f>
        <v>16061.726000000001</v>
      </c>
      <c r="E6" s="33">
        <v>31</v>
      </c>
      <c r="F6" s="32">
        <f>'ER (2023 -2024)'!F13</f>
        <v>13639</v>
      </c>
    </row>
    <row r="7" spans="2:6" x14ac:dyDescent="0.25">
      <c r="B7" s="45" t="s">
        <v>37</v>
      </c>
      <c r="C7" s="45"/>
      <c r="D7" s="34">
        <f>SUM(D5:D6)</f>
        <v>49932.569000000003</v>
      </c>
      <c r="E7" s="35">
        <v>31</v>
      </c>
      <c r="F7" s="34">
        <f>SUM(F5:F6)</f>
        <v>42401</v>
      </c>
    </row>
    <row r="9" spans="2:6" x14ac:dyDescent="0.25">
      <c r="B9" s="29" t="s">
        <v>38</v>
      </c>
      <c r="C9" s="36"/>
      <c r="D9" s="36"/>
      <c r="E9" s="36"/>
      <c r="F9" s="36"/>
    </row>
    <row r="10" spans="2:6" ht="57" x14ac:dyDescent="0.25">
      <c r="B10" s="37" t="s">
        <v>31</v>
      </c>
      <c r="C10" s="37" t="s">
        <v>32</v>
      </c>
      <c r="D10" s="30" t="s">
        <v>39</v>
      </c>
      <c r="E10" s="30" t="s">
        <v>40</v>
      </c>
      <c r="F10" s="30" t="s">
        <v>41</v>
      </c>
    </row>
    <row r="11" spans="2:6" x14ac:dyDescent="0.25">
      <c r="B11" s="31">
        <f>B5</f>
        <v>44986</v>
      </c>
      <c r="C11" s="31">
        <f>C5</f>
        <v>45291</v>
      </c>
      <c r="D11" s="32">
        <f>43224/12*10</f>
        <v>36020</v>
      </c>
      <c r="E11" s="32">
        <f>D5</f>
        <v>33870.843000000001</v>
      </c>
      <c r="F11" s="38">
        <f t="shared" ref="F11:F13" si="0">(E11/D11)-1</f>
        <v>-5.966565796779566E-2</v>
      </c>
    </row>
    <row r="12" spans="2:6" x14ac:dyDescent="0.25">
      <c r="B12" s="31">
        <f>B6</f>
        <v>45292</v>
      </c>
      <c r="C12" s="31">
        <f>C6</f>
        <v>45412</v>
      </c>
      <c r="D12" s="32">
        <f>43224/12*4</f>
        <v>14408</v>
      </c>
      <c r="E12" s="32">
        <f>D6</f>
        <v>16061.726000000001</v>
      </c>
      <c r="F12" s="38">
        <f t="shared" si="0"/>
        <v>0.11477831760133261</v>
      </c>
    </row>
    <row r="13" spans="2:6" x14ac:dyDescent="0.25">
      <c r="B13" s="45" t="s">
        <v>37</v>
      </c>
      <c r="C13" s="45"/>
      <c r="D13" s="34">
        <f>SUM(D11:D12)</f>
        <v>50428</v>
      </c>
      <c r="E13" s="34">
        <f>SUM(E11:E12)</f>
        <v>49932.569000000003</v>
      </c>
      <c r="F13" s="39">
        <f t="shared" si="0"/>
        <v>-9.8245220909017883E-3</v>
      </c>
    </row>
    <row r="15" spans="2:6" ht="17.25" x14ac:dyDescent="0.25">
      <c r="B15" s="29" t="s">
        <v>42</v>
      </c>
      <c r="C15" s="36"/>
      <c r="D15" s="36"/>
      <c r="E15" s="36"/>
      <c r="F15" s="36"/>
    </row>
    <row r="16" spans="2:6" ht="45.75" x14ac:dyDescent="0.25">
      <c r="B16" s="37" t="s">
        <v>31</v>
      </c>
      <c r="C16" s="37" t="s">
        <v>32</v>
      </c>
      <c r="D16" s="30" t="s">
        <v>43</v>
      </c>
      <c r="E16" s="30" t="s">
        <v>44</v>
      </c>
      <c r="F16" s="30" t="s">
        <v>41</v>
      </c>
    </row>
    <row r="17" spans="2:6" x14ac:dyDescent="0.25">
      <c r="B17" s="31">
        <f>B11</f>
        <v>44986</v>
      </c>
      <c r="C17" s="31">
        <f>C11</f>
        <v>45291</v>
      </c>
      <c r="D17" s="32">
        <f>36706/12*10</f>
        <v>30588.333333333336</v>
      </c>
      <c r="E17" s="32">
        <f>F5</f>
        <v>28762</v>
      </c>
      <c r="F17" s="38">
        <f t="shared" ref="F17:F19" si="1">(E17/D17)-1</f>
        <v>-5.9706859913910559E-2</v>
      </c>
    </row>
    <row r="18" spans="2:6" x14ac:dyDescent="0.25">
      <c r="B18" s="31">
        <f>B12</f>
        <v>45292</v>
      </c>
      <c r="C18" s="31">
        <f>C12</f>
        <v>45412</v>
      </c>
      <c r="D18" s="32">
        <f>36706/12*4</f>
        <v>12235.333333333334</v>
      </c>
      <c r="E18" s="32">
        <f>F6</f>
        <v>13639</v>
      </c>
      <c r="F18" s="38">
        <f t="shared" si="1"/>
        <v>0.11472238871029261</v>
      </c>
    </row>
    <row r="19" spans="2:6" x14ac:dyDescent="0.25">
      <c r="B19" s="45" t="s">
        <v>37</v>
      </c>
      <c r="C19" s="45"/>
      <c r="D19" s="34">
        <f>SUM(D17:D18)</f>
        <v>42823.666666666672</v>
      </c>
      <c r="E19" s="34">
        <f>SUM(E17:E18)</f>
        <v>42401</v>
      </c>
      <c r="F19" s="39">
        <f t="shared" si="1"/>
        <v>-9.8699317355669391E-3</v>
      </c>
    </row>
  </sheetData>
  <mergeCells count="6">
    <mergeCell ref="B19:C19"/>
    <mergeCell ref="B3:B4"/>
    <mergeCell ref="C3:C4"/>
    <mergeCell ref="D3:F3"/>
    <mergeCell ref="B7:C7"/>
    <mergeCell ref="B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 (2023 -2024)</vt:lpstr>
      <vt:lpstr>SDG Comparison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Qun Foo/SGP</dc:creator>
  <cp:lastModifiedBy>Xiao Qun Foo/SGP</cp:lastModifiedBy>
  <dcterms:created xsi:type="dcterms:W3CDTF">2024-07-29T06:20:00Z</dcterms:created>
  <dcterms:modified xsi:type="dcterms:W3CDTF">2025-02-24T03:12:46Z</dcterms:modified>
</cp:coreProperties>
</file>