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CONDA\Desktop\energy 06_08_2024\BOREAS-1 ENEZ WPP\"/>
    </mc:Choice>
  </mc:AlternateContent>
  <xr:revisionPtr revIDLastSave="0" documentId="13_ncr:1_{29B21456-31F3-4818-9D6A-558183644E0F}" xr6:coauthVersionLast="47" xr6:coauthVersionMax="47" xr10:uidLastSave="{00000000-0000-0000-0000-000000000000}"/>
  <bookViews>
    <workbookView xWindow="-108" yWindow="-108" windowWidth="23256" windowHeight="12576" xr2:uid="{BBDCA439-A80E-3041-BBD2-B13DCA85356A}"/>
  </bookViews>
  <sheets>
    <sheet name="Emission Reductions" sheetId="4" r:id="rId1"/>
    <sheet name="Baseline Emissions (Main Source" sheetId="1" r:id="rId2"/>
    <sheet name="Comp.of Baseline Emissions" sheetId="2" r:id="rId3"/>
    <sheet name="OSF Forms - TEIAS (Crosscheck)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N8" i="1"/>
  <c r="N9" i="1"/>
  <c r="N10" i="1"/>
  <c r="N11" i="1"/>
  <c r="O11" i="1" s="1"/>
  <c r="H11" i="1" s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7" i="1"/>
  <c r="O7" i="1" s="1"/>
  <c r="H7" i="1" s="1"/>
  <c r="G18" i="4" l="1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11" i="4"/>
  <c r="G12" i="4"/>
  <c r="G13" i="4"/>
  <c r="G14" i="4"/>
  <c r="G15" i="4"/>
  <c r="G16" i="4"/>
  <c r="G17" i="4"/>
  <c r="G10" i="4"/>
  <c r="D40" i="1"/>
  <c r="C40" i="1"/>
  <c r="E8" i="1"/>
  <c r="G8" i="1" s="1"/>
  <c r="E7" i="1"/>
  <c r="F16" i="2"/>
  <c r="F15" i="2"/>
  <c r="F14" i="2"/>
  <c r="F13" i="2"/>
  <c r="F7" i="2"/>
  <c r="F6" i="2"/>
  <c r="F5" i="2"/>
  <c r="F3" i="2"/>
  <c r="F4" i="2"/>
  <c r="D17" i="2"/>
  <c r="D7" i="2"/>
  <c r="D43" i="1"/>
  <c r="D42" i="1"/>
  <c r="D41" i="1"/>
  <c r="C43" i="1"/>
  <c r="C42" i="1"/>
  <c r="C41" i="1"/>
  <c r="E10" i="1"/>
  <c r="I10" i="1" s="1"/>
  <c r="E11" i="1"/>
  <c r="G11" i="1" s="1"/>
  <c r="E12" i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I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9" i="1"/>
  <c r="G9" i="1" s="1"/>
  <c r="I30" i="1" l="1"/>
  <c r="I22" i="1"/>
  <c r="G26" i="1"/>
  <c r="I19" i="1"/>
  <c r="G42" i="1"/>
  <c r="I38" i="1"/>
  <c r="I8" i="1"/>
  <c r="I32" i="1"/>
  <c r="I14" i="1"/>
  <c r="I35" i="1"/>
  <c r="I34" i="1"/>
  <c r="I24" i="1"/>
  <c r="I16" i="1"/>
  <c r="G43" i="1"/>
  <c r="I29" i="1"/>
  <c r="I28" i="1"/>
  <c r="I18" i="1"/>
  <c r="I39" i="1"/>
  <c r="G7" i="1"/>
  <c r="I21" i="1"/>
  <c r="I20" i="1"/>
  <c r="I9" i="1"/>
  <c r="I31" i="1"/>
  <c r="I37" i="1"/>
  <c r="E40" i="1"/>
  <c r="I13" i="1"/>
  <c r="I33" i="1"/>
  <c r="I23" i="1"/>
  <c r="I25" i="1"/>
  <c r="I27" i="1"/>
  <c r="I17" i="1"/>
  <c r="I15" i="1"/>
  <c r="I36" i="1"/>
  <c r="I12" i="1"/>
  <c r="I7" i="1"/>
  <c r="E41" i="1"/>
  <c r="C44" i="1"/>
  <c r="D44" i="1"/>
  <c r="G10" i="1"/>
  <c r="E42" i="1"/>
  <c r="F17" i="2"/>
  <c r="E43" i="1"/>
  <c r="G12" i="1"/>
  <c r="G41" i="1" s="1"/>
  <c r="I40" i="1" l="1"/>
  <c r="E3" i="2" s="1"/>
  <c r="H43" i="1"/>
  <c r="E16" i="2" s="1"/>
  <c r="G16" i="2" s="1"/>
  <c r="H16" i="2" s="1"/>
  <c r="H40" i="1"/>
  <c r="E13" i="2" s="1"/>
  <c r="I42" i="1"/>
  <c r="E5" i="2" s="1"/>
  <c r="G5" i="2" s="1"/>
  <c r="H5" i="2" s="1"/>
  <c r="H41" i="1"/>
  <c r="E14" i="2" s="1"/>
  <c r="G14" i="2" s="1"/>
  <c r="H14" i="2" s="1"/>
  <c r="I41" i="1"/>
  <c r="E4" i="2" s="1"/>
  <c r="G4" i="2" s="1"/>
  <c r="H4" i="2" s="1"/>
  <c r="I43" i="1"/>
  <c r="E6" i="2" s="1"/>
  <c r="G6" i="2" s="1"/>
  <c r="H6" i="2" s="1"/>
  <c r="H42" i="1"/>
  <c r="E15" i="2" s="1"/>
  <c r="G15" i="2" s="1"/>
  <c r="H15" i="2" s="1"/>
  <c r="G40" i="1"/>
  <c r="G44" i="1" s="1"/>
  <c r="E44" i="1"/>
  <c r="E7" i="2" l="1"/>
  <c r="H44" i="1"/>
  <c r="I44" i="1"/>
  <c r="G3" i="2"/>
  <c r="E17" i="2"/>
  <c r="G13" i="2"/>
  <c r="H3" i="2" l="1"/>
  <c r="G7" i="2"/>
  <c r="H7" i="2" s="1"/>
  <c r="G17" i="2"/>
  <c r="H17" i="2" s="1"/>
  <c r="H13" i="2"/>
</calcChain>
</file>

<file path=xl/sharedStrings.xml><?xml version="1.0" encoding="utf-8"?>
<sst xmlns="http://schemas.openxmlformats.org/spreadsheetml/2006/main" count="71" uniqueCount="50">
  <si>
    <t>Month</t>
  </si>
  <si>
    <t>(A)
Electricity
supplied to
the grid
[MWh]</t>
  </si>
  <si>
    <t>(B)
Electricity
consumed from
the grid
[MWh]</t>
  </si>
  <si>
    <t>(C) = (A) - (B)
EG (ID 8)
Net electricity
supplied to the grid
[MWh]</t>
  </si>
  <si>
    <t>Total</t>
  </si>
  <si>
    <t>SDG13</t>
  </si>
  <si>
    <t>Estimated amount of annual average GHG emission reductions monitoring period in the PDD</t>
  </si>
  <si>
    <t>Vintage</t>
  </si>
  <si>
    <t>Period</t>
  </si>
  <si>
    <t>Total Days</t>
  </si>
  <si>
    <t>Amount achieved during this monitoring period (tCO2e)</t>
  </si>
  <si>
    <t>Amount estimated ex ante  (tCO2e)</t>
  </si>
  <si>
    <t>Difference  (tCO2e)</t>
  </si>
  <si>
    <t>Difference (%)</t>
  </si>
  <si>
    <t>Estimated amount of annual average electricity production in the PDD</t>
  </si>
  <si>
    <t>SDG7</t>
  </si>
  <si>
    <t>Amount achieved during this monitoring period (MWh)</t>
  </si>
  <si>
    <t>Difference  (MWh)</t>
  </si>
  <si>
    <t>Amount estimated ex ante (MWh)</t>
  </si>
  <si>
    <t>EPIAS Records</t>
  </si>
  <si>
    <t>(Main Source)</t>
  </si>
  <si>
    <t>(Crosscheck)</t>
  </si>
  <si>
    <t>2023 Vintage
(01.01.2023-31.12.2023)</t>
  </si>
  <si>
    <t>01.01.2023-31.12.2023</t>
  </si>
  <si>
    <t>OSF Forms - TEIAS</t>
  </si>
  <si>
    <t>Month/Vintage</t>
  </si>
  <si>
    <t>BEy</t>
  </si>
  <si>
    <t>PEy</t>
  </si>
  <si>
    <t>LEy</t>
  </si>
  <si>
    <t>ERy</t>
  </si>
  <si>
    <t>2022 Vintage
(01.01.2022-31.12.2022)</t>
  </si>
  <si>
    <t>2024 Vintage
(01.01.2024-30.04.2024)</t>
  </si>
  <si>
    <t>01.01.2022-31.12.2022</t>
  </si>
  <si>
    <t>01.01.2024-30.04.2024</t>
  </si>
  <si>
    <r>
      <t>EF 
 [tCO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/MWh]</t>
    </r>
  </si>
  <si>
    <r>
      <t>Baseline
emission:
ER = EG * EF
[t 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-eq]</t>
    </r>
  </si>
  <si>
    <t>2021 Vintage
(01.08.2021-31.12.2021)</t>
  </si>
  <si>
    <t>01.08.2021-31.12.2021</t>
  </si>
  <si>
    <t>Commissioning Date</t>
  </si>
  <si>
    <t xml:space="preserve">Adjusted
net electricity
supplied to the grid
[MWh]
(D) = (C) - ((C) *(R))
</t>
  </si>
  <si>
    <r>
      <t>Adjusted baseline
emission:
ER = EG * EF
[t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-eq]</t>
    </r>
  </si>
  <si>
    <t>16/4/2015</t>
  </si>
  <si>
    <t>Apr-24 (01-30/04/2024)</t>
  </si>
  <si>
    <t>Aug-21 (01-31/08/2021)</t>
  </si>
  <si>
    <t>Months</t>
  </si>
  <si>
    <t>T7</t>
  </si>
  <si>
    <t>T8</t>
  </si>
  <si>
    <t>Generation from Scada (kWh)-Turbine No.s</t>
  </si>
  <si>
    <t>T7 and T8 Total Generation (kWh)</t>
  </si>
  <si>
    <t>T7 and T8 Total Generation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</si>
</sst>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  <numFmt numFmtId="166" formatCode="[$-409]mmm\-yy;@"/>
    <numFmt numFmtId="167" formatCode="#,##0;[Red]#,##0"/>
    <numFmt numFmtId="168" formatCode="0.0%"/>
    <numFmt numFmtId="169" formatCode="#,##0.00;[Red]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vertAlign val="subscript"/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vertAlign val="subscript"/>
      <sz val="11"/>
      <name val="Arial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3" fillId="0" borderId="0"/>
  </cellStyleXfs>
  <cellXfs count="47">
    <xf numFmtId="0" fontId="0" fillId="0" borderId="0" xfId="0"/>
    <xf numFmtId="0" fontId="5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5" fillId="0" borderId="0" xfId="0" applyNumberFormat="1" applyFont="1"/>
    <xf numFmtId="0" fontId="7" fillId="2" borderId="1" xfId="3" applyFont="1" applyFill="1" applyBorder="1" applyAlignment="1">
      <alignment horizontal="center" vertical="center" wrapText="1"/>
    </xf>
    <xf numFmtId="166" fontId="9" fillId="0" borderId="1" xfId="4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3" borderId="1" xfId="4" applyNumberFormat="1" applyFont="1" applyFill="1" applyBorder="1" applyAlignment="1">
      <alignment horizontal="center" vertical="center" wrapText="1"/>
    </xf>
    <xf numFmtId="166" fontId="9" fillId="0" borderId="1" xfId="4" applyNumberFormat="1" applyFont="1" applyBorder="1" applyAlignment="1">
      <alignment horizontal="center" vertical="center" wrapText="1"/>
    </xf>
    <xf numFmtId="4" fontId="10" fillId="3" borderId="1" xfId="4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167" fontId="10" fillId="0" borderId="1" xfId="1" applyNumberFormat="1" applyFont="1" applyBorder="1" applyAlignment="1">
      <alignment horizontal="center" vertical="center"/>
    </xf>
    <xf numFmtId="168" fontId="10" fillId="0" borderId="1" xfId="2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7" fontId="9" fillId="0" borderId="1" xfId="1" applyNumberFormat="1" applyFont="1" applyBorder="1" applyAlignment="1">
      <alignment horizontal="center" vertical="center"/>
    </xf>
    <xf numFmtId="168" fontId="9" fillId="0" borderId="1" xfId="2" applyNumberFormat="1" applyFont="1" applyBorder="1" applyAlignment="1">
      <alignment horizontal="center" vertical="center"/>
    </xf>
    <xf numFmtId="169" fontId="9" fillId="0" borderId="1" xfId="1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3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4" fontId="14" fillId="4" borderId="2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3" fontId="12" fillId="3" borderId="1" xfId="4" applyNumberFormat="1" applyFont="1" applyFill="1" applyBorder="1" applyAlignment="1">
      <alignment horizontal="center" vertical="center" wrapText="1"/>
    </xf>
    <xf numFmtId="166" fontId="14" fillId="0" borderId="1" xfId="4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81" xfId="4" xr:uid="{A1BF0C15-0A01-9743-BCAD-A16F1BD1AD30}"/>
    <cellStyle name="Normal_Sheet1" xfId="3" xr:uid="{0F51CA38-2BEB-8B46-A51B-C6A448551A2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821391</xdr:colOff>
      <xdr:row>6</xdr:row>
      <xdr:rowOff>3753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90B28C4-55EF-47FB-AB38-D83DBF7C0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" y="525780"/>
          <a:ext cx="2055831" cy="529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6B13-F23D-414D-8760-9DDBC80CC421}">
  <dimension ref="C3:G47"/>
  <sheetViews>
    <sheetView showGridLines="0" tabSelected="1" topLeftCell="A42" workbookViewId="0">
      <selection activeCell="D10" sqref="D10:D47"/>
    </sheetView>
  </sheetViews>
  <sheetFormatPr defaultColWidth="8.796875" defaultRowHeight="13.8" x14ac:dyDescent="0.25"/>
  <cols>
    <col min="1" max="2" width="8.796875" style="25"/>
    <col min="3" max="3" width="16.19921875" style="25" customWidth="1"/>
    <col min="4" max="4" width="12.59765625" style="25" customWidth="1"/>
    <col min="5" max="5" width="8.09765625" style="25" customWidth="1"/>
    <col min="6" max="6" width="7.59765625" style="25" customWidth="1"/>
    <col min="7" max="7" width="12.59765625" style="25" customWidth="1"/>
    <col min="8" max="16384" width="8.796875" style="25"/>
  </cols>
  <sheetData>
    <row r="3" spans="3:7" x14ac:dyDescent="0.25">
      <c r="C3" s="36"/>
    </row>
    <row r="4" spans="3:7" x14ac:dyDescent="0.25">
      <c r="C4" s="36"/>
    </row>
    <row r="5" spans="3:7" x14ac:dyDescent="0.25">
      <c r="C5" s="36"/>
    </row>
    <row r="6" spans="3:7" x14ac:dyDescent="0.25">
      <c r="C6" s="36"/>
    </row>
    <row r="7" spans="3:7" x14ac:dyDescent="0.25">
      <c r="C7" s="36"/>
    </row>
    <row r="8" spans="3:7" x14ac:dyDescent="0.25">
      <c r="C8" s="36"/>
    </row>
    <row r="9" spans="3:7" ht="27.6" x14ac:dyDescent="0.25">
      <c r="C9" s="37" t="s">
        <v>25</v>
      </c>
      <c r="D9" s="38" t="s">
        <v>26</v>
      </c>
      <c r="E9" s="38" t="s">
        <v>27</v>
      </c>
      <c r="F9" s="38" t="s">
        <v>28</v>
      </c>
      <c r="G9" s="38" t="s">
        <v>29</v>
      </c>
    </row>
    <row r="10" spans="3:7" x14ac:dyDescent="0.25">
      <c r="C10" s="34">
        <v>44409</v>
      </c>
      <c r="D10" s="39">
        <v>2021.0403793999997</v>
      </c>
      <c r="E10" s="39">
        <v>0</v>
      </c>
      <c r="F10" s="39">
        <v>0</v>
      </c>
      <c r="G10" s="39">
        <f>D10-E10-F10</f>
        <v>2021.0403793999997</v>
      </c>
    </row>
    <row r="11" spans="3:7" x14ac:dyDescent="0.25">
      <c r="C11" s="34">
        <v>44440</v>
      </c>
      <c r="D11" s="39">
        <v>2847.3898127999996</v>
      </c>
      <c r="E11" s="39">
        <v>0</v>
      </c>
      <c r="F11" s="39">
        <v>0</v>
      </c>
      <c r="G11" s="39">
        <f t="shared" ref="G11:G47" si="0">D11-E11-F11</f>
        <v>2847.3898127999996</v>
      </c>
    </row>
    <row r="12" spans="3:7" x14ac:dyDescent="0.25">
      <c r="C12" s="34">
        <v>44470</v>
      </c>
      <c r="D12" s="39">
        <v>3964.4454648000001</v>
      </c>
      <c r="E12" s="39">
        <v>0</v>
      </c>
      <c r="F12" s="39">
        <v>0</v>
      </c>
      <c r="G12" s="39">
        <f t="shared" si="0"/>
        <v>3964.4454648000001</v>
      </c>
    </row>
    <row r="13" spans="3:7" x14ac:dyDescent="0.25">
      <c r="C13" s="34">
        <v>44501</v>
      </c>
      <c r="D13" s="39">
        <v>3229.9314356</v>
      </c>
      <c r="E13" s="39">
        <v>0</v>
      </c>
      <c r="F13" s="39">
        <v>0</v>
      </c>
      <c r="G13" s="39">
        <f t="shared" si="0"/>
        <v>3229.9314356</v>
      </c>
    </row>
    <row r="14" spans="3:7" x14ac:dyDescent="0.25">
      <c r="C14" s="34">
        <v>44531</v>
      </c>
      <c r="D14" s="39">
        <v>4143.2428457999995</v>
      </c>
      <c r="E14" s="39">
        <v>0</v>
      </c>
      <c r="F14" s="39">
        <v>0</v>
      </c>
      <c r="G14" s="39">
        <f t="shared" si="0"/>
        <v>4143.2428457999995</v>
      </c>
    </row>
    <row r="15" spans="3:7" x14ac:dyDescent="0.25">
      <c r="C15" s="34">
        <v>44562</v>
      </c>
      <c r="D15" s="39">
        <v>3028.5446993999999</v>
      </c>
      <c r="E15" s="39">
        <v>0</v>
      </c>
      <c r="F15" s="39">
        <v>0</v>
      </c>
      <c r="G15" s="39">
        <f t="shared" si="0"/>
        <v>3028.5446993999999</v>
      </c>
    </row>
    <row r="16" spans="3:7" x14ac:dyDescent="0.25">
      <c r="C16" s="34">
        <v>44593</v>
      </c>
      <c r="D16" s="39">
        <v>2688.7396791999995</v>
      </c>
      <c r="E16" s="39">
        <v>0</v>
      </c>
      <c r="F16" s="39">
        <v>0</v>
      </c>
      <c r="G16" s="39">
        <f t="shared" si="0"/>
        <v>2688.7396791999995</v>
      </c>
    </row>
    <row r="17" spans="3:7" x14ac:dyDescent="0.25">
      <c r="C17" s="34">
        <v>44621</v>
      </c>
      <c r="D17" s="39">
        <v>4030.9444973999998</v>
      </c>
      <c r="E17" s="39">
        <v>0</v>
      </c>
      <c r="F17" s="39">
        <v>0</v>
      </c>
      <c r="G17" s="39">
        <f t="shared" si="0"/>
        <v>4030.9444973999998</v>
      </c>
    </row>
    <row r="18" spans="3:7" x14ac:dyDescent="0.25">
      <c r="C18" s="34">
        <v>44652</v>
      </c>
      <c r="D18" s="39">
        <v>2576.2505499999997</v>
      </c>
      <c r="E18" s="39">
        <v>0</v>
      </c>
      <c r="F18" s="39">
        <v>0</v>
      </c>
      <c r="G18" s="39">
        <f t="shared" si="0"/>
        <v>2576.2505499999997</v>
      </c>
    </row>
    <row r="19" spans="3:7" x14ac:dyDescent="0.25">
      <c r="C19" s="34">
        <v>44682</v>
      </c>
      <c r="D19" s="39">
        <v>1759.4293683999995</v>
      </c>
      <c r="E19" s="39">
        <v>0</v>
      </c>
      <c r="F19" s="39">
        <v>0</v>
      </c>
      <c r="G19" s="39">
        <f t="shared" si="0"/>
        <v>1759.4293683999995</v>
      </c>
    </row>
    <row r="20" spans="3:7" x14ac:dyDescent="0.25">
      <c r="C20" s="34">
        <v>44713</v>
      </c>
      <c r="D20" s="39">
        <v>2729.5287277999992</v>
      </c>
      <c r="E20" s="39">
        <v>0</v>
      </c>
      <c r="F20" s="39">
        <v>0</v>
      </c>
      <c r="G20" s="39">
        <f t="shared" si="0"/>
        <v>2729.5287277999992</v>
      </c>
    </row>
    <row r="21" spans="3:7" x14ac:dyDescent="0.25">
      <c r="C21" s="34">
        <v>44743</v>
      </c>
      <c r="D21" s="39">
        <v>3088.3840057999996</v>
      </c>
      <c r="E21" s="39">
        <v>0</v>
      </c>
      <c r="F21" s="39">
        <v>0</v>
      </c>
      <c r="G21" s="39">
        <f t="shared" si="0"/>
        <v>3088.3840057999996</v>
      </c>
    </row>
    <row r="22" spans="3:7" x14ac:dyDescent="0.25">
      <c r="C22" s="34">
        <v>44774</v>
      </c>
      <c r="D22" s="39">
        <v>2718.1619395999996</v>
      </c>
      <c r="E22" s="39">
        <v>0</v>
      </c>
      <c r="F22" s="39">
        <v>0</v>
      </c>
      <c r="G22" s="39">
        <f t="shared" si="0"/>
        <v>2718.1619395999996</v>
      </c>
    </row>
    <row r="23" spans="3:7" x14ac:dyDescent="0.25">
      <c r="C23" s="34">
        <v>44805</v>
      </c>
      <c r="D23" s="39">
        <v>2577.8347119999999</v>
      </c>
      <c r="E23" s="39">
        <v>0</v>
      </c>
      <c r="F23" s="39">
        <v>0</v>
      </c>
      <c r="G23" s="39">
        <f t="shared" si="0"/>
        <v>2577.8347119999999</v>
      </c>
    </row>
    <row r="24" spans="3:7" x14ac:dyDescent="0.25">
      <c r="C24" s="34">
        <v>44835</v>
      </c>
      <c r="D24" s="39">
        <v>3429.4109315999999</v>
      </c>
      <c r="E24" s="39">
        <v>0</v>
      </c>
      <c r="F24" s="39">
        <v>0</v>
      </c>
      <c r="G24" s="39">
        <f t="shared" si="0"/>
        <v>3429.4109315999999</v>
      </c>
    </row>
    <row r="25" spans="3:7" x14ac:dyDescent="0.25">
      <c r="C25" s="34">
        <v>44866</v>
      </c>
      <c r="D25" s="39">
        <v>3465.4134261999998</v>
      </c>
      <c r="E25" s="39">
        <v>0</v>
      </c>
      <c r="F25" s="39">
        <v>0</v>
      </c>
      <c r="G25" s="39">
        <f t="shared" si="0"/>
        <v>3465.4134261999998</v>
      </c>
    </row>
    <row r="26" spans="3:7" x14ac:dyDescent="0.25">
      <c r="C26" s="34">
        <v>44896</v>
      </c>
      <c r="D26" s="39">
        <v>2769.4371185999994</v>
      </c>
      <c r="E26" s="39">
        <v>0</v>
      </c>
      <c r="F26" s="39">
        <v>0</v>
      </c>
      <c r="G26" s="39">
        <f t="shared" si="0"/>
        <v>2769.4371185999994</v>
      </c>
    </row>
    <row r="27" spans="3:7" x14ac:dyDescent="0.25">
      <c r="C27" s="34">
        <v>44927</v>
      </c>
      <c r="D27" s="39">
        <v>2981.0987635999995</v>
      </c>
      <c r="E27" s="39">
        <v>0</v>
      </c>
      <c r="F27" s="39">
        <v>0</v>
      </c>
      <c r="G27" s="39">
        <f t="shared" si="0"/>
        <v>2981.0987635999995</v>
      </c>
    </row>
    <row r="28" spans="3:7" x14ac:dyDescent="0.25">
      <c r="C28" s="34">
        <v>44958</v>
      </c>
      <c r="D28" s="39">
        <v>2897.5924176000003</v>
      </c>
      <c r="E28" s="39">
        <v>0</v>
      </c>
      <c r="F28" s="39">
        <v>0</v>
      </c>
      <c r="G28" s="39">
        <f t="shared" si="0"/>
        <v>2897.5924176000003</v>
      </c>
    </row>
    <row r="29" spans="3:7" x14ac:dyDescent="0.25">
      <c r="C29" s="34">
        <v>44986</v>
      </c>
      <c r="D29" s="39">
        <v>2844.4043204</v>
      </c>
      <c r="E29" s="39">
        <v>0</v>
      </c>
      <c r="F29" s="39">
        <v>0</v>
      </c>
      <c r="G29" s="39">
        <f t="shared" si="0"/>
        <v>2844.4043204</v>
      </c>
    </row>
    <row r="30" spans="3:7" x14ac:dyDescent="0.25">
      <c r="C30" s="34">
        <v>45017</v>
      </c>
      <c r="D30" s="39">
        <v>1972.3611819999996</v>
      </c>
      <c r="E30" s="39">
        <v>0</v>
      </c>
      <c r="F30" s="39">
        <v>0</v>
      </c>
      <c r="G30" s="39">
        <f t="shared" si="0"/>
        <v>1972.3611819999996</v>
      </c>
    </row>
    <row r="31" spans="3:7" x14ac:dyDescent="0.25">
      <c r="C31" s="34">
        <v>45047</v>
      </c>
      <c r="D31" s="39">
        <v>3006.4623895999994</v>
      </c>
      <c r="E31" s="39">
        <v>0</v>
      </c>
      <c r="F31" s="39">
        <v>0</v>
      </c>
      <c r="G31" s="39">
        <f t="shared" si="0"/>
        <v>3006.4623895999994</v>
      </c>
    </row>
    <row r="32" spans="3:7" x14ac:dyDescent="0.25">
      <c r="C32" s="34">
        <v>45078</v>
      </c>
      <c r="D32" s="39">
        <v>1744.0011068000001</v>
      </c>
      <c r="E32" s="39">
        <v>0</v>
      </c>
      <c r="F32" s="39">
        <v>0</v>
      </c>
      <c r="G32" s="39">
        <f t="shared" si="0"/>
        <v>1744.0011068000001</v>
      </c>
    </row>
    <row r="33" spans="3:7" x14ac:dyDescent="0.25">
      <c r="C33" s="34">
        <v>45108</v>
      </c>
      <c r="D33" s="39">
        <v>1524.5322117999997</v>
      </c>
      <c r="E33" s="39">
        <v>0</v>
      </c>
      <c r="F33" s="39">
        <v>0</v>
      </c>
      <c r="G33" s="39">
        <f t="shared" si="0"/>
        <v>1524.5322117999997</v>
      </c>
    </row>
    <row r="34" spans="3:7" x14ac:dyDescent="0.25">
      <c r="C34" s="34">
        <v>45139</v>
      </c>
      <c r="D34" s="39">
        <v>3615.0116922000002</v>
      </c>
      <c r="E34" s="39">
        <v>0</v>
      </c>
      <c r="F34" s="39">
        <v>0</v>
      </c>
      <c r="G34" s="39">
        <f t="shared" si="0"/>
        <v>3615.0116922000002</v>
      </c>
    </row>
    <row r="35" spans="3:7" x14ac:dyDescent="0.25">
      <c r="C35" s="34">
        <v>45170</v>
      </c>
      <c r="D35" s="39">
        <v>3725.0144251999996</v>
      </c>
      <c r="E35" s="39">
        <v>0</v>
      </c>
      <c r="F35" s="39">
        <v>0</v>
      </c>
      <c r="G35" s="39">
        <f t="shared" si="0"/>
        <v>3725.0144251999996</v>
      </c>
    </row>
    <row r="36" spans="3:7" x14ac:dyDescent="0.25">
      <c r="C36" s="34">
        <v>45200</v>
      </c>
      <c r="D36" s="39">
        <v>2523.1873688000001</v>
      </c>
      <c r="E36" s="39">
        <v>0</v>
      </c>
      <c r="F36" s="39">
        <v>0</v>
      </c>
      <c r="G36" s="39">
        <f t="shared" si="0"/>
        <v>2523.1873688000001</v>
      </c>
    </row>
    <row r="37" spans="3:7" x14ac:dyDescent="0.25">
      <c r="C37" s="34">
        <v>45231</v>
      </c>
      <c r="D37" s="39">
        <v>2641.0916066</v>
      </c>
      <c r="E37" s="39">
        <v>0</v>
      </c>
      <c r="F37" s="39">
        <v>0</v>
      </c>
      <c r="G37" s="39">
        <f t="shared" si="0"/>
        <v>2641.0916066</v>
      </c>
    </row>
    <row r="38" spans="3:7" x14ac:dyDescent="0.25">
      <c r="C38" s="34">
        <v>45261</v>
      </c>
      <c r="D38" s="39">
        <v>3006.6066107999995</v>
      </c>
      <c r="E38" s="39">
        <v>0</v>
      </c>
      <c r="F38" s="39">
        <v>0</v>
      </c>
      <c r="G38" s="39">
        <f t="shared" si="0"/>
        <v>3006.6066107999995</v>
      </c>
    </row>
    <row r="39" spans="3:7" x14ac:dyDescent="0.25">
      <c r="C39" s="34">
        <v>45292</v>
      </c>
      <c r="D39" s="39">
        <v>3464.2920211999999</v>
      </c>
      <c r="E39" s="39">
        <v>0</v>
      </c>
      <c r="F39" s="39">
        <v>0</v>
      </c>
      <c r="G39" s="39">
        <f t="shared" si="0"/>
        <v>3464.2920211999999</v>
      </c>
    </row>
    <row r="40" spans="3:7" x14ac:dyDescent="0.25">
      <c r="C40" s="34">
        <v>45323</v>
      </c>
      <c r="D40" s="39">
        <v>2819.5869179999995</v>
      </c>
      <c r="E40" s="39">
        <v>0</v>
      </c>
      <c r="F40" s="39">
        <v>0</v>
      </c>
      <c r="G40" s="39">
        <f t="shared" si="0"/>
        <v>2819.5869179999995</v>
      </c>
    </row>
    <row r="41" spans="3:7" x14ac:dyDescent="0.25">
      <c r="C41" s="34">
        <v>45352</v>
      </c>
      <c r="D41" s="39">
        <v>1733.1998473999997</v>
      </c>
      <c r="E41" s="39">
        <v>0</v>
      </c>
      <c r="F41" s="39">
        <v>0</v>
      </c>
      <c r="G41" s="39">
        <f t="shared" si="0"/>
        <v>1733.1998473999997</v>
      </c>
    </row>
    <row r="42" spans="3:7" x14ac:dyDescent="0.25">
      <c r="C42" s="34">
        <v>45383</v>
      </c>
      <c r="D42" s="39">
        <v>3032.7095124000002</v>
      </c>
      <c r="E42" s="39">
        <v>0</v>
      </c>
      <c r="F42" s="39">
        <v>0</v>
      </c>
      <c r="G42" s="39">
        <f t="shared" si="0"/>
        <v>3032.7095124000002</v>
      </c>
    </row>
    <row r="43" spans="3:7" ht="41.4" x14ac:dyDescent="0.25">
      <c r="C43" s="40" t="s">
        <v>36</v>
      </c>
      <c r="D43" s="39">
        <v>16206</v>
      </c>
      <c r="E43" s="39">
        <v>0</v>
      </c>
      <c r="F43" s="39">
        <v>0</v>
      </c>
      <c r="G43" s="39">
        <f t="shared" si="0"/>
        <v>16206</v>
      </c>
    </row>
    <row r="44" spans="3:7" ht="41.4" x14ac:dyDescent="0.25">
      <c r="C44" s="40" t="s">
        <v>30</v>
      </c>
      <c r="D44" s="39">
        <v>34862</v>
      </c>
      <c r="E44" s="39">
        <v>0</v>
      </c>
      <c r="F44" s="39">
        <v>0</v>
      </c>
      <c r="G44" s="39">
        <f t="shared" si="0"/>
        <v>34862</v>
      </c>
    </row>
    <row r="45" spans="3:7" ht="41.4" x14ac:dyDescent="0.25">
      <c r="C45" s="40" t="s">
        <v>22</v>
      </c>
      <c r="D45" s="39">
        <v>32481</v>
      </c>
      <c r="E45" s="39">
        <v>0</v>
      </c>
      <c r="F45" s="39">
        <v>0</v>
      </c>
      <c r="G45" s="39">
        <f t="shared" si="0"/>
        <v>32481</v>
      </c>
    </row>
    <row r="46" spans="3:7" ht="41.4" x14ac:dyDescent="0.25">
      <c r="C46" s="40" t="s">
        <v>31</v>
      </c>
      <c r="D46" s="39">
        <v>11049</v>
      </c>
      <c r="E46" s="39">
        <v>0</v>
      </c>
      <c r="F46" s="39">
        <v>0</v>
      </c>
      <c r="G46" s="39">
        <f t="shared" si="0"/>
        <v>11049</v>
      </c>
    </row>
    <row r="47" spans="3:7" x14ac:dyDescent="0.25">
      <c r="C47" s="40" t="s">
        <v>4</v>
      </c>
      <c r="D47" s="39">
        <v>94598</v>
      </c>
      <c r="E47" s="39">
        <v>0</v>
      </c>
      <c r="F47" s="39">
        <v>0</v>
      </c>
      <c r="G47" s="39">
        <f t="shared" si="0"/>
        <v>94598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4187-FE95-C542-92B7-DD64A206F15A}">
  <dimension ref="B1:P44"/>
  <sheetViews>
    <sheetView showGridLines="0" topLeftCell="B5" zoomScaleNormal="100" workbookViewId="0">
      <selection activeCell="I44" sqref="I7:I44"/>
    </sheetView>
  </sheetViews>
  <sheetFormatPr defaultColWidth="11.19921875" defaultRowHeight="13.8" x14ac:dyDescent="0.25"/>
  <cols>
    <col min="1" max="1" width="11.19921875" style="1"/>
    <col min="2" max="2" width="14.19921875" style="1" bestFit="1" customWidth="1"/>
    <col min="3" max="3" width="12.19921875" style="1" bestFit="1" customWidth="1"/>
    <col min="4" max="4" width="10.59765625" style="1" bestFit="1" customWidth="1"/>
    <col min="5" max="5" width="15.3984375" style="1" bestFit="1" customWidth="1"/>
    <col min="6" max="7" width="13.5" style="1" customWidth="1"/>
    <col min="8" max="8" width="15.3984375" style="1" bestFit="1" customWidth="1"/>
    <col min="9" max="9" width="13.5" style="1" bestFit="1" customWidth="1"/>
    <col min="10" max="10" width="14.796875" style="1" customWidth="1"/>
    <col min="11" max="11" width="14.69921875" style="1" customWidth="1"/>
    <col min="12" max="12" width="23.69921875" style="1" customWidth="1"/>
    <col min="13" max="13" width="26.09765625" style="1" customWidth="1"/>
    <col min="14" max="14" width="18.796875" style="1" customWidth="1"/>
    <col min="15" max="15" width="17.59765625" style="1" customWidth="1"/>
    <col min="16" max="16" width="11.296875" style="1" bestFit="1" customWidth="1"/>
    <col min="17" max="17" width="13.69921875" style="1" customWidth="1"/>
    <col min="18" max="18" width="12" style="1" bestFit="1" customWidth="1"/>
    <col min="19" max="16384" width="11.19921875" style="1"/>
  </cols>
  <sheetData>
    <row r="1" spans="2:16" x14ac:dyDescent="0.25">
      <c r="K1" s="14"/>
      <c r="L1" s="14"/>
    </row>
    <row r="2" spans="2:16" x14ac:dyDescent="0.25">
      <c r="K2" s="14"/>
      <c r="L2" s="14"/>
    </row>
    <row r="3" spans="2:16" x14ac:dyDescent="0.25">
      <c r="K3" s="41"/>
      <c r="L3" s="43" t="s">
        <v>47</v>
      </c>
      <c r="M3" s="44"/>
    </row>
    <row r="4" spans="2:16" x14ac:dyDescent="0.25">
      <c r="B4" s="3" t="s">
        <v>19</v>
      </c>
      <c r="C4" s="2" t="s">
        <v>20</v>
      </c>
      <c r="L4" s="27" t="s">
        <v>38</v>
      </c>
      <c r="M4" s="5" t="s">
        <v>38</v>
      </c>
    </row>
    <row r="5" spans="2:16" x14ac:dyDescent="0.25">
      <c r="L5" s="28">
        <v>42377</v>
      </c>
      <c r="M5" s="28" t="s">
        <v>41</v>
      </c>
    </row>
    <row r="6" spans="2:16" ht="100.8" x14ac:dyDescent="0.25">
      <c r="B6" s="5" t="s">
        <v>0</v>
      </c>
      <c r="C6" s="5" t="s">
        <v>1</v>
      </c>
      <c r="D6" s="5" t="s">
        <v>2</v>
      </c>
      <c r="E6" s="5" t="s">
        <v>3</v>
      </c>
      <c r="F6" s="5" t="s">
        <v>34</v>
      </c>
      <c r="G6" s="5" t="s">
        <v>35</v>
      </c>
      <c r="H6" s="5" t="s">
        <v>39</v>
      </c>
      <c r="I6" s="5" t="s">
        <v>40</v>
      </c>
      <c r="K6" s="26" t="s">
        <v>44</v>
      </c>
      <c r="L6" s="26" t="s">
        <v>45</v>
      </c>
      <c r="M6" s="26" t="s">
        <v>46</v>
      </c>
      <c r="N6" s="26" t="s">
        <v>48</v>
      </c>
      <c r="O6" s="26" t="s">
        <v>49</v>
      </c>
      <c r="P6" s="42">
        <v>1000</v>
      </c>
    </row>
    <row r="7" spans="2:16" ht="25.2" x14ac:dyDescent="0.25">
      <c r="B7" s="10" t="s">
        <v>43</v>
      </c>
      <c r="C7" s="7">
        <v>4964.183</v>
      </c>
      <c r="D7" s="7">
        <v>9.8670000000000009</v>
      </c>
      <c r="E7" s="7">
        <f>C7-D7</f>
        <v>4954.3159999999998</v>
      </c>
      <c r="F7" s="8">
        <v>0.56779999999999997</v>
      </c>
      <c r="G7" s="9">
        <f>E7*F7</f>
        <v>2813.0606247999999</v>
      </c>
      <c r="H7" s="7">
        <f>E7-O7</f>
        <v>3559.4229999999998</v>
      </c>
      <c r="I7" s="9">
        <f>H7*F7</f>
        <v>2021.0403793999997</v>
      </c>
      <c r="K7" s="10" t="s">
        <v>43</v>
      </c>
      <c r="L7" s="17">
        <v>695572</v>
      </c>
      <c r="M7" s="17">
        <v>699321</v>
      </c>
      <c r="N7" s="17">
        <f>SUM(L7:M7)</f>
        <v>1394893</v>
      </c>
      <c r="O7" s="7">
        <f>N7/$P$6</f>
        <v>1394.893</v>
      </c>
    </row>
    <row r="8" spans="2:16" x14ac:dyDescent="0.25">
      <c r="B8" s="6">
        <v>44440</v>
      </c>
      <c r="C8" s="7">
        <v>7134.482</v>
      </c>
      <c r="D8" s="7">
        <v>4.3570000000000002</v>
      </c>
      <c r="E8" s="7">
        <f>C8-D8</f>
        <v>7130.125</v>
      </c>
      <c r="F8" s="8">
        <v>0.56779999999999997</v>
      </c>
      <c r="G8" s="9">
        <f>E8*F8</f>
        <v>4048.4849749999998</v>
      </c>
      <c r="H8" s="7">
        <f t="shared" ref="H8:H39" si="0">E8-O8</f>
        <v>5014.7759999999998</v>
      </c>
      <c r="I8" s="9">
        <f t="shared" ref="I8:I39" si="1">H8*F8</f>
        <v>2847.3898127999996</v>
      </c>
      <c r="K8" s="6">
        <v>44440</v>
      </c>
      <c r="L8" s="17">
        <v>1056534</v>
      </c>
      <c r="M8" s="17">
        <v>1058815</v>
      </c>
      <c r="N8" s="17">
        <f t="shared" ref="N8:N39" si="2">SUM(L8:M8)</f>
        <v>2115349</v>
      </c>
      <c r="O8" s="7">
        <f t="shared" ref="O8:O39" si="3">N8/$P$6</f>
        <v>2115.3490000000002</v>
      </c>
    </row>
    <row r="9" spans="2:16" x14ac:dyDescent="0.25">
      <c r="B9" s="6">
        <v>44470</v>
      </c>
      <c r="C9" s="7">
        <v>9935.9050000000007</v>
      </c>
      <c r="D9" s="7">
        <v>2.9359999999999999</v>
      </c>
      <c r="E9" s="7">
        <f>C9-D9</f>
        <v>9932.969000000001</v>
      </c>
      <c r="F9" s="8">
        <v>0.56779999999999997</v>
      </c>
      <c r="G9" s="9">
        <f>E9*F9</f>
        <v>5639.9397982</v>
      </c>
      <c r="H9" s="7">
        <f t="shared" si="0"/>
        <v>6982.1160000000009</v>
      </c>
      <c r="I9" s="9">
        <f t="shared" si="1"/>
        <v>3964.4454648000001</v>
      </c>
      <c r="K9" s="6">
        <v>44470</v>
      </c>
      <c r="L9" s="17">
        <v>1485640</v>
      </c>
      <c r="M9" s="17">
        <v>1465213</v>
      </c>
      <c r="N9" s="17">
        <f t="shared" si="2"/>
        <v>2950853</v>
      </c>
      <c r="O9" s="7">
        <f t="shared" si="3"/>
        <v>2950.8530000000001</v>
      </c>
    </row>
    <row r="10" spans="2:16" x14ac:dyDescent="0.25">
      <c r="B10" s="6">
        <v>44501</v>
      </c>
      <c r="C10" s="7">
        <v>8047.47</v>
      </c>
      <c r="D10" s="7">
        <v>5.5039999999999996</v>
      </c>
      <c r="E10" s="7">
        <f t="shared" ref="E10:E39" si="4">C10-D10</f>
        <v>8041.9660000000003</v>
      </c>
      <c r="F10" s="8">
        <v>0.56779999999999997</v>
      </c>
      <c r="G10" s="9">
        <f t="shared" ref="G10:G39" si="5">E10*F10</f>
        <v>4566.2282948000002</v>
      </c>
      <c r="H10" s="7">
        <f t="shared" si="0"/>
        <v>5688.5020000000004</v>
      </c>
      <c r="I10" s="9">
        <f t="shared" si="1"/>
        <v>3229.9314356</v>
      </c>
      <c r="K10" s="6">
        <v>44501</v>
      </c>
      <c r="L10" s="17">
        <v>1185797</v>
      </c>
      <c r="M10" s="17">
        <v>1167667</v>
      </c>
      <c r="N10" s="17">
        <f t="shared" si="2"/>
        <v>2353464</v>
      </c>
      <c r="O10" s="7">
        <f t="shared" si="3"/>
        <v>2353.4639999999999</v>
      </c>
    </row>
    <row r="11" spans="2:16" x14ac:dyDescent="0.25">
      <c r="B11" s="6">
        <v>44531</v>
      </c>
      <c r="C11" s="7">
        <v>9234.723</v>
      </c>
      <c r="D11" s="7">
        <v>3.5289999999999999</v>
      </c>
      <c r="E11" s="7">
        <f t="shared" si="4"/>
        <v>9231.1939999999995</v>
      </c>
      <c r="F11" s="8">
        <v>0.56779999999999997</v>
      </c>
      <c r="G11" s="9">
        <f t="shared" si="5"/>
        <v>5241.471953199999</v>
      </c>
      <c r="H11" s="7">
        <f t="shared" si="0"/>
        <v>7297.0109999999995</v>
      </c>
      <c r="I11" s="9">
        <f>H11*F11</f>
        <v>4143.2428457999995</v>
      </c>
      <c r="K11" s="6">
        <v>44531</v>
      </c>
      <c r="L11" s="17">
        <v>592904</v>
      </c>
      <c r="M11" s="17">
        <v>1341279</v>
      </c>
      <c r="N11" s="17">
        <f t="shared" si="2"/>
        <v>1934183</v>
      </c>
      <c r="O11" s="7">
        <f t="shared" si="3"/>
        <v>1934.183</v>
      </c>
    </row>
    <row r="12" spans="2:16" x14ac:dyDescent="0.25">
      <c r="B12" s="6">
        <v>44562</v>
      </c>
      <c r="C12" s="7">
        <v>6417.7420000000002</v>
      </c>
      <c r="D12" s="7">
        <v>9.6</v>
      </c>
      <c r="E12" s="7">
        <f t="shared" si="4"/>
        <v>6408.1419999999998</v>
      </c>
      <c r="F12" s="8">
        <v>0.56779999999999997</v>
      </c>
      <c r="G12" s="9">
        <f t="shared" si="5"/>
        <v>3638.5430275999997</v>
      </c>
      <c r="H12" s="7">
        <f t="shared" si="0"/>
        <v>5333.8230000000003</v>
      </c>
      <c r="I12" s="9">
        <f t="shared" si="1"/>
        <v>3028.5446993999999</v>
      </c>
      <c r="K12" s="6">
        <v>44562</v>
      </c>
      <c r="L12" s="17">
        <v>0</v>
      </c>
      <c r="M12" s="17">
        <v>1074319</v>
      </c>
      <c r="N12" s="17">
        <f t="shared" si="2"/>
        <v>1074319</v>
      </c>
      <c r="O12" s="7">
        <f t="shared" si="3"/>
        <v>1074.319</v>
      </c>
    </row>
    <row r="13" spans="2:16" x14ac:dyDescent="0.25">
      <c r="B13" s="6">
        <v>44593</v>
      </c>
      <c r="C13" s="7">
        <v>5685.11</v>
      </c>
      <c r="D13" s="7">
        <v>6.5739999999999998</v>
      </c>
      <c r="E13" s="7">
        <f t="shared" si="4"/>
        <v>5678.5360000000001</v>
      </c>
      <c r="F13" s="8">
        <v>0.56779999999999997</v>
      </c>
      <c r="G13" s="9">
        <f t="shared" si="5"/>
        <v>3224.2727408000001</v>
      </c>
      <c r="H13" s="7">
        <f t="shared" si="0"/>
        <v>4735.3639999999996</v>
      </c>
      <c r="I13" s="9">
        <f t="shared" si="1"/>
        <v>2688.7396791999995</v>
      </c>
      <c r="K13" s="6">
        <v>44593</v>
      </c>
      <c r="L13" s="17">
        <v>0</v>
      </c>
      <c r="M13" s="17">
        <v>943172</v>
      </c>
      <c r="N13" s="17">
        <f t="shared" si="2"/>
        <v>943172</v>
      </c>
      <c r="O13" s="7">
        <f t="shared" si="3"/>
        <v>943.17200000000003</v>
      </c>
    </row>
    <row r="14" spans="2:16" x14ac:dyDescent="0.25">
      <c r="B14" s="6">
        <v>44621</v>
      </c>
      <c r="C14" s="7">
        <v>9766.7970000000005</v>
      </c>
      <c r="D14" s="7">
        <v>3.79</v>
      </c>
      <c r="E14" s="7">
        <f t="shared" si="4"/>
        <v>9763.0069999999996</v>
      </c>
      <c r="F14" s="8">
        <v>0.56779999999999997</v>
      </c>
      <c r="G14" s="9">
        <f t="shared" si="5"/>
        <v>5543.4353745999997</v>
      </c>
      <c r="H14" s="7">
        <f t="shared" si="0"/>
        <v>7099.2330000000002</v>
      </c>
      <c r="I14" s="9">
        <f t="shared" si="1"/>
        <v>4030.9444973999998</v>
      </c>
      <c r="K14" s="6">
        <v>44621</v>
      </c>
      <c r="L14" s="17">
        <v>1148001</v>
      </c>
      <c r="M14" s="17">
        <v>1515773</v>
      </c>
      <c r="N14" s="17">
        <f t="shared" si="2"/>
        <v>2663774</v>
      </c>
      <c r="O14" s="7">
        <f t="shared" si="3"/>
        <v>2663.7739999999999</v>
      </c>
    </row>
    <row r="15" spans="2:16" x14ac:dyDescent="0.25">
      <c r="B15" s="6">
        <v>44652</v>
      </c>
      <c r="C15" s="7">
        <v>6405.5259999999998</v>
      </c>
      <c r="D15" s="7">
        <v>11.026</v>
      </c>
      <c r="E15" s="7">
        <f t="shared" si="4"/>
        <v>6394.5</v>
      </c>
      <c r="F15" s="8">
        <v>0.56779999999999997</v>
      </c>
      <c r="G15" s="9">
        <f t="shared" si="5"/>
        <v>3630.7970999999998</v>
      </c>
      <c r="H15" s="7">
        <f t="shared" si="0"/>
        <v>4537.25</v>
      </c>
      <c r="I15" s="9">
        <f t="shared" si="1"/>
        <v>2576.2505499999997</v>
      </c>
      <c r="K15" s="6">
        <v>44652</v>
      </c>
      <c r="L15" s="17">
        <v>920310</v>
      </c>
      <c r="M15" s="17">
        <v>936940</v>
      </c>
      <c r="N15" s="17">
        <f t="shared" si="2"/>
        <v>1857250</v>
      </c>
      <c r="O15" s="7">
        <f t="shared" si="3"/>
        <v>1857.25</v>
      </c>
    </row>
    <row r="16" spans="2:16" x14ac:dyDescent="0.25">
      <c r="B16" s="6">
        <v>44682</v>
      </c>
      <c r="C16" s="7">
        <v>4331.83</v>
      </c>
      <c r="D16" s="7">
        <v>14.462</v>
      </c>
      <c r="E16" s="7">
        <f t="shared" si="4"/>
        <v>4317.3679999999995</v>
      </c>
      <c r="F16" s="8">
        <v>0.56779999999999997</v>
      </c>
      <c r="G16" s="9">
        <f t="shared" si="5"/>
        <v>2451.4015503999995</v>
      </c>
      <c r="H16" s="7">
        <f t="shared" si="0"/>
        <v>3098.6779999999994</v>
      </c>
      <c r="I16" s="9">
        <f t="shared" si="1"/>
        <v>1759.4293683999995</v>
      </c>
      <c r="K16" s="6">
        <v>44682</v>
      </c>
      <c r="L16" s="17">
        <v>591054</v>
      </c>
      <c r="M16" s="17">
        <v>627636</v>
      </c>
      <c r="N16" s="17">
        <f t="shared" si="2"/>
        <v>1218690</v>
      </c>
      <c r="O16" s="7">
        <f t="shared" si="3"/>
        <v>1218.69</v>
      </c>
    </row>
    <row r="17" spans="2:15" x14ac:dyDescent="0.25">
      <c r="B17" s="6">
        <v>44713</v>
      </c>
      <c r="C17" s="7">
        <v>6679.5739999999996</v>
      </c>
      <c r="D17" s="7">
        <v>5.4969999999999999</v>
      </c>
      <c r="E17" s="7">
        <f t="shared" si="4"/>
        <v>6674.0769999999993</v>
      </c>
      <c r="F17" s="8">
        <v>0.56779999999999997</v>
      </c>
      <c r="G17" s="9">
        <f t="shared" si="5"/>
        <v>3789.5409205999995</v>
      </c>
      <c r="H17" s="7">
        <f t="shared" si="0"/>
        <v>4807.2009999999991</v>
      </c>
      <c r="I17" s="9">
        <f t="shared" si="1"/>
        <v>2729.5287277999992</v>
      </c>
      <c r="K17" s="6">
        <v>44713</v>
      </c>
      <c r="L17" s="17">
        <v>918015</v>
      </c>
      <c r="M17" s="17">
        <v>948861</v>
      </c>
      <c r="N17" s="17">
        <f t="shared" si="2"/>
        <v>1866876</v>
      </c>
      <c r="O17" s="7">
        <f t="shared" si="3"/>
        <v>1866.876</v>
      </c>
    </row>
    <row r="18" spans="2:15" x14ac:dyDescent="0.25">
      <c r="B18" s="6">
        <v>44743</v>
      </c>
      <c r="C18" s="7">
        <v>7560.3670000000002</v>
      </c>
      <c r="D18" s="7">
        <v>4.7649999999999997</v>
      </c>
      <c r="E18" s="7">
        <f t="shared" si="4"/>
        <v>7555.6019999999999</v>
      </c>
      <c r="F18" s="8">
        <v>0.56779999999999997</v>
      </c>
      <c r="G18" s="9">
        <f t="shared" si="5"/>
        <v>4290.0708156000001</v>
      </c>
      <c r="H18" s="7">
        <f t="shared" si="0"/>
        <v>5439.2109999999993</v>
      </c>
      <c r="I18" s="9">
        <f t="shared" si="1"/>
        <v>3088.3840057999996</v>
      </c>
      <c r="K18" s="6">
        <v>44743</v>
      </c>
      <c r="L18" s="17">
        <v>1014582</v>
      </c>
      <c r="M18" s="17">
        <v>1101809</v>
      </c>
      <c r="N18" s="17">
        <f t="shared" si="2"/>
        <v>2116391</v>
      </c>
      <c r="O18" s="7">
        <f t="shared" si="3"/>
        <v>2116.3910000000001</v>
      </c>
    </row>
    <row r="19" spans="2:15" x14ac:dyDescent="0.25">
      <c r="B19" s="6">
        <v>44774</v>
      </c>
      <c r="C19" s="7">
        <v>6703.0110000000004</v>
      </c>
      <c r="D19" s="7">
        <v>6.1539999999999999</v>
      </c>
      <c r="E19" s="7">
        <f t="shared" si="4"/>
        <v>6696.857</v>
      </c>
      <c r="F19" s="8">
        <v>0.56779999999999997</v>
      </c>
      <c r="G19" s="9">
        <f t="shared" si="5"/>
        <v>3802.4754045999998</v>
      </c>
      <c r="H19" s="7">
        <f t="shared" si="0"/>
        <v>4787.1819999999998</v>
      </c>
      <c r="I19" s="9">
        <f t="shared" si="1"/>
        <v>2718.1619395999996</v>
      </c>
      <c r="K19" s="6">
        <v>44774</v>
      </c>
      <c r="L19" s="17">
        <v>951890</v>
      </c>
      <c r="M19" s="17">
        <v>957785</v>
      </c>
      <c r="N19" s="17">
        <f t="shared" si="2"/>
        <v>1909675</v>
      </c>
      <c r="O19" s="7">
        <f t="shared" si="3"/>
        <v>1909.675</v>
      </c>
    </row>
    <row r="20" spans="2:15" x14ac:dyDescent="0.25">
      <c r="B20" s="6">
        <v>44805</v>
      </c>
      <c r="C20" s="7">
        <v>6353.1610000000001</v>
      </c>
      <c r="D20" s="7">
        <v>6.7370000000000001</v>
      </c>
      <c r="E20" s="7">
        <f t="shared" si="4"/>
        <v>6346.424</v>
      </c>
      <c r="F20" s="8">
        <v>0.56779999999999997</v>
      </c>
      <c r="G20" s="9">
        <f t="shared" si="5"/>
        <v>3603.4995471999996</v>
      </c>
      <c r="H20" s="7">
        <f t="shared" si="0"/>
        <v>4540.04</v>
      </c>
      <c r="I20" s="9">
        <f t="shared" si="1"/>
        <v>2577.8347119999999</v>
      </c>
      <c r="K20" s="6">
        <v>44805</v>
      </c>
      <c r="L20" s="17">
        <v>910593</v>
      </c>
      <c r="M20" s="17">
        <v>895791</v>
      </c>
      <c r="N20" s="17">
        <f t="shared" si="2"/>
        <v>1806384</v>
      </c>
      <c r="O20" s="7">
        <f t="shared" si="3"/>
        <v>1806.384</v>
      </c>
    </row>
    <row r="21" spans="2:15" x14ac:dyDescent="0.25">
      <c r="B21" s="6">
        <v>44835</v>
      </c>
      <c r="C21" s="7">
        <v>8548.8459999999995</v>
      </c>
      <c r="D21" s="7">
        <v>8.0939999999999994</v>
      </c>
      <c r="E21" s="7">
        <f t="shared" si="4"/>
        <v>8540.7520000000004</v>
      </c>
      <c r="F21" s="8">
        <v>0.56779999999999997</v>
      </c>
      <c r="G21" s="9">
        <f t="shared" si="5"/>
        <v>4849.4389855999998</v>
      </c>
      <c r="H21" s="7">
        <f t="shared" si="0"/>
        <v>6039.8220000000001</v>
      </c>
      <c r="I21" s="9">
        <f t="shared" si="1"/>
        <v>3429.4109315999999</v>
      </c>
      <c r="K21" s="6">
        <v>44835</v>
      </c>
      <c r="L21" s="17">
        <v>1248027</v>
      </c>
      <c r="M21" s="17">
        <v>1252903</v>
      </c>
      <c r="N21" s="17">
        <f t="shared" si="2"/>
        <v>2500930</v>
      </c>
      <c r="O21" s="7">
        <f t="shared" si="3"/>
        <v>2500.9299999999998</v>
      </c>
    </row>
    <row r="22" spans="2:15" x14ac:dyDescent="0.25">
      <c r="B22" s="6">
        <v>44866</v>
      </c>
      <c r="C22" s="7">
        <v>8661.4310000000005</v>
      </c>
      <c r="D22" s="7">
        <v>4.2949999999999999</v>
      </c>
      <c r="E22" s="7">
        <f t="shared" si="4"/>
        <v>8657.1360000000004</v>
      </c>
      <c r="F22" s="8">
        <v>0.56779999999999997</v>
      </c>
      <c r="G22" s="9">
        <f t="shared" si="5"/>
        <v>4915.5218207999997</v>
      </c>
      <c r="H22" s="7">
        <f t="shared" si="0"/>
        <v>6103.2290000000003</v>
      </c>
      <c r="I22" s="9">
        <f t="shared" si="1"/>
        <v>3465.4134261999998</v>
      </c>
      <c r="K22" s="6">
        <v>44866</v>
      </c>
      <c r="L22" s="17">
        <v>1277310</v>
      </c>
      <c r="M22" s="17">
        <v>1276597</v>
      </c>
      <c r="N22" s="17">
        <f t="shared" si="2"/>
        <v>2553907</v>
      </c>
      <c r="O22" s="7">
        <f t="shared" si="3"/>
        <v>2553.9070000000002</v>
      </c>
    </row>
    <row r="23" spans="2:15" x14ac:dyDescent="0.25">
      <c r="B23" s="6">
        <v>44896</v>
      </c>
      <c r="C23" s="7">
        <v>6876.7349999999997</v>
      </c>
      <c r="D23" s="7">
        <v>5.5060000000000002</v>
      </c>
      <c r="E23" s="7">
        <f t="shared" si="4"/>
        <v>6871.2289999999994</v>
      </c>
      <c r="F23" s="8">
        <v>0.56779999999999997</v>
      </c>
      <c r="G23" s="9">
        <f t="shared" si="5"/>
        <v>3901.4838261999994</v>
      </c>
      <c r="H23" s="7">
        <f t="shared" si="0"/>
        <v>4877.4869999999992</v>
      </c>
      <c r="I23" s="9">
        <f t="shared" si="1"/>
        <v>2769.4371185999994</v>
      </c>
      <c r="K23" s="6">
        <v>44896</v>
      </c>
      <c r="L23" s="17">
        <v>1015313</v>
      </c>
      <c r="M23" s="17">
        <v>978429</v>
      </c>
      <c r="N23" s="17">
        <f t="shared" si="2"/>
        <v>1993742</v>
      </c>
      <c r="O23" s="7">
        <f t="shared" si="3"/>
        <v>1993.742</v>
      </c>
    </row>
    <row r="24" spans="2:15" x14ac:dyDescent="0.25">
      <c r="B24" s="6">
        <v>44927</v>
      </c>
      <c r="C24" s="7">
        <v>7426.9549999999999</v>
      </c>
      <c r="D24" s="7">
        <v>7.6449999999999996</v>
      </c>
      <c r="E24" s="7">
        <f t="shared" si="4"/>
        <v>7419.3099999999995</v>
      </c>
      <c r="F24" s="8">
        <v>0.56779999999999997</v>
      </c>
      <c r="G24" s="9">
        <f t="shared" si="5"/>
        <v>4212.6842179999994</v>
      </c>
      <c r="H24" s="7">
        <f t="shared" si="0"/>
        <v>5250.2619999999997</v>
      </c>
      <c r="I24" s="9">
        <f t="shared" si="1"/>
        <v>2981.0987635999995</v>
      </c>
      <c r="K24" s="6">
        <v>44927</v>
      </c>
      <c r="L24" s="17">
        <v>1096110</v>
      </c>
      <c r="M24" s="17">
        <v>1072938</v>
      </c>
      <c r="N24" s="17">
        <f t="shared" si="2"/>
        <v>2169048</v>
      </c>
      <c r="O24" s="7">
        <f t="shared" si="3"/>
        <v>2169.0479999999998</v>
      </c>
    </row>
    <row r="25" spans="2:15" x14ac:dyDescent="0.25">
      <c r="B25" s="6">
        <v>44958</v>
      </c>
      <c r="C25" s="7">
        <v>7144.64</v>
      </c>
      <c r="D25" s="7">
        <v>7.2709999999999999</v>
      </c>
      <c r="E25" s="7">
        <f t="shared" si="4"/>
        <v>7137.3690000000006</v>
      </c>
      <c r="F25" s="8">
        <v>0.56779999999999997</v>
      </c>
      <c r="G25" s="9">
        <f t="shared" si="5"/>
        <v>4052.5981182</v>
      </c>
      <c r="H25" s="7">
        <f t="shared" si="0"/>
        <v>5103.1920000000009</v>
      </c>
      <c r="I25" s="9">
        <f t="shared" si="1"/>
        <v>2897.5924176000003</v>
      </c>
      <c r="K25" s="6">
        <v>44958</v>
      </c>
      <c r="L25" s="17">
        <v>1093486</v>
      </c>
      <c r="M25" s="17">
        <v>940691</v>
      </c>
      <c r="N25" s="17">
        <f t="shared" si="2"/>
        <v>2034177</v>
      </c>
      <c r="O25" s="7">
        <f t="shared" si="3"/>
        <v>2034.1769999999999</v>
      </c>
    </row>
    <row r="26" spans="2:15" x14ac:dyDescent="0.25">
      <c r="B26" s="6">
        <v>44986</v>
      </c>
      <c r="C26" s="7">
        <v>7038.5240000000003</v>
      </c>
      <c r="D26" s="7">
        <v>10.824999999999999</v>
      </c>
      <c r="E26" s="7">
        <f t="shared" si="4"/>
        <v>7027.6990000000005</v>
      </c>
      <c r="F26" s="8">
        <v>0.56779999999999997</v>
      </c>
      <c r="G26" s="9">
        <f t="shared" si="5"/>
        <v>3990.3274922000001</v>
      </c>
      <c r="H26" s="7">
        <f t="shared" si="0"/>
        <v>5009.518</v>
      </c>
      <c r="I26" s="9">
        <f t="shared" si="1"/>
        <v>2844.4043204</v>
      </c>
      <c r="K26" s="6">
        <v>44986</v>
      </c>
      <c r="L26" s="17">
        <v>1013467</v>
      </c>
      <c r="M26" s="17">
        <v>1004714</v>
      </c>
      <c r="N26" s="17">
        <f t="shared" si="2"/>
        <v>2018181</v>
      </c>
      <c r="O26" s="7">
        <f t="shared" si="3"/>
        <v>2018.181</v>
      </c>
    </row>
    <row r="27" spans="2:15" x14ac:dyDescent="0.25">
      <c r="B27" s="6">
        <v>45017</v>
      </c>
      <c r="C27" s="7">
        <v>4861.5969999999998</v>
      </c>
      <c r="D27" s="7">
        <v>9.8279999999999994</v>
      </c>
      <c r="E27" s="7">
        <f t="shared" si="4"/>
        <v>4851.7689999999993</v>
      </c>
      <c r="F27" s="8">
        <v>0.56779999999999997</v>
      </c>
      <c r="G27" s="9">
        <f t="shared" si="5"/>
        <v>2754.8344381999996</v>
      </c>
      <c r="H27" s="7">
        <f t="shared" si="0"/>
        <v>3473.6899999999996</v>
      </c>
      <c r="I27" s="9">
        <f t="shared" si="1"/>
        <v>1972.3611819999996</v>
      </c>
      <c r="K27" s="6">
        <v>45017</v>
      </c>
      <c r="L27" s="17">
        <v>701141</v>
      </c>
      <c r="M27" s="17">
        <v>676938</v>
      </c>
      <c r="N27" s="17">
        <f t="shared" si="2"/>
        <v>1378079</v>
      </c>
      <c r="O27" s="7">
        <f t="shared" si="3"/>
        <v>1378.079</v>
      </c>
    </row>
    <row r="28" spans="2:15" x14ac:dyDescent="0.25">
      <c r="B28" s="6">
        <v>45047</v>
      </c>
      <c r="C28" s="7">
        <v>7450.6329999999998</v>
      </c>
      <c r="D28" s="7">
        <v>5.9080000000000004</v>
      </c>
      <c r="E28" s="7">
        <f t="shared" si="4"/>
        <v>7444.7249999999995</v>
      </c>
      <c r="F28" s="8">
        <v>0.56779999999999997</v>
      </c>
      <c r="G28" s="9">
        <f t="shared" si="5"/>
        <v>4227.1148549999998</v>
      </c>
      <c r="H28" s="7">
        <f t="shared" si="0"/>
        <v>5294.9319999999989</v>
      </c>
      <c r="I28" s="9">
        <f t="shared" si="1"/>
        <v>3006.4623895999994</v>
      </c>
      <c r="K28" s="6">
        <v>45047</v>
      </c>
      <c r="L28" s="17">
        <v>1079169</v>
      </c>
      <c r="M28" s="17">
        <v>1070624</v>
      </c>
      <c r="N28" s="17">
        <f t="shared" si="2"/>
        <v>2149793</v>
      </c>
      <c r="O28" s="7">
        <f t="shared" si="3"/>
        <v>2149.7930000000001</v>
      </c>
    </row>
    <row r="29" spans="2:15" x14ac:dyDescent="0.25">
      <c r="B29" s="6">
        <v>45078</v>
      </c>
      <c r="C29" s="7">
        <v>4323.3860000000004</v>
      </c>
      <c r="D29" s="7">
        <v>5.8810000000000002</v>
      </c>
      <c r="E29" s="7">
        <f t="shared" si="4"/>
        <v>4317.5050000000001</v>
      </c>
      <c r="F29" s="8">
        <v>0.56779999999999997</v>
      </c>
      <c r="G29" s="9">
        <f t="shared" si="5"/>
        <v>2451.479339</v>
      </c>
      <c r="H29" s="7">
        <f t="shared" si="0"/>
        <v>3071.5060000000003</v>
      </c>
      <c r="I29" s="9">
        <f t="shared" si="1"/>
        <v>1744.0011068000001</v>
      </c>
      <c r="K29" s="6">
        <v>45078</v>
      </c>
      <c r="L29" s="17">
        <v>628971</v>
      </c>
      <c r="M29" s="17">
        <v>617028</v>
      </c>
      <c r="N29" s="17">
        <f t="shared" si="2"/>
        <v>1245999</v>
      </c>
      <c r="O29" s="7">
        <f t="shared" si="3"/>
        <v>1245.999</v>
      </c>
    </row>
    <row r="30" spans="2:15" x14ac:dyDescent="0.25">
      <c r="B30" s="6">
        <v>45108</v>
      </c>
      <c r="C30" s="7">
        <v>3787.029</v>
      </c>
      <c r="D30" s="7">
        <v>8.1140000000000008</v>
      </c>
      <c r="E30" s="7">
        <f t="shared" si="4"/>
        <v>3778.915</v>
      </c>
      <c r="F30" s="8">
        <v>0.56779999999999997</v>
      </c>
      <c r="G30" s="9">
        <f t="shared" si="5"/>
        <v>2145.6679369999997</v>
      </c>
      <c r="H30" s="7">
        <f t="shared" si="0"/>
        <v>2684.9809999999998</v>
      </c>
      <c r="I30" s="9">
        <f t="shared" si="1"/>
        <v>1524.5322117999997</v>
      </c>
      <c r="K30" s="6">
        <v>45108</v>
      </c>
      <c r="L30" s="17">
        <v>551976</v>
      </c>
      <c r="M30" s="17">
        <v>541958</v>
      </c>
      <c r="N30" s="17">
        <f t="shared" si="2"/>
        <v>1093934</v>
      </c>
      <c r="O30" s="7">
        <f t="shared" si="3"/>
        <v>1093.934</v>
      </c>
    </row>
    <row r="31" spans="2:15" x14ac:dyDescent="0.25">
      <c r="B31" s="6">
        <v>45139</v>
      </c>
      <c r="C31" s="7">
        <v>9060.1440000000002</v>
      </c>
      <c r="D31" s="7">
        <v>4.2960000000000003</v>
      </c>
      <c r="E31" s="7">
        <f t="shared" si="4"/>
        <v>9055.848</v>
      </c>
      <c r="F31" s="8">
        <v>0.56779999999999997</v>
      </c>
      <c r="G31" s="9">
        <f t="shared" si="5"/>
        <v>5141.9104944000001</v>
      </c>
      <c r="H31" s="7">
        <f t="shared" si="0"/>
        <v>6366.6990000000005</v>
      </c>
      <c r="I31" s="9">
        <f t="shared" si="1"/>
        <v>3615.0116922000002</v>
      </c>
      <c r="K31" s="6">
        <v>45139</v>
      </c>
      <c r="L31" s="17">
        <v>1335912</v>
      </c>
      <c r="M31" s="17">
        <v>1353237</v>
      </c>
      <c r="N31" s="17">
        <f t="shared" si="2"/>
        <v>2689149</v>
      </c>
      <c r="O31" s="7">
        <f t="shared" si="3"/>
        <v>2689.1489999999999</v>
      </c>
    </row>
    <row r="32" spans="2:15" x14ac:dyDescent="0.25">
      <c r="B32" s="6">
        <v>45170</v>
      </c>
      <c r="C32" s="7">
        <v>9323.8259999999991</v>
      </c>
      <c r="D32" s="7">
        <v>3.105</v>
      </c>
      <c r="E32" s="7">
        <f t="shared" si="4"/>
        <v>9320.7209999999995</v>
      </c>
      <c r="F32" s="8">
        <v>0.56779999999999997</v>
      </c>
      <c r="G32" s="9">
        <f t="shared" si="5"/>
        <v>5292.3053837999996</v>
      </c>
      <c r="H32" s="7">
        <f t="shared" si="0"/>
        <v>6560.4339999999993</v>
      </c>
      <c r="I32" s="9">
        <f t="shared" si="1"/>
        <v>3725.0144251999996</v>
      </c>
      <c r="K32" s="6">
        <v>45170</v>
      </c>
      <c r="L32" s="17">
        <v>1365311</v>
      </c>
      <c r="M32" s="17">
        <v>1394976</v>
      </c>
      <c r="N32" s="17">
        <f t="shared" si="2"/>
        <v>2760287</v>
      </c>
      <c r="O32" s="7">
        <f t="shared" si="3"/>
        <v>2760.2869999999998</v>
      </c>
    </row>
    <row r="33" spans="2:15" x14ac:dyDescent="0.25">
      <c r="B33" s="6">
        <v>45200</v>
      </c>
      <c r="C33" s="7">
        <v>6239.1930000000002</v>
      </c>
      <c r="D33" s="7">
        <v>7.5430000000000001</v>
      </c>
      <c r="E33" s="7">
        <f t="shared" si="4"/>
        <v>6231.6500000000005</v>
      </c>
      <c r="F33" s="8">
        <v>0.56779999999999997</v>
      </c>
      <c r="G33" s="9">
        <f t="shared" si="5"/>
        <v>3538.3308700000002</v>
      </c>
      <c r="H33" s="7">
        <f t="shared" si="0"/>
        <v>4443.7960000000003</v>
      </c>
      <c r="I33" s="9">
        <f t="shared" si="1"/>
        <v>2523.1873688000001</v>
      </c>
      <c r="K33" s="6">
        <v>45200</v>
      </c>
      <c r="L33" s="17">
        <v>894236</v>
      </c>
      <c r="M33" s="17">
        <v>893618</v>
      </c>
      <c r="N33" s="17">
        <f t="shared" si="2"/>
        <v>1787854</v>
      </c>
      <c r="O33" s="7">
        <f t="shared" si="3"/>
        <v>1787.854</v>
      </c>
    </row>
    <row r="34" spans="2:15" x14ac:dyDescent="0.25">
      <c r="B34" s="6">
        <v>45231</v>
      </c>
      <c r="C34" s="7">
        <v>6571.0439999999999</v>
      </c>
      <c r="D34" s="7">
        <v>5.6950000000000003</v>
      </c>
      <c r="E34" s="7">
        <f t="shared" si="4"/>
        <v>6565.3490000000002</v>
      </c>
      <c r="F34" s="8">
        <v>0.56779999999999997</v>
      </c>
      <c r="G34" s="9">
        <f t="shared" si="5"/>
        <v>3727.8051621999998</v>
      </c>
      <c r="H34" s="7">
        <f t="shared" si="0"/>
        <v>4651.4470000000001</v>
      </c>
      <c r="I34" s="9">
        <f t="shared" si="1"/>
        <v>2641.0916066</v>
      </c>
      <c r="K34" s="6">
        <v>45231</v>
      </c>
      <c r="L34" s="17">
        <v>966046</v>
      </c>
      <c r="M34" s="17">
        <v>947856</v>
      </c>
      <c r="N34" s="17">
        <f t="shared" si="2"/>
        <v>1913902</v>
      </c>
      <c r="O34" s="7">
        <f t="shared" si="3"/>
        <v>1913.902</v>
      </c>
    </row>
    <row r="35" spans="2:15" x14ac:dyDescent="0.25">
      <c r="B35" s="6">
        <v>45261</v>
      </c>
      <c r="C35" s="7">
        <v>7706.192</v>
      </c>
      <c r="D35" s="7">
        <v>9.01</v>
      </c>
      <c r="E35" s="7">
        <f t="shared" si="4"/>
        <v>7697.1819999999998</v>
      </c>
      <c r="F35" s="8">
        <v>0.56779999999999997</v>
      </c>
      <c r="G35" s="9">
        <f t="shared" si="5"/>
        <v>4370.4599395999994</v>
      </c>
      <c r="H35" s="7">
        <f t="shared" si="0"/>
        <v>5295.1859999999997</v>
      </c>
      <c r="I35" s="9">
        <f t="shared" si="1"/>
        <v>3006.6066107999995</v>
      </c>
      <c r="K35" s="6">
        <v>45261</v>
      </c>
      <c r="L35" s="17">
        <v>1210354</v>
      </c>
      <c r="M35" s="17">
        <v>1191642</v>
      </c>
      <c r="N35" s="17">
        <f t="shared" si="2"/>
        <v>2401996</v>
      </c>
      <c r="O35" s="7">
        <f t="shared" si="3"/>
        <v>2401.9960000000001</v>
      </c>
    </row>
    <row r="36" spans="2:15" x14ac:dyDescent="0.25">
      <c r="B36" s="6">
        <v>45292</v>
      </c>
      <c r="C36" s="7">
        <v>8929.7039999999997</v>
      </c>
      <c r="D36" s="7">
        <v>3.8919999999999999</v>
      </c>
      <c r="E36" s="7">
        <f t="shared" si="4"/>
        <v>8925.8119999999999</v>
      </c>
      <c r="F36" s="8">
        <v>0.56779999999999997</v>
      </c>
      <c r="G36" s="9">
        <f t="shared" si="5"/>
        <v>5068.0760535999998</v>
      </c>
      <c r="H36" s="7">
        <f t="shared" si="0"/>
        <v>6101.2539999999999</v>
      </c>
      <c r="I36" s="9">
        <f t="shared" si="1"/>
        <v>3464.2920211999999</v>
      </c>
      <c r="K36" s="6">
        <v>45292</v>
      </c>
      <c r="L36" s="17">
        <v>1423463</v>
      </c>
      <c r="M36" s="17">
        <v>1401095</v>
      </c>
      <c r="N36" s="17">
        <f t="shared" si="2"/>
        <v>2824558</v>
      </c>
      <c r="O36" s="7">
        <f t="shared" si="3"/>
        <v>2824.558</v>
      </c>
    </row>
    <row r="37" spans="2:15" x14ac:dyDescent="0.25">
      <c r="B37" s="6">
        <v>45323</v>
      </c>
      <c r="C37" s="7">
        <v>6998.5280000000002</v>
      </c>
      <c r="D37" s="7">
        <v>8.984</v>
      </c>
      <c r="E37" s="7">
        <f t="shared" si="4"/>
        <v>6989.5439999999999</v>
      </c>
      <c r="F37" s="8">
        <v>0.56779999999999997</v>
      </c>
      <c r="G37" s="9">
        <f t="shared" si="5"/>
        <v>3968.6630831999996</v>
      </c>
      <c r="H37" s="7">
        <f t="shared" si="0"/>
        <v>4965.8099999999995</v>
      </c>
      <c r="I37" s="9">
        <f t="shared" si="1"/>
        <v>2819.5869179999995</v>
      </c>
      <c r="K37" s="6">
        <v>45323</v>
      </c>
      <c r="L37" s="17">
        <v>1010488</v>
      </c>
      <c r="M37" s="17">
        <v>1013246</v>
      </c>
      <c r="N37" s="17">
        <f t="shared" si="2"/>
        <v>2023734</v>
      </c>
      <c r="O37" s="7">
        <f t="shared" si="3"/>
        <v>2023.7339999999999</v>
      </c>
    </row>
    <row r="38" spans="2:15" x14ac:dyDescent="0.25">
      <c r="B38" s="6">
        <v>45352</v>
      </c>
      <c r="C38" s="7">
        <v>4231.799</v>
      </c>
      <c r="D38" s="7">
        <v>14.728999999999999</v>
      </c>
      <c r="E38" s="7">
        <f t="shared" si="4"/>
        <v>4217.07</v>
      </c>
      <c r="F38" s="8">
        <v>0.56779999999999997</v>
      </c>
      <c r="G38" s="9">
        <f t="shared" si="5"/>
        <v>2394.4523459999996</v>
      </c>
      <c r="H38" s="7">
        <f t="shared" si="0"/>
        <v>3052.4829999999997</v>
      </c>
      <c r="I38" s="9">
        <f t="shared" si="1"/>
        <v>1733.1998473999997</v>
      </c>
      <c r="K38" s="6">
        <v>45352</v>
      </c>
      <c r="L38" s="17">
        <v>575757</v>
      </c>
      <c r="M38" s="17">
        <v>588830</v>
      </c>
      <c r="N38" s="17">
        <f t="shared" si="2"/>
        <v>1164587</v>
      </c>
      <c r="O38" s="7">
        <f t="shared" si="3"/>
        <v>1164.587</v>
      </c>
    </row>
    <row r="39" spans="2:15" ht="25.2" x14ac:dyDescent="0.25">
      <c r="B39" s="10" t="s">
        <v>42</v>
      </c>
      <c r="C39" s="7">
        <v>7595.2420000000002</v>
      </c>
      <c r="D39" s="7">
        <v>7.1829999999999998</v>
      </c>
      <c r="E39" s="7">
        <f t="shared" si="4"/>
        <v>7588.0590000000002</v>
      </c>
      <c r="F39" s="8">
        <v>0.56779999999999997</v>
      </c>
      <c r="G39" s="9">
        <f t="shared" si="5"/>
        <v>4308.4999001999995</v>
      </c>
      <c r="H39" s="7">
        <f t="shared" si="0"/>
        <v>5341.1580000000004</v>
      </c>
      <c r="I39" s="9">
        <f t="shared" si="1"/>
        <v>3032.7095124000002</v>
      </c>
      <c r="K39" s="10" t="s">
        <v>42</v>
      </c>
      <c r="L39" s="17">
        <v>1121469</v>
      </c>
      <c r="M39" s="17">
        <v>1125432</v>
      </c>
      <c r="N39" s="17">
        <f t="shared" si="2"/>
        <v>2246901</v>
      </c>
      <c r="O39" s="17">
        <f t="shared" si="3"/>
        <v>2246.9009999999998</v>
      </c>
    </row>
    <row r="40" spans="2:15" ht="37.799999999999997" x14ac:dyDescent="0.25">
      <c r="B40" s="10" t="s">
        <v>36</v>
      </c>
      <c r="C40" s="7">
        <f>SUM(C7:C11)</f>
        <v>39316.762999999999</v>
      </c>
      <c r="D40" s="7">
        <f>SUM(D7:D11)</f>
        <v>26.193000000000001</v>
      </c>
      <c r="E40" s="7">
        <f>SUM(E7:E11)</f>
        <v>39290.57</v>
      </c>
      <c r="F40" s="8">
        <v>0.56779999999999997</v>
      </c>
      <c r="G40" s="9">
        <f>SUM(G7:G11)</f>
        <v>22309.185645999998</v>
      </c>
      <c r="H40" s="7">
        <f>SUM(H7:H11)</f>
        <v>28541.828000000001</v>
      </c>
      <c r="I40" s="9">
        <f>ROUNDDOWN(SUM(I7:I11),0)</f>
        <v>16206</v>
      </c>
    </row>
    <row r="41" spans="2:15" ht="37.799999999999997" x14ac:dyDescent="0.25">
      <c r="B41" s="10" t="s">
        <v>30</v>
      </c>
      <c r="C41" s="7">
        <f>SUM(C12:C23)</f>
        <v>83990.12999999999</v>
      </c>
      <c r="D41" s="7">
        <f>SUM(D12:D23)</f>
        <v>86.499999999999986</v>
      </c>
      <c r="E41" s="7">
        <f>SUM(E12:E23)</f>
        <v>83903.629999999976</v>
      </c>
      <c r="F41" s="8">
        <v>0.56779999999999997</v>
      </c>
      <c r="G41" s="9">
        <f>SUM(G12:G23)</f>
        <v>47640.481113999995</v>
      </c>
      <c r="H41" s="7">
        <f>SUM(H12:H23)</f>
        <v>61398.52</v>
      </c>
      <c r="I41" s="9">
        <f>ROUNDDOWN(SUM(I12:I23),0)</f>
        <v>34862</v>
      </c>
    </row>
    <row r="42" spans="2:15" ht="37.799999999999997" x14ac:dyDescent="0.25">
      <c r="B42" s="10" t="s">
        <v>22</v>
      </c>
      <c r="C42" s="11">
        <f>SUM(C24:C35)</f>
        <v>80933.163</v>
      </c>
      <c r="D42" s="11">
        <f>SUM(D24:D35)</f>
        <v>85.121000000000024</v>
      </c>
      <c r="E42" s="7">
        <f>SUM(E24:E35)</f>
        <v>80848.042000000001</v>
      </c>
      <c r="F42" s="8">
        <v>0.56779999999999997</v>
      </c>
      <c r="G42" s="9">
        <f>SUM(G24:G35)</f>
        <v>45905.51824759999</v>
      </c>
      <c r="H42" s="7">
        <f>SUM(H24:H35)</f>
        <v>57205.643000000004</v>
      </c>
      <c r="I42" s="9">
        <f>ROUNDDOWN(SUM(I24:I35),0)</f>
        <v>32481</v>
      </c>
    </row>
    <row r="43" spans="2:15" ht="37.799999999999997" x14ac:dyDescent="0.25">
      <c r="B43" s="10" t="s">
        <v>31</v>
      </c>
      <c r="C43" s="11">
        <f>SUM(C36:C39)</f>
        <v>27755.273000000001</v>
      </c>
      <c r="D43" s="11">
        <f>SUM(D36:D39)</f>
        <v>34.787999999999997</v>
      </c>
      <c r="E43" s="7">
        <f>SUM(E36:E39)</f>
        <v>27720.485000000001</v>
      </c>
      <c r="F43" s="8">
        <v>0.56779999999999997</v>
      </c>
      <c r="G43" s="9">
        <f>SUM(G36:G39)</f>
        <v>15739.691382999998</v>
      </c>
      <c r="H43" s="7">
        <f>SUM(H36:H39)</f>
        <v>19460.704999999998</v>
      </c>
      <c r="I43" s="9">
        <f>ROUNDDOWN(SUM(I36:I39),0)</f>
        <v>11049</v>
      </c>
    </row>
    <row r="44" spans="2:15" x14ac:dyDescent="0.25">
      <c r="B44" s="10" t="s">
        <v>4</v>
      </c>
      <c r="C44" s="7">
        <f>SUM(C40:C43)</f>
        <v>231995.32899999997</v>
      </c>
      <c r="D44" s="7">
        <f>SUM(D40:D43)</f>
        <v>232.60200000000003</v>
      </c>
      <c r="E44" s="7">
        <f>SUM(E40:E43)</f>
        <v>231762.72699999996</v>
      </c>
      <c r="F44" s="8">
        <v>0.56779999999999997</v>
      </c>
      <c r="G44" s="9">
        <f>SUM(G40:G43)</f>
        <v>131594.87639059999</v>
      </c>
      <c r="H44" s="7">
        <f>SUM(H40:H43)</f>
        <v>166606.696</v>
      </c>
      <c r="I44" s="9">
        <f>SUM(I40:I43)</f>
        <v>94598</v>
      </c>
      <c r="J44" s="4"/>
    </row>
  </sheetData>
  <mergeCells count="1">
    <mergeCell ref="L3:M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9B33-E241-A943-9BD2-48D8C4512F88}">
  <dimension ref="B1:N18"/>
  <sheetViews>
    <sheetView showGridLines="0" topLeftCell="A2" zoomScaleNormal="100" workbookViewId="0">
      <selection activeCell="G17" sqref="G17"/>
    </sheetView>
  </sheetViews>
  <sheetFormatPr defaultColWidth="11.19921875" defaultRowHeight="13.8" x14ac:dyDescent="0.25"/>
  <cols>
    <col min="1" max="1" width="11.19921875" style="25"/>
    <col min="2" max="2" width="8.19921875" style="25" bestFit="1" customWidth="1"/>
    <col min="3" max="3" width="11.69921875" style="25" bestFit="1" customWidth="1"/>
    <col min="4" max="4" width="11" style="25" bestFit="1" customWidth="1"/>
    <col min="5" max="5" width="14.19921875" style="25" bestFit="1" customWidth="1"/>
    <col min="6" max="6" width="12.296875" style="25" bestFit="1" customWidth="1"/>
    <col min="7" max="7" width="11.296875" style="25" bestFit="1" customWidth="1"/>
    <col min="8" max="8" width="10.59765625" style="25" bestFit="1" customWidth="1"/>
    <col min="9" max="12" width="11.19921875" style="25"/>
    <col min="13" max="13" width="19.69921875" style="25" customWidth="1"/>
    <col min="14" max="16384" width="11.19921875" style="25"/>
  </cols>
  <sheetData>
    <row r="1" spans="2:14" ht="62.25" customHeight="1" x14ac:dyDescent="0.25">
      <c r="B1" s="12" t="s">
        <v>5</v>
      </c>
      <c r="C1" s="13"/>
      <c r="D1" s="14"/>
      <c r="E1" s="13"/>
      <c r="F1" s="13"/>
      <c r="G1" s="13"/>
      <c r="H1" s="13"/>
      <c r="L1" s="45" t="s">
        <v>6</v>
      </c>
      <c r="M1" s="46"/>
      <c r="N1" s="29">
        <v>29948</v>
      </c>
    </row>
    <row r="2" spans="2:14" ht="75.599999999999994" x14ac:dyDescent="0.25">
      <c r="B2" s="15" t="s">
        <v>7</v>
      </c>
      <c r="C2" s="15" t="s">
        <v>8</v>
      </c>
      <c r="D2" s="15" t="s">
        <v>9</v>
      </c>
      <c r="E2" s="15" t="s">
        <v>10</v>
      </c>
      <c r="F2" s="15" t="s">
        <v>11</v>
      </c>
      <c r="G2" s="15" t="s">
        <v>12</v>
      </c>
      <c r="H2" s="15" t="s">
        <v>13</v>
      </c>
    </row>
    <row r="3" spans="2:14" ht="25.2" x14ac:dyDescent="0.25">
      <c r="B3" s="16">
        <v>2021</v>
      </c>
      <c r="C3" s="10" t="s">
        <v>37</v>
      </c>
      <c r="D3" s="8">
        <v>153</v>
      </c>
      <c r="E3" s="17">
        <f>'Baseline Emissions (Main Source'!I40</f>
        <v>16206</v>
      </c>
      <c r="F3" s="18">
        <f>N1/365*D3</f>
        <v>12553.545205479451</v>
      </c>
      <c r="G3" s="17">
        <f>E3-F3</f>
        <v>3652.4547945205486</v>
      </c>
      <c r="H3" s="19">
        <f>G3/F3</f>
        <v>0.29095006508012589</v>
      </c>
    </row>
    <row r="4" spans="2:14" ht="25.2" x14ac:dyDescent="0.25">
      <c r="B4" s="16">
        <v>2022</v>
      </c>
      <c r="C4" s="10" t="s">
        <v>32</v>
      </c>
      <c r="D4" s="8">
        <v>365</v>
      </c>
      <c r="E4" s="17">
        <f>'Baseline Emissions (Main Source'!I41</f>
        <v>34862</v>
      </c>
      <c r="F4" s="18">
        <f>N1</f>
        <v>29948</v>
      </c>
      <c r="G4" s="17">
        <f t="shared" ref="G4:G6" si="0">E4-F4</f>
        <v>4914</v>
      </c>
      <c r="H4" s="19">
        <f t="shared" ref="H4:H7" si="1">G4/F4</f>
        <v>0.16408441298250301</v>
      </c>
    </row>
    <row r="5" spans="2:14" ht="25.2" x14ac:dyDescent="0.25">
      <c r="B5" s="16">
        <v>2023</v>
      </c>
      <c r="C5" s="10" t="s">
        <v>23</v>
      </c>
      <c r="D5" s="8">
        <v>365</v>
      </c>
      <c r="E5" s="17">
        <f>'Baseline Emissions (Main Source'!I42</f>
        <v>32481</v>
      </c>
      <c r="F5" s="18">
        <f>N1</f>
        <v>29948</v>
      </c>
      <c r="G5" s="17">
        <f t="shared" si="0"/>
        <v>2533</v>
      </c>
      <c r="H5" s="19">
        <f t="shared" si="1"/>
        <v>8.4579938560170959E-2</v>
      </c>
    </row>
    <row r="6" spans="2:14" ht="25.2" x14ac:dyDescent="0.25">
      <c r="B6" s="16">
        <v>2024</v>
      </c>
      <c r="C6" s="10" t="s">
        <v>33</v>
      </c>
      <c r="D6" s="8">
        <v>121</v>
      </c>
      <c r="E6" s="17">
        <f>'Baseline Emissions (Main Source'!I43</f>
        <v>11049</v>
      </c>
      <c r="F6" s="18">
        <f>N1/365*D6</f>
        <v>9927.9671232876699</v>
      </c>
      <c r="G6" s="17">
        <f t="shared" si="0"/>
        <v>1121.0328767123301</v>
      </c>
      <c r="H6" s="19">
        <f t="shared" si="1"/>
        <v>0.11291665884778811</v>
      </c>
    </row>
    <row r="7" spans="2:14" x14ac:dyDescent="0.25">
      <c r="B7" s="16" t="s">
        <v>4</v>
      </c>
      <c r="C7" s="16"/>
      <c r="D7" s="16">
        <f>SUM(D3:D6)</f>
        <v>1004</v>
      </c>
      <c r="E7" s="20">
        <f>SUM(E3:E6)</f>
        <v>94598</v>
      </c>
      <c r="F7" s="21">
        <f>SUM(F3:F6)</f>
        <v>82377.51232876713</v>
      </c>
      <c r="G7" s="20">
        <f>SUM(G3:G6)</f>
        <v>12220.487671232879</v>
      </c>
      <c r="H7" s="22">
        <f t="shared" si="1"/>
        <v>0.14834737449294583</v>
      </c>
    </row>
    <row r="8" spans="2:14" x14ac:dyDescent="0.25">
      <c r="D8" s="30"/>
    </row>
    <row r="9" spans="2:14" x14ac:dyDescent="0.25">
      <c r="D9" s="30"/>
    </row>
    <row r="10" spans="2:14" ht="67.5" customHeight="1" x14ac:dyDescent="0.25">
      <c r="D10" s="30"/>
      <c r="L10" s="45" t="s">
        <v>14</v>
      </c>
      <c r="M10" s="46"/>
      <c r="N10" s="29">
        <v>52742</v>
      </c>
    </row>
    <row r="11" spans="2:14" x14ac:dyDescent="0.25">
      <c r="B11" s="31" t="s">
        <v>15</v>
      </c>
      <c r="D11" s="30"/>
    </row>
    <row r="12" spans="2:14" ht="63" x14ac:dyDescent="0.25">
      <c r="B12" s="15" t="s">
        <v>7</v>
      </c>
      <c r="C12" s="15" t="s">
        <v>8</v>
      </c>
      <c r="D12" s="15" t="s">
        <v>9</v>
      </c>
      <c r="E12" s="15" t="s">
        <v>16</v>
      </c>
      <c r="F12" s="15" t="s">
        <v>18</v>
      </c>
      <c r="G12" s="15" t="s">
        <v>17</v>
      </c>
      <c r="H12" s="15" t="s">
        <v>13</v>
      </c>
    </row>
    <row r="13" spans="2:14" ht="25.2" x14ac:dyDescent="0.25">
      <c r="B13" s="16">
        <v>2021</v>
      </c>
      <c r="C13" s="10" t="s">
        <v>37</v>
      </c>
      <c r="D13" s="8">
        <v>153</v>
      </c>
      <c r="E13" s="7">
        <f>'Baseline Emissions (Main Source'!H40</f>
        <v>28541.828000000001</v>
      </c>
      <c r="F13" s="18">
        <f>N10/365*D13</f>
        <v>22108.290410958904</v>
      </c>
      <c r="G13" s="17">
        <f>E13-F13</f>
        <v>6433.5375890410978</v>
      </c>
      <c r="H13" s="19">
        <f>G13/F13</f>
        <v>0.291001134391289</v>
      </c>
    </row>
    <row r="14" spans="2:14" ht="25.2" x14ac:dyDescent="0.25">
      <c r="B14" s="16">
        <v>2022</v>
      </c>
      <c r="C14" s="10" t="s">
        <v>32</v>
      </c>
      <c r="D14" s="8">
        <v>365</v>
      </c>
      <c r="E14" s="7">
        <f>'Baseline Emissions (Main Source'!H41</f>
        <v>61398.52</v>
      </c>
      <c r="F14" s="18">
        <f>N10</f>
        <v>52742</v>
      </c>
      <c r="G14" s="17">
        <f t="shared" ref="G14:G16" si="2">E14-F14</f>
        <v>8656.5199999999968</v>
      </c>
      <c r="H14" s="19">
        <f t="shared" ref="H14:H17" si="3">G14/F14</f>
        <v>0.16412953623298315</v>
      </c>
    </row>
    <row r="15" spans="2:14" ht="25.2" x14ac:dyDescent="0.25">
      <c r="B15" s="16">
        <v>2023</v>
      </c>
      <c r="C15" s="10" t="s">
        <v>23</v>
      </c>
      <c r="D15" s="8">
        <v>365</v>
      </c>
      <c r="E15" s="7">
        <f>'Baseline Emissions (Main Source'!H42</f>
        <v>57205.643000000004</v>
      </c>
      <c r="F15" s="18">
        <f>N10</f>
        <v>52742</v>
      </c>
      <c r="G15" s="17">
        <f t="shared" si="2"/>
        <v>4463.6430000000037</v>
      </c>
      <c r="H15" s="19">
        <f t="shared" si="3"/>
        <v>8.4631659777786278E-2</v>
      </c>
    </row>
    <row r="16" spans="2:14" ht="25.2" x14ac:dyDescent="0.25">
      <c r="B16" s="16">
        <v>2024</v>
      </c>
      <c r="C16" s="10" t="s">
        <v>33</v>
      </c>
      <c r="D16" s="8">
        <v>121</v>
      </c>
      <c r="E16" s="7">
        <f>'Baseline Emissions (Main Source'!H43</f>
        <v>19460.704999999998</v>
      </c>
      <c r="F16" s="18">
        <f>N10/365*D16</f>
        <v>17484.334246575341</v>
      </c>
      <c r="G16" s="17">
        <f t="shared" si="2"/>
        <v>1976.3707534246569</v>
      </c>
      <c r="H16" s="19">
        <f t="shared" si="3"/>
        <v>0.11303666045001221</v>
      </c>
    </row>
    <row r="17" spans="2:8" x14ac:dyDescent="0.25">
      <c r="B17" s="16" t="s">
        <v>4</v>
      </c>
      <c r="C17" s="16"/>
      <c r="D17" s="16">
        <f>SUM(D13:D16)</f>
        <v>1004</v>
      </c>
      <c r="E17" s="24">
        <f>SUM(E13:E16)</f>
        <v>166606.696</v>
      </c>
      <c r="F17" s="23">
        <f>SUM(F13:F16)</f>
        <v>145076.62465753424</v>
      </c>
      <c r="G17" s="24">
        <f>SUM(G13:G16)</f>
        <v>21530.071342465755</v>
      </c>
      <c r="H17" s="22">
        <f t="shared" si="3"/>
        <v>0.14840482671339594</v>
      </c>
    </row>
    <row r="18" spans="2:8" x14ac:dyDescent="0.25">
      <c r="D18" s="30"/>
    </row>
  </sheetData>
  <mergeCells count="2">
    <mergeCell ref="L1:M1"/>
    <mergeCell ref="L10:M10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C3CE-B696-4E0E-8EA6-FCD991D23907}">
  <dimension ref="B2:D37"/>
  <sheetViews>
    <sheetView showGridLines="0" topLeftCell="A17" zoomScale="85" zoomScaleNormal="85" workbookViewId="0">
      <selection activeCell="I13" sqref="I13"/>
    </sheetView>
  </sheetViews>
  <sheetFormatPr defaultColWidth="8.796875" defaultRowHeight="13.8" x14ac:dyDescent="0.25"/>
  <cols>
    <col min="1" max="1" width="8.796875" style="25"/>
    <col min="2" max="2" width="20.796875" style="25" bestFit="1" customWidth="1"/>
    <col min="3" max="3" width="13.296875" style="25" bestFit="1" customWidth="1"/>
    <col min="4" max="4" width="17.19921875" style="25" bestFit="1" customWidth="1"/>
    <col min="5" max="16384" width="8.796875" style="25"/>
  </cols>
  <sheetData>
    <row r="2" spans="2:4" x14ac:dyDescent="0.25">
      <c r="B2" s="32" t="s">
        <v>24</v>
      </c>
      <c r="C2" s="33" t="s">
        <v>21</v>
      </c>
    </row>
    <row r="4" spans="2:4" ht="69" x14ac:dyDescent="0.25">
      <c r="B4" s="26" t="s">
        <v>0</v>
      </c>
      <c r="C4" s="26" t="s">
        <v>1</v>
      </c>
      <c r="D4" s="26" t="s">
        <v>2</v>
      </c>
    </row>
    <row r="5" spans="2:4" x14ac:dyDescent="0.25">
      <c r="B5" s="34">
        <v>44409</v>
      </c>
      <c r="C5" s="35">
        <v>4964.183</v>
      </c>
      <c r="D5" s="35">
        <v>9.8670000000000009</v>
      </c>
    </row>
    <row r="6" spans="2:4" x14ac:dyDescent="0.25">
      <c r="B6" s="34">
        <v>44440</v>
      </c>
      <c r="C6" s="35">
        <v>7314.482</v>
      </c>
      <c r="D6" s="35">
        <v>4.3570000000000002</v>
      </c>
    </row>
    <row r="7" spans="2:4" x14ac:dyDescent="0.25">
      <c r="B7" s="34">
        <v>44470</v>
      </c>
      <c r="C7" s="35">
        <v>9935.91</v>
      </c>
      <c r="D7" s="35">
        <v>2.94</v>
      </c>
    </row>
    <row r="8" spans="2:4" x14ac:dyDescent="0.25">
      <c r="B8" s="34">
        <v>44501</v>
      </c>
      <c r="C8" s="35">
        <v>8047.46</v>
      </c>
      <c r="D8" s="35">
        <v>5.51</v>
      </c>
    </row>
    <row r="9" spans="2:4" x14ac:dyDescent="0.25">
      <c r="B9" s="34">
        <v>44531</v>
      </c>
      <c r="C9" s="35">
        <v>9234.73</v>
      </c>
      <c r="D9" s="35">
        <v>3.53</v>
      </c>
    </row>
    <row r="10" spans="2:4" x14ac:dyDescent="0.25">
      <c r="B10" s="34">
        <v>44562</v>
      </c>
      <c r="C10" s="35">
        <v>6417.75</v>
      </c>
      <c r="D10" s="35">
        <v>9.59</v>
      </c>
    </row>
    <row r="11" spans="2:4" x14ac:dyDescent="0.25">
      <c r="B11" s="34">
        <v>44593</v>
      </c>
      <c r="C11" s="35">
        <v>5685.1</v>
      </c>
      <c r="D11" s="35">
        <v>6.58</v>
      </c>
    </row>
    <row r="12" spans="2:4" x14ac:dyDescent="0.25">
      <c r="B12" s="34">
        <v>44621</v>
      </c>
      <c r="C12" s="35">
        <v>9766.7900000000009</v>
      </c>
      <c r="D12" s="35">
        <v>3.79</v>
      </c>
    </row>
    <row r="13" spans="2:4" x14ac:dyDescent="0.25">
      <c r="B13" s="34">
        <v>44652</v>
      </c>
      <c r="C13" s="35">
        <v>6405.53</v>
      </c>
      <c r="D13" s="35">
        <v>11.02</v>
      </c>
    </row>
    <row r="14" spans="2:4" x14ac:dyDescent="0.25">
      <c r="B14" s="34">
        <v>44682</v>
      </c>
      <c r="C14" s="35">
        <v>4331.83</v>
      </c>
      <c r="D14" s="35">
        <v>6.97</v>
      </c>
    </row>
    <row r="15" spans="2:4" x14ac:dyDescent="0.25">
      <c r="B15" s="34">
        <v>44713</v>
      </c>
      <c r="C15" s="35">
        <v>6679.58</v>
      </c>
      <c r="D15" s="35">
        <v>12.99</v>
      </c>
    </row>
    <row r="16" spans="2:4" x14ac:dyDescent="0.25">
      <c r="B16" s="34">
        <v>44743</v>
      </c>
      <c r="C16" s="35">
        <v>7560.36</v>
      </c>
      <c r="D16" s="35">
        <v>4.7699999999999996</v>
      </c>
    </row>
    <row r="17" spans="2:4" x14ac:dyDescent="0.25">
      <c r="B17" s="34">
        <v>44774</v>
      </c>
      <c r="C17" s="35">
        <v>6703.01</v>
      </c>
      <c r="D17" s="35">
        <v>6.15</v>
      </c>
    </row>
    <row r="18" spans="2:4" x14ac:dyDescent="0.25">
      <c r="B18" s="34">
        <v>44805</v>
      </c>
      <c r="C18" s="35">
        <v>6378.66</v>
      </c>
      <c r="D18" s="35">
        <v>6.73</v>
      </c>
    </row>
    <row r="19" spans="2:4" x14ac:dyDescent="0.25">
      <c r="B19" s="34">
        <v>44835</v>
      </c>
      <c r="C19" s="35">
        <v>8525.86</v>
      </c>
      <c r="D19" s="35">
        <v>11.13</v>
      </c>
    </row>
    <row r="20" spans="2:4" x14ac:dyDescent="0.25">
      <c r="B20" s="34">
        <v>44866</v>
      </c>
      <c r="C20" s="35">
        <v>8976.01</v>
      </c>
      <c r="D20" s="35">
        <v>4.3</v>
      </c>
    </row>
    <row r="21" spans="2:4" x14ac:dyDescent="0.25">
      <c r="B21" s="34">
        <v>44896</v>
      </c>
      <c r="C21" s="35">
        <v>6619.99</v>
      </c>
      <c r="D21" s="35">
        <v>6</v>
      </c>
    </row>
    <row r="22" spans="2:4" x14ac:dyDescent="0.25">
      <c r="B22" s="34">
        <v>44927</v>
      </c>
      <c r="C22" s="35">
        <v>7474.49</v>
      </c>
      <c r="D22" s="35">
        <v>7.16</v>
      </c>
    </row>
    <row r="23" spans="2:4" x14ac:dyDescent="0.25">
      <c r="B23" s="34">
        <v>44958</v>
      </c>
      <c r="C23" s="35">
        <v>7039.26</v>
      </c>
      <c r="D23" s="35">
        <v>7.26</v>
      </c>
    </row>
    <row r="24" spans="2:4" x14ac:dyDescent="0.25">
      <c r="B24" s="34">
        <v>44986</v>
      </c>
      <c r="C24" s="35">
        <v>7038.52</v>
      </c>
      <c r="D24" s="35">
        <v>10.83</v>
      </c>
    </row>
    <row r="25" spans="2:4" x14ac:dyDescent="0.25">
      <c r="B25" s="34">
        <v>45017</v>
      </c>
      <c r="C25" s="35">
        <v>4872.03</v>
      </c>
      <c r="D25" s="35">
        <v>10.17</v>
      </c>
    </row>
    <row r="26" spans="2:4" x14ac:dyDescent="0.25">
      <c r="B26" s="34">
        <v>45047</v>
      </c>
      <c r="C26" s="35">
        <v>7440.2</v>
      </c>
      <c r="D26" s="35">
        <v>5.57</v>
      </c>
    </row>
    <row r="27" spans="2:4" x14ac:dyDescent="0.25">
      <c r="B27" s="34">
        <v>45078</v>
      </c>
      <c r="C27" s="35">
        <v>4323.3900000000003</v>
      </c>
      <c r="D27" s="35">
        <v>5.87</v>
      </c>
    </row>
    <row r="28" spans="2:4" x14ac:dyDescent="0.25">
      <c r="B28" s="34">
        <v>45108</v>
      </c>
      <c r="C28" s="35">
        <v>3787.03</v>
      </c>
      <c r="D28" s="35">
        <v>8.1199999999999992</v>
      </c>
    </row>
    <row r="29" spans="2:4" x14ac:dyDescent="0.25">
      <c r="B29" s="34">
        <v>45139</v>
      </c>
      <c r="C29" s="35">
        <v>9140.11</v>
      </c>
      <c r="D29" s="35">
        <v>4.3</v>
      </c>
    </row>
    <row r="30" spans="2:4" x14ac:dyDescent="0.25">
      <c r="B30" s="34">
        <v>45170</v>
      </c>
      <c r="C30" s="35">
        <v>9243.86</v>
      </c>
      <c r="D30" s="35">
        <v>3.1</v>
      </c>
    </row>
    <row r="31" spans="2:4" x14ac:dyDescent="0.25">
      <c r="B31" s="34">
        <v>45200</v>
      </c>
      <c r="C31" s="35">
        <v>6421.91</v>
      </c>
      <c r="D31" s="35">
        <v>7.55</v>
      </c>
    </row>
    <row r="32" spans="2:4" x14ac:dyDescent="0.25">
      <c r="B32" s="34">
        <v>45231</v>
      </c>
      <c r="C32" s="35">
        <v>6388.33</v>
      </c>
      <c r="D32" s="35">
        <v>5.68</v>
      </c>
    </row>
    <row r="33" spans="2:4" x14ac:dyDescent="0.25">
      <c r="B33" s="34">
        <v>45261</v>
      </c>
      <c r="C33" s="35">
        <v>7706.19</v>
      </c>
      <c r="D33" s="35">
        <v>9.01</v>
      </c>
    </row>
    <row r="34" spans="2:4" x14ac:dyDescent="0.25">
      <c r="B34" s="34">
        <v>45292</v>
      </c>
      <c r="C34" s="35">
        <v>8929.7000000000007</v>
      </c>
      <c r="D34" s="35">
        <v>3.89</v>
      </c>
    </row>
    <row r="35" spans="2:4" x14ac:dyDescent="0.25">
      <c r="B35" s="34">
        <v>45323</v>
      </c>
      <c r="C35" s="35">
        <v>6998.54</v>
      </c>
      <c r="D35" s="35">
        <v>8.99</v>
      </c>
    </row>
    <row r="36" spans="2:4" x14ac:dyDescent="0.25">
      <c r="B36" s="34">
        <v>45352</v>
      </c>
      <c r="C36" s="35">
        <v>4231.8</v>
      </c>
      <c r="D36" s="35">
        <v>14.33</v>
      </c>
    </row>
    <row r="37" spans="2:4" x14ac:dyDescent="0.25">
      <c r="B37" s="34">
        <v>45383</v>
      </c>
      <c r="C37" s="35">
        <v>7595.24</v>
      </c>
      <c r="D37" s="35">
        <v>7.59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Emission Reductions</vt:lpstr>
      <vt:lpstr>Baseline Emissions (Main Source</vt:lpstr>
      <vt:lpstr>Comp.of Baseline Emissions</vt:lpstr>
      <vt:lpstr>OSF Forms - TEIAS (Crosscheck)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ILKE</cp:lastModifiedBy>
  <dcterms:created xsi:type="dcterms:W3CDTF">2022-06-02T15:31:08Z</dcterms:created>
  <dcterms:modified xsi:type="dcterms:W3CDTF">2024-08-12T16:06:49Z</dcterms:modified>
</cp:coreProperties>
</file>