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4kearthscience-my.sharepoint.com/personal/gurubalaji_4kearthscience_com/Documents/Desktop/GURU/VCS/salura power/TR PACK/"/>
    </mc:Choice>
  </mc:AlternateContent>
  <xr:revisionPtr revIDLastSave="0" documentId="8_{879ACB69-7FDA-4925-AEEE-B78BA39EB57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F _ ER Estimation" sheetId="1" r:id="rId1"/>
    <sheet name="Results" sheetId="2" r:id="rId2"/>
  </sheets>
  <definedNames>
    <definedName name="A">#REF!</definedName>
    <definedName name="AA">#REF!</definedName>
    <definedName name="Aux_Coal">#REF!</definedName>
    <definedName name="Aux_CoalR1">#REF!</definedName>
    <definedName name="Aux_CoalR2">#REF!</definedName>
    <definedName name="Aux_CoalR3">#REF!</definedName>
    <definedName name="Aux_CoalR4">#REF!</definedName>
    <definedName name="Aux_CoalR5">#REF!</definedName>
    <definedName name="Aux_CoalR5.new">#REF!</definedName>
    <definedName name="Aux_CoalR6">#REF!</definedName>
    <definedName name="Aux_CoalR7.1">#REF!</definedName>
    <definedName name="Aux_CoalR7.2">#REF!</definedName>
    <definedName name="Aux_CoalR8">#REF!</definedName>
    <definedName name="Aux_Diesel">#REF!</definedName>
    <definedName name="Aux_DieselOC">#REF!</definedName>
    <definedName name="Aux_Gas">#REF!</definedName>
    <definedName name="Aux_GasOC">#REF!</definedName>
    <definedName name="Aux_GasR1">#REF!</definedName>
    <definedName name="Aux_GasR2">#REF!</definedName>
    <definedName name="Aux_GasR3">#REF!</definedName>
    <definedName name="Aux_Hydro">#REF!</definedName>
    <definedName name="Aux_Lign">#REF!</definedName>
    <definedName name="Aux_LignR3">#REF!</definedName>
    <definedName name="Aux_Napt">#REF!</definedName>
    <definedName name="Aux_Nuclear">#REF!</definedName>
    <definedName name="Aux_Oil">#REF!</definedName>
    <definedName name="Data_full">#REF!</definedName>
    <definedName name="DD">#REF!</definedName>
    <definedName name="Density_Diesel">#REF!</definedName>
    <definedName name="Density_DieselOC">#REF!</definedName>
    <definedName name="Density_Naphta">#REF!</definedName>
    <definedName name="Density_Oil">#REF!</definedName>
    <definedName name="Flyash">#REF!</definedName>
    <definedName name="GCV_Coal">#REF!</definedName>
    <definedName name="GCV_DieselOC">#REF!</definedName>
    <definedName name="GCV_Naphta">#REF!</definedName>
    <definedName name="GCV_Oil">#REF!</definedName>
    <definedName name="I22Density_Naphta">#REF!</definedName>
    <definedName name="kJ_kcal">#REF!</definedName>
    <definedName name="MJ_kWh">#REF!</definedName>
    <definedName name="Op">#REF!</definedName>
    <definedName name="_xlnm.Print_Area">Results!$C$2:$S$36</definedName>
    <definedName name="SpecCons_OillF2">#REF!</definedName>
    <definedName name="SpecCons_OillF2_Lign">#REF!</definedName>
    <definedName name="SpecEm_Coal">#REF!</definedName>
    <definedName name="SpecEm_CoalR1">#REF!</definedName>
    <definedName name="SpecEm_CoalR2">#REF!</definedName>
    <definedName name="SpecEm_CoalR3">#REF!</definedName>
    <definedName name="SpecEm_CoalR4">#REF!</definedName>
    <definedName name="SpecEm_CoalR5">#REF!</definedName>
    <definedName name="SpecEm_CoalR5.new">#REF!</definedName>
    <definedName name="SpecEm_CoalR6">#REF!</definedName>
    <definedName name="SpecEm_CoalR7.1">#REF!</definedName>
    <definedName name="SpecEm_CoalR7.2">#REF!</definedName>
    <definedName name="SpecEm_CoalR8">#REF!</definedName>
    <definedName name="SpecEm_DieselOC">#REF!</definedName>
    <definedName name="SpecEm_DieselR4">#REF!</definedName>
    <definedName name="SpecEm_GasOC">#REF!</definedName>
    <definedName name="SpecEm_GasR1">#REF!</definedName>
    <definedName name="SpecEm_GasR2">#REF!</definedName>
    <definedName name="SpecEm_GasR3">#REF!</definedName>
    <definedName name="SpecEm_Lignite">#REF!</definedName>
    <definedName name="SpecEm_LignR3">#REF!</definedName>
    <definedName name="SpecEm_Naphta">#REF!</definedName>
    <definedName name="Weight_BM">#REF!</definedName>
    <definedName name="Weight_OM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6" i="1" l="1"/>
  <c r="E48" i="1"/>
  <c r="G29" i="1"/>
  <c r="G30" i="1"/>
  <c r="G31" i="1"/>
  <c r="G32" i="1"/>
  <c r="G33" i="1"/>
  <c r="G34" i="1"/>
  <c r="G35" i="1"/>
  <c r="K36" i="1"/>
  <c r="J36" i="1"/>
  <c r="D36" i="1"/>
  <c r="G28" i="1" l="1"/>
  <c r="G48" i="1"/>
  <c r="G50" i="1" s="1"/>
  <c r="F48" i="1"/>
  <c r="F50" i="1" s="1"/>
  <c r="D47" i="1" l="1"/>
  <c r="D44" i="1" l="1"/>
  <c r="D42" i="1"/>
  <c r="D41" i="1"/>
  <c r="D43" i="1"/>
  <c r="D45" i="1"/>
  <c r="D46" i="1"/>
  <c r="H8" i="1"/>
  <c r="I8" i="1"/>
  <c r="G8" i="1"/>
  <c r="H7" i="1"/>
  <c r="H11" i="1" s="1"/>
  <c r="I7" i="1"/>
  <c r="I11" i="1" s="1"/>
  <c r="G7" i="1"/>
  <c r="G11" i="1" s="1"/>
  <c r="F39" i="2"/>
  <c r="J39" i="2"/>
  <c r="I39" i="2"/>
  <c r="H39" i="2"/>
  <c r="K38" i="2"/>
  <c r="E46" i="2"/>
  <c r="D48" i="1" l="1"/>
  <c r="D50" i="1" s="1"/>
  <c r="G15" i="1"/>
  <c r="I12" i="1"/>
  <c r="G39" i="2"/>
  <c r="K39" i="2"/>
  <c r="G12" i="1"/>
  <c r="G16" i="1"/>
  <c r="D51" i="2"/>
  <c r="C46" i="2"/>
  <c r="H12" i="1"/>
  <c r="G19" i="1" l="1"/>
  <c r="G22" i="1" s="1"/>
  <c r="D46" i="2"/>
  <c r="F46" i="2" s="1"/>
  <c r="D50" i="2" s="1"/>
  <c r="D52" i="2" s="1"/>
  <c r="H28" i="1" l="1"/>
  <c r="H33" i="1"/>
  <c r="I33" i="1" s="1"/>
  <c r="L33" i="1" s="1"/>
  <c r="H34" i="1"/>
  <c r="I34" i="1" s="1"/>
  <c r="L34" i="1" s="1"/>
  <c r="H35" i="1"/>
  <c r="I35" i="1" s="1"/>
  <c r="L35" i="1" s="1"/>
  <c r="H29" i="1"/>
  <c r="I29" i="1" s="1"/>
  <c r="L29" i="1" s="1"/>
  <c r="H30" i="1"/>
  <c r="I30" i="1" s="1"/>
  <c r="L30" i="1" s="1"/>
  <c r="H31" i="1"/>
  <c r="I31" i="1" s="1"/>
  <c r="L31" i="1" s="1"/>
  <c r="H32" i="1"/>
  <c r="I32" i="1" s="1"/>
  <c r="L32" i="1" s="1"/>
  <c r="I28" i="1"/>
  <c r="K22" i="1"/>
  <c r="I36" i="1" l="1"/>
  <c r="L28" i="1"/>
  <c r="L36" i="1" s="1"/>
  <c r="E42" i="1" l="1"/>
  <c r="H42" i="1" s="1"/>
  <c r="E43" i="1"/>
  <c r="H43" i="1" s="1"/>
  <c r="E41" i="1"/>
  <c r="E44" i="1"/>
  <c r="H44" i="1" s="1"/>
  <c r="E45" i="1"/>
  <c r="H45" i="1" s="1"/>
  <c r="E46" i="1"/>
  <c r="H46" i="1" s="1"/>
  <c r="E47" i="1"/>
  <c r="H47" i="1" s="1"/>
  <c r="H41" i="1" l="1"/>
  <c r="H48" i="1" s="1"/>
  <c r="H50" i="1" s="1"/>
  <c r="E50" i="1"/>
</calcChain>
</file>

<file path=xl/sharedStrings.xml><?xml version="1.0" encoding="utf-8"?>
<sst xmlns="http://schemas.openxmlformats.org/spreadsheetml/2006/main" count="151" uniqueCount="111">
  <si>
    <t>CENTRAL ELECTRICITY AUTHORITY: CO2 BASELINE DATABASE</t>
  </si>
  <si>
    <t>VERSION</t>
  </si>
  <si>
    <t>DATE</t>
  </si>
  <si>
    <t>Net Generation in Operating Margin (GWH) (incl. Imports)</t>
  </si>
  <si>
    <t>2018-19</t>
  </si>
  <si>
    <t>2019-20</t>
  </si>
  <si>
    <t>2020-21</t>
  </si>
  <si>
    <t>Indian Grid</t>
  </si>
  <si>
    <t>Simple Operating Margin (tCO2/MWh) (incl. Imports) (1) (2)</t>
  </si>
  <si>
    <t>Indian Grid</t>
  </si>
  <si>
    <t>Build Margin (tCO2/MWh) (not adjusted for imports)</t>
  </si>
  <si>
    <t>Indian Grid</t>
  </si>
  <si>
    <t>Weighted Generation Operating Margin</t>
  </si>
  <si>
    <t>Indian Grid</t>
  </si>
  <si>
    <t>Combined Margin Emission Factor for Wind/Solar Projects</t>
  </si>
  <si>
    <t>For hydro, Biomas based projects</t>
  </si>
  <si>
    <t>Indian Grid</t>
  </si>
  <si>
    <t xml:space="preserve">VERSION </t>
  </si>
  <si>
    <t>BASELINE METHODOLOGY</t>
  </si>
  <si>
    <t>ACM0002 / Ver 20.0 and "Tool to Calculate the Emission Factor for an Electricity System", Version 7.0</t>
  </si>
  <si>
    <t>EMISSION FACTORS</t>
  </si>
  <si>
    <t>Emission Factors (tCO2/MWh) (excl. Imports)</t>
  </si>
  <si>
    <t>2016-17</t>
  </si>
  <si>
    <t>2017-18</t>
  </si>
  <si>
    <t>Emission Factors (tCO2/MWh) (incl. Imports)</t>
  </si>
  <si>
    <t xml:space="preserve">Weighted Average Emission Rate </t>
  </si>
  <si>
    <t>Weighted Average Emission Rate (2)</t>
  </si>
  <si>
    <t xml:space="preserve">Simple Operating Margin (1) </t>
  </si>
  <si>
    <t xml:space="preserve">Simple Operating Margin (1) (2) </t>
  </si>
  <si>
    <t>Build Margin</t>
  </si>
  <si>
    <t>Build Margin (not adjusted for imports)</t>
  </si>
  <si>
    <t xml:space="preserve">Combined Margin (1) </t>
  </si>
  <si>
    <t>Combined Margin (1) (2)</t>
  </si>
  <si>
    <t xml:space="preserve">      given in "Tool to Calculate the Emission Factor for an Electricity System", Ver. 7.0 (p.16)</t>
  </si>
  <si>
    <t>(2) Adjustments for imports from other Indian grids are based on operating margin of exporting grid.</t>
  </si>
  <si>
    <t xml:space="preserve">       For imports from other countries, an emission factor of zero is used.</t>
  </si>
  <si>
    <t xml:space="preserve">       See "Tool to Calculate the Emission Factor for an Electricity System", Ver. 7.0 (p.10 &amp; 11), options a+b</t>
  </si>
  <si>
    <t>GENERATION DATA</t>
  </si>
  <si>
    <t>EMISSION DATA</t>
  </si>
  <si>
    <t>Gross Generation Total (GWh)</t>
  </si>
  <si>
    <t>Absolute Emissions Total (tCO2)</t>
  </si>
  <si>
    <t>Net Generation Total (GWh)</t>
  </si>
  <si>
    <t>Absolute Emissions OM (tCO2)</t>
  </si>
  <si>
    <t>Share of Must-Run (Hydro/Nuclear) (% of Net Generation)</t>
  </si>
  <si>
    <t>Absolute Emissions BM (tCO2)</t>
  </si>
  <si>
    <t>Net Generation in Operating Margin (GWh)</t>
  </si>
  <si>
    <t>Net Imports (GWh)</t>
  </si>
  <si>
    <t>20% of Net Generation (GWh)</t>
  </si>
  <si>
    <t>Share of Net Imports (% of Net Generation)</t>
  </si>
  <si>
    <t>Net Generation in Build Margin (GWh)</t>
  </si>
  <si>
    <t>18.0</t>
  </si>
  <si>
    <t>2021-22</t>
  </si>
  <si>
    <r>
      <t>Weighted Average Emission Rate</t>
    </r>
    <r>
      <rPr>
        <b/>
        <sz val="8"/>
        <rFont val="Arial"/>
        <family val="2"/>
      </rPr>
      <t xml:space="preserve"> Incl. RES</t>
    </r>
  </si>
  <si>
    <t>Weighted Average Emission Rate Incl. RES (2)</t>
  </si>
  <si>
    <r>
      <t xml:space="preserve">(1) Operating margin is based on the data for the same year. This corresponds to the </t>
    </r>
    <r>
      <rPr>
        <i/>
        <sz val="8"/>
        <rFont val="Arial"/>
        <family val="2"/>
      </rPr>
      <t xml:space="preserve">ex post option </t>
    </r>
  </si>
  <si>
    <t xml:space="preserve">  Net Renewable Generation (GWh)</t>
  </si>
  <si>
    <t>Gross Generation Total, Including RES  (GWh)</t>
  </si>
  <si>
    <t>Net Generation Total, Including RES (GWh)</t>
  </si>
  <si>
    <r>
      <t xml:space="preserve">Not to publish: </t>
    </r>
    <r>
      <rPr>
        <sz val="10"/>
        <rFont val="Arial"/>
        <family val="2"/>
      </rPr>
      <t>For User Examples Ex-Ante Calculation of CM</t>
    </r>
  </si>
  <si>
    <t>OM rounded at 2 digits</t>
  </si>
  <si>
    <t>Weighted</t>
  </si>
  <si>
    <t>Calculation of CM</t>
  </si>
  <si>
    <t>(OM Weight: 75%; BM Weight 25%)</t>
  </si>
  <si>
    <t>OM</t>
  </si>
  <si>
    <t>BM</t>
  </si>
  <si>
    <t>CM</t>
  </si>
  <si>
    <t>Year</t>
  </si>
  <si>
    <t>Net Generation</t>
  </si>
  <si>
    <t>Baseline emissions</t>
  </si>
  <si>
    <t>Project emissions</t>
  </si>
  <si>
    <t>Leakage</t>
  </si>
  <si>
    <t>Emission reductions</t>
  </si>
  <si>
    <t>MWh/Year</t>
  </si>
  <si>
    <t>Total</t>
  </si>
  <si>
    <t>Total number of crediting years</t>
  </si>
  <si>
    <t>Annual average over the crediting period</t>
  </si>
  <si>
    <t>PLF</t>
  </si>
  <si>
    <t>For Solar Wind project, OM is 75% and BM is 25%</t>
  </si>
  <si>
    <t xml:space="preserve">For Hydro, Biomass project, OM and BM are 50% during validation. </t>
  </si>
  <si>
    <t>EX- ANTE EMISSION REDUCTION CALCULATIONS OF PROJECT ACTIVITY</t>
  </si>
  <si>
    <t>Project Investor Name</t>
  </si>
  <si>
    <t>Capacity (MW)</t>
  </si>
  <si>
    <t>Transmission Loss</t>
  </si>
  <si>
    <t>Emission Factor</t>
  </si>
  <si>
    <t>Baseline emission</t>
  </si>
  <si>
    <t>Project Emission</t>
  </si>
  <si>
    <t>Leakage emission</t>
  </si>
  <si>
    <t xml:space="preserve"> (MWh/year) </t>
  </si>
  <si>
    <r>
      <t>(t CO</t>
    </r>
    <r>
      <rPr>
        <b/>
        <vertAlign val="subscript"/>
        <sz val="11"/>
        <color indexed="8"/>
        <rFont val="Arial"/>
        <family val="2"/>
      </rPr>
      <t>2</t>
    </r>
    <r>
      <rPr>
        <b/>
        <sz val="11"/>
        <color indexed="8"/>
        <rFont val="Arial"/>
        <family val="2"/>
      </rPr>
      <t>e)</t>
    </r>
  </si>
  <si>
    <t>(t CO2e)</t>
  </si>
  <si>
    <r>
      <t>(tCO</t>
    </r>
    <r>
      <rPr>
        <b/>
        <vertAlign val="subscript"/>
        <sz val="11"/>
        <rFont val="Arial"/>
        <family val="2"/>
      </rPr>
      <t>2</t>
    </r>
    <r>
      <rPr>
        <b/>
        <sz val="11"/>
        <rFont val="Arial"/>
        <family val="2"/>
      </rPr>
      <t>/MWh)</t>
    </r>
  </si>
  <si>
    <r>
      <t>(tCO</t>
    </r>
    <r>
      <rPr>
        <b/>
        <vertAlign val="subscript"/>
        <sz val="11"/>
        <rFont val="Arial"/>
        <family val="2"/>
      </rPr>
      <t>2</t>
    </r>
    <r>
      <rPr>
        <b/>
        <sz val="11"/>
        <rFont val="Arial"/>
        <family val="2"/>
      </rPr>
      <t>e/ year)</t>
    </r>
  </si>
  <si>
    <r>
      <t xml:space="preserve"> (tCO</t>
    </r>
    <r>
      <rPr>
        <b/>
        <vertAlign val="subscript"/>
        <sz val="11"/>
        <rFont val="Arial"/>
        <family val="2"/>
      </rPr>
      <t>2</t>
    </r>
    <r>
      <rPr>
        <b/>
        <sz val="11"/>
        <rFont val="Arial"/>
        <family val="2"/>
      </rPr>
      <t>e/ year)</t>
    </r>
  </si>
  <si>
    <r>
      <t>tCO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>e/MWh</t>
    </r>
  </si>
  <si>
    <t>Type</t>
  </si>
  <si>
    <t>Sri Jayajothi and Company Private Limited.Unit 1</t>
  </si>
  <si>
    <t>Sri Jayajothi and Company Private Limited.Unit II</t>
  </si>
  <si>
    <t xml:space="preserve">Sri Jayajothi and Company Private Limited. PC Unit </t>
  </si>
  <si>
    <t xml:space="preserve">Sri Jayajothi and Company Private Limited OE Unit </t>
  </si>
  <si>
    <t>Shri Harikrishna Cotton Mills Private Limited</t>
  </si>
  <si>
    <t>KM Knitwear Private limited-Spinning Division</t>
  </si>
  <si>
    <t xml:space="preserve">KM Knitwear Private limited- </t>
  </si>
  <si>
    <t xml:space="preserve"> Acsen Tex Private limited</t>
  </si>
  <si>
    <t>Rooftop Solar</t>
  </si>
  <si>
    <t>Year 1 2023-24</t>
  </si>
  <si>
    <t>Year 2 2024-25</t>
  </si>
  <si>
    <t>Year 3 2025-26</t>
  </si>
  <si>
    <t>Year 4 2026-27</t>
  </si>
  <si>
    <t>Year 5 2027-28</t>
  </si>
  <si>
    <t>Year 6 2028-29</t>
  </si>
  <si>
    <t>Year 7 2029-30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</si>
</sst>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0"/>
    <numFmt numFmtId="165" formatCode="#,##0.0000"/>
    <numFmt numFmtId="166" formatCode="#0.0000"/>
    <numFmt numFmtId="167" formatCode="#,##0.0"/>
    <numFmt numFmtId="168" formatCode="#,##0.000"/>
    <numFmt numFmtId="169" formatCode="0.0000"/>
    <numFmt numFmtId="170" formatCode="0.0%"/>
    <numFmt numFmtId="171" formatCode="0.000"/>
  </numFmts>
  <fonts count="26">
    <font>
      <sz val="10"/>
      <name val="Arial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1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1"/>
    </font>
    <font>
      <sz val="12"/>
      <name val="Times New Roman"/>
      <family val="1"/>
    </font>
    <font>
      <b/>
      <sz val="11"/>
      <color theme="1"/>
      <name val="Arial"/>
      <family val="2"/>
    </font>
    <font>
      <b/>
      <vertAlign val="subscript"/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u/>
      <sz val="11"/>
      <color rgb="FFFFFF00"/>
      <name val="Arial"/>
      <family val="2"/>
    </font>
    <font>
      <b/>
      <sz val="11"/>
      <name val="Arial"/>
      <family val="2"/>
    </font>
    <font>
      <b/>
      <sz val="11"/>
      <color rgb="FF00B0F0"/>
      <name val="Arial"/>
      <family val="2"/>
    </font>
    <font>
      <b/>
      <u val="double"/>
      <sz val="11"/>
      <color rgb="FFFFFF00"/>
      <name val="Arial"/>
      <family val="2"/>
    </font>
    <font>
      <b/>
      <vertAlign val="subscript"/>
      <sz val="11"/>
      <name val="Arial"/>
      <family val="2"/>
    </font>
    <font>
      <vertAlign val="subscript"/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558ED5"/>
      </patternFill>
    </fill>
    <fill>
      <patternFill patternType="solid">
        <fgColor rgb="FFF2F2F2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3" tint="0.39997558519241921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9" fontId="3" fillId="0" borderId="0" applyFont="0" applyFill="0" applyBorder="0" applyAlignment="0" applyProtection="0"/>
    <xf numFmtId="0" fontId="2" fillId="0" borderId="0"/>
    <xf numFmtId="0" fontId="14" fillId="0" borderId="0"/>
    <xf numFmtId="0" fontId="1" fillId="0" borderId="0"/>
    <xf numFmtId="9" fontId="1" fillId="0" borderId="0" applyFont="0" applyFill="0" applyBorder="0" applyAlignment="0" applyProtection="0"/>
  </cellStyleXfs>
  <cellXfs count="142">
    <xf numFmtId="0" fontId="0" fillId="0" borderId="0" xfId="0"/>
    <xf numFmtId="0" fontId="4" fillId="5" borderId="0" xfId="0" applyFont="1" applyFill="1"/>
    <xf numFmtId="0" fontId="4" fillId="5" borderId="0" xfId="0" applyFont="1" applyFill="1" applyAlignment="1">
      <alignment horizontal="right"/>
    </xf>
    <xf numFmtId="0" fontId="5" fillId="5" borderId="13" xfId="0" applyFont="1" applyFill="1" applyBorder="1"/>
    <xf numFmtId="0" fontId="6" fillId="5" borderId="13" xfId="0" applyFont="1" applyFill="1" applyBorder="1" applyAlignment="1">
      <alignment horizontal="right"/>
    </xf>
    <xf numFmtId="0" fontId="6" fillId="5" borderId="13" xfId="0" applyFont="1" applyFill="1" applyBorder="1"/>
    <xf numFmtId="0" fontId="4" fillId="5" borderId="13" xfId="0" applyFont="1" applyFill="1" applyBorder="1"/>
    <xf numFmtId="0" fontId="5" fillId="5" borderId="0" xfId="0" applyFont="1" applyFill="1"/>
    <xf numFmtId="0" fontId="6" fillId="5" borderId="0" xfId="0" applyFont="1" applyFill="1" applyAlignment="1">
      <alignment horizontal="right"/>
    </xf>
    <xf numFmtId="0" fontId="6" fillId="5" borderId="0" xfId="0" applyFont="1" applyFill="1"/>
    <xf numFmtId="49" fontId="5" fillId="5" borderId="0" xfId="0" applyNumberFormat="1" applyFont="1" applyFill="1" applyAlignment="1">
      <alignment horizontal="left"/>
    </xf>
    <xf numFmtId="17" fontId="5" fillId="5" borderId="0" xfId="0" quotePrefix="1" applyNumberFormat="1" applyFont="1" applyFill="1" applyAlignment="1">
      <alignment horizontal="left"/>
    </xf>
    <xf numFmtId="0" fontId="5" fillId="5" borderId="0" xfId="0" applyFont="1" applyFill="1" applyAlignment="1">
      <alignment horizontal="left"/>
    </xf>
    <xf numFmtId="0" fontId="4" fillId="5" borderId="13" xfId="0" applyFont="1" applyFill="1" applyBorder="1" applyAlignment="1">
      <alignment horizontal="right"/>
    </xf>
    <xf numFmtId="0" fontId="7" fillId="5" borderId="0" xfId="0" applyFont="1" applyFill="1"/>
    <xf numFmtId="3" fontId="4" fillId="5" borderId="0" xfId="0" applyNumberFormat="1" applyFont="1" applyFill="1" applyAlignment="1">
      <alignment horizontal="right"/>
    </xf>
    <xf numFmtId="0" fontId="7" fillId="5" borderId="14" xfId="0" applyFont="1" applyFill="1" applyBorder="1"/>
    <xf numFmtId="0" fontId="7" fillId="5" borderId="14" xfId="0" applyFont="1" applyFill="1" applyBorder="1" applyAlignment="1">
      <alignment horizontal="left"/>
    </xf>
    <xf numFmtId="4" fontId="7" fillId="5" borderId="15" xfId="0" applyNumberFormat="1" applyFont="1" applyFill="1" applyBorder="1" applyAlignment="1">
      <alignment horizontal="right"/>
    </xf>
    <xf numFmtId="0" fontId="7" fillId="5" borderId="15" xfId="0" applyFont="1" applyFill="1" applyBorder="1" applyAlignment="1">
      <alignment horizontal="right"/>
    </xf>
    <xf numFmtId="0" fontId="4" fillId="5" borderId="14" xfId="0" applyFont="1" applyFill="1" applyBorder="1"/>
    <xf numFmtId="4" fontId="4" fillId="5" borderId="14" xfId="0" applyNumberFormat="1" applyFont="1" applyFill="1" applyBorder="1" applyAlignment="1">
      <alignment horizontal="right"/>
    </xf>
    <xf numFmtId="168" fontId="4" fillId="5" borderId="14" xfId="0" applyNumberFormat="1" applyFont="1" applyFill="1" applyBorder="1" applyAlignment="1">
      <alignment horizontal="right"/>
    </xf>
    <xf numFmtId="4" fontId="4" fillId="5" borderId="0" xfId="0" applyNumberFormat="1" applyFont="1" applyFill="1" applyAlignment="1">
      <alignment horizontal="right"/>
    </xf>
    <xf numFmtId="168" fontId="4" fillId="5" borderId="0" xfId="0" applyNumberFormat="1" applyFont="1" applyFill="1" applyAlignment="1">
      <alignment horizontal="right"/>
    </xf>
    <xf numFmtId="4" fontId="4" fillId="5" borderId="13" xfId="0" applyNumberFormat="1" applyFont="1" applyFill="1" applyBorder="1" applyAlignment="1">
      <alignment horizontal="right"/>
    </xf>
    <xf numFmtId="168" fontId="4" fillId="5" borderId="13" xfId="0" applyNumberFormat="1" applyFont="1" applyFill="1" applyBorder="1" applyAlignment="1">
      <alignment horizontal="right"/>
    </xf>
    <xf numFmtId="2" fontId="4" fillId="5" borderId="0" xfId="0" applyNumberFormat="1" applyFont="1" applyFill="1"/>
    <xf numFmtId="0" fontId="7" fillId="5" borderId="0" xfId="0" applyFont="1" applyFill="1" applyAlignment="1">
      <alignment horizontal="right"/>
    </xf>
    <xf numFmtId="0" fontId="9" fillId="5" borderId="0" xfId="0" applyFont="1" applyFill="1"/>
    <xf numFmtId="0" fontId="9" fillId="5" borderId="0" xfId="0" applyFont="1" applyFill="1" applyAlignment="1">
      <alignment horizontal="right"/>
    </xf>
    <xf numFmtId="169" fontId="7" fillId="5" borderId="0" xfId="0" applyNumberFormat="1" applyFont="1" applyFill="1"/>
    <xf numFmtId="0" fontId="10" fillId="5" borderId="0" xfId="0" applyFont="1" applyFill="1" applyAlignment="1">
      <alignment horizontal="right"/>
    </xf>
    <xf numFmtId="3" fontId="4" fillId="5" borderId="14" xfId="0" applyNumberFormat="1" applyFont="1" applyFill="1" applyBorder="1" applyAlignment="1">
      <alignment horizontal="right"/>
    </xf>
    <xf numFmtId="170" fontId="4" fillId="5" borderId="0" xfId="0" applyNumberFormat="1" applyFont="1" applyFill="1" applyAlignment="1">
      <alignment horizontal="right"/>
    </xf>
    <xf numFmtId="3" fontId="4" fillId="5" borderId="0" xfId="0" applyNumberFormat="1" applyFont="1" applyFill="1"/>
    <xf numFmtId="167" fontId="4" fillId="5" borderId="0" xfId="0" applyNumberFormat="1" applyFont="1" applyFill="1" applyAlignment="1">
      <alignment horizontal="right"/>
    </xf>
    <xf numFmtId="170" fontId="4" fillId="5" borderId="13" xfId="1" applyNumberFormat="1" applyFont="1" applyFill="1" applyBorder="1" applyAlignment="1">
      <alignment horizontal="right"/>
    </xf>
    <xf numFmtId="3" fontId="4" fillId="5" borderId="13" xfId="0" applyNumberFormat="1" applyFont="1" applyFill="1" applyBorder="1" applyAlignment="1">
      <alignment horizontal="right"/>
    </xf>
    <xf numFmtId="3" fontId="7" fillId="5" borderId="0" xfId="0" applyNumberFormat="1" applyFont="1" applyFill="1" applyAlignment="1">
      <alignment horizontal="right"/>
    </xf>
    <xf numFmtId="0" fontId="7" fillId="5" borderId="13" xfId="0" applyFont="1" applyFill="1" applyBorder="1"/>
    <xf numFmtId="3" fontId="7" fillId="5" borderId="13" xfId="0" applyNumberFormat="1" applyFont="1" applyFill="1" applyBorder="1" applyAlignment="1">
      <alignment horizontal="right"/>
    </xf>
    <xf numFmtId="0" fontId="12" fillId="6" borderId="0" xfId="0" applyFont="1" applyFill="1"/>
    <xf numFmtId="0" fontId="4" fillId="6" borderId="0" xfId="0" applyFont="1" applyFill="1"/>
    <xf numFmtId="0" fontId="7" fillId="6" borderId="0" xfId="0" applyFont="1" applyFill="1"/>
    <xf numFmtId="0" fontId="4" fillId="6" borderId="0" xfId="0" applyFont="1" applyFill="1" applyAlignment="1">
      <alignment horizontal="right"/>
    </xf>
    <xf numFmtId="4" fontId="8" fillId="6" borderId="13" xfId="0" applyNumberFormat="1" applyFont="1" applyFill="1" applyBorder="1" applyAlignment="1">
      <alignment horizontal="right"/>
    </xf>
    <xf numFmtId="4" fontId="8" fillId="6" borderId="13" xfId="0" applyNumberFormat="1" applyFont="1" applyFill="1" applyBorder="1"/>
    <xf numFmtId="0" fontId="8" fillId="6" borderId="0" xfId="0" applyFont="1" applyFill="1"/>
    <xf numFmtId="9" fontId="4" fillId="6" borderId="0" xfId="1" applyFont="1" applyFill="1"/>
    <xf numFmtId="171" fontId="7" fillId="6" borderId="16" xfId="0" applyNumberFormat="1" applyFont="1" applyFill="1" applyBorder="1"/>
    <xf numFmtId="168" fontId="4" fillId="6" borderId="17" xfId="0" applyNumberFormat="1" applyFont="1" applyFill="1" applyBorder="1" applyAlignment="1">
      <alignment horizontal="left"/>
    </xf>
    <xf numFmtId="168" fontId="4" fillId="6" borderId="0" xfId="0" applyNumberFormat="1" applyFont="1" applyFill="1" applyAlignment="1">
      <alignment horizontal="left"/>
    </xf>
    <xf numFmtId="1" fontId="4" fillId="5" borderId="0" xfId="0" applyNumberFormat="1" applyFont="1" applyFill="1"/>
    <xf numFmtId="171" fontId="7" fillId="6" borderId="18" xfId="0" applyNumberFormat="1" applyFont="1" applyFill="1" applyBorder="1"/>
    <xf numFmtId="168" fontId="4" fillId="6" borderId="19" xfId="0" applyNumberFormat="1" applyFont="1" applyFill="1" applyBorder="1" applyAlignment="1">
      <alignment horizontal="left"/>
    </xf>
    <xf numFmtId="4" fontId="4" fillId="6" borderId="0" xfId="0" applyNumberFormat="1" applyFont="1" applyFill="1" applyAlignment="1">
      <alignment horizontal="left"/>
    </xf>
    <xf numFmtId="0" fontId="7" fillId="6" borderId="20" xfId="0" applyFont="1" applyFill="1" applyBorder="1"/>
    <xf numFmtId="168" fontId="4" fillId="6" borderId="21" xfId="0" applyNumberFormat="1" applyFont="1" applyFill="1" applyBorder="1" applyAlignment="1">
      <alignment horizontal="left"/>
    </xf>
    <xf numFmtId="171" fontId="4" fillId="6" borderId="0" xfId="0" applyNumberFormat="1" applyFont="1" applyFill="1" applyAlignment="1">
      <alignment horizontal="left"/>
    </xf>
    <xf numFmtId="0" fontId="15" fillId="7" borderId="22" xfId="2" applyFont="1" applyFill="1" applyBorder="1" applyAlignment="1">
      <alignment horizontal="center" vertical="center" wrapText="1"/>
    </xf>
    <xf numFmtId="3" fontId="19" fillId="0" borderId="22" xfId="2" applyNumberFormat="1" applyFont="1" applyBorder="1" applyAlignment="1">
      <alignment horizontal="center" vertical="center"/>
    </xf>
    <xf numFmtId="3" fontId="18" fillId="0" borderId="22" xfId="2" applyNumberFormat="1" applyFont="1" applyBorder="1" applyAlignment="1">
      <alignment horizontal="center" vertical="center" wrapText="1"/>
    </xf>
    <xf numFmtId="1" fontId="18" fillId="0" borderId="22" xfId="2" applyNumberFormat="1" applyFont="1" applyBorder="1" applyAlignment="1">
      <alignment horizontal="center" vertical="center" wrapText="1"/>
    </xf>
    <xf numFmtId="0" fontId="15" fillId="0" borderId="22" xfId="2" applyFont="1" applyBorder="1" applyAlignment="1">
      <alignment horizontal="left" vertical="center" wrapText="1"/>
    </xf>
    <xf numFmtId="3" fontId="15" fillId="0" borderId="22" xfId="2" applyNumberFormat="1" applyFont="1" applyBorder="1" applyAlignment="1">
      <alignment horizontal="center" vertical="center" wrapText="1"/>
    </xf>
    <xf numFmtId="1" fontId="19" fillId="0" borderId="22" xfId="0" applyNumberFormat="1" applyFont="1" applyBorder="1" applyAlignment="1">
      <alignment horizontal="center" vertical="center"/>
    </xf>
    <xf numFmtId="164" fontId="20" fillId="0" borderId="0" xfId="0" applyNumberFormat="1" applyFont="1" applyAlignment="1">
      <alignment vertical="center" wrapText="1"/>
    </xf>
    <xf numFmtId="164" fontId="21" fillId="0" borderId="22" xfId="0" applyNumberFormat="1" applyFont="1" applyBorder="1"/>
    <xf numFmtId="164" fontId="21" fillId="0" borderId="0" xfId="0" applyNumberFormat="1" applyFont="1"/>
    <xf numFmtId="164" fontId="19" fillId="0" borderId="0" xfId="0" applyNumberFormat="1" applyFont="1"/>
    <xf numFmtId="164" fontId="22" fillId="3" borderId="6" xfId="0" applyNumberFormat="1" applyFont="1" applyFill="1" applyBorder="1"/>
    <xf numFmtId="164" fontId="22" fillId="0" borderId="0" xfId="0" applyNumberFormat="1" applyFont="1"/>
    <xf numFmtId="4" fontId="21" fillId="4" borderId="7" xfId="0" applyNumberFormat="1" applyFont="1" applyFill="1" applyBorder="1" applyAlignment="1">
      <alignment horizontal="right"/>
    </xf>
    <xf numFmtId="165" fontId="19" fillId="0" borderId="8" xfId="0" applyNumberFormat="1" applyFont="1" applyBorder="1"/>
    <xf numFmtId="0" fontId="23" fillId="0" borderId="0" xfId="2" applyFont="1" applyAlignment="1">
      <alignment vertical="center" wrapText="1"/>
    </xf>
    <xf numFmtId="0" fontId="21" fillId="0" borderId="28" xfId="3" applyFont="1" applyBorder="1" applyAlignment="1">
      <alignment horizontal="center" vertical="center" wrapText="1"/>
    </xf>
    <xf numFmtId="0" fontId="21" fillId="0" borderId="29" xfId="3" applyFont="1" applyBorder="1" applyAlignment="1">
      <alignment horizontal="center" vertical="center" wrapText="1"/>
    </xf>
    <xf numFmtId="0" fontId="21" fillId="0" borderId="32" xfId="3" applyFont="1" applyBorder="1" applyAlignment="1">
      <alignment horizontal="center" vertical="center" wrapText="1"/>
    </xf>
    <xf numFmtId="165" fontId="21" fillId="0" borderId="33" xfId="3" applyNumberFormat="1" applyFont="1" applyBorder="1" applyAlignment="1">
      <alignment horizontal="center" vertical="center" wrapText="1"/>
    </xf>
    <xf numFmtId="0" fontId="19" fillId="0" borderId="22" xfId="4" applyFont="1" applyBorder="1" applyAlignment="1">
      <alignment horizontal="center" vertical="center"/>
    </xf>
    <xf numFmtId="10" fontId="19" fillId="0" borderId="22" xfId="0" applyNumberFormat="1" applyFont="1" applyBorder="1" applyAlignment="1">
      <alignment horizontal="center" vertical="center"/>
    </xf>
    <xf numFmtId="9" fontId="19" fillId="0" borderId="22" xfId="5" applyFont="1" applyFill="1" applyBorder="1" applyAlignment="1">
      <alignment horizontal="center" vertical="center"/>
    </xf>
    <xf numFmtId="3" fontId="19" fillId="0" borderId="22" xfId="4" applyNumberFormat="1" applyFont="1" applyBorder="1" applyAlignment="1">
      <alignment horizontal="center" vertical="center" wrapText="1"/>
    </xf>
    <xf numFmtId="169" fontId="19" fillId="0" borderId="22" xfId="3" applyNumberFormat="1" applyFont="1" applyBorder="1" applyAlignment="1">
      <alignment horizontal="center" vertical="center" wrapText="1"/>
    </xf>
    <xf numFmtId="3" fontId="19" fillId="0" borderId="22" xfId="3" applyNumberFormat="1" applyFont="1" applyBorder="1" applyAlignment="1">
      <alignment horizontal="center" vertical="center" wrapText="1"/>
    </xf>
    <xf numFmtId="0" fontId="19" fillId="0" borderId="22" xfId="2" applyFont="1" applyBorder="1" applyAlignment="1">
      <alignment horizontal="center" vertical="center"/>
    </xf>
    <xf numFmtId="3" fontId="19" fillId="0" borderId="34" xfId="3" applyNumberFormat="1" applyFont="1" applyBorder="1" applyAlignment="1">
      <alignment horizontal="center" vertical="center" wrapText="1"/>
    </xf>
    <xf numFmtId="0" fontId="22" fillId="0" borderId="35" xfId="2" applyFont="1" applyBorder="1"/>
    <xf numFmtId="0" fontId="21" fillId="0" borderId="36" xfId="2" applyFont="1" applyBorder="1" applyAlignment="1">
      <alignment horizontal="center" vertical="center"/>
    </xf>
    <xf numFmtId="0" fontId="21" fillId="0" borderId="36" xfId="2" applyFont="1" applyBorder="1"/>
    <xf numFmtId="3" fontId="21" fillId="0" borderId="36" xfId="2" applyNumberFormat="1" applyFont="1" applyBorder="1" applyAlignment="1">
      <alignment horizontal="center" vertical="center"/>
    </xf>
    <xf numFmtId="3" fontId="15" fillId="0" borderId="36" xfId="2" applyNumberFormat="1" applyFont="1" applyBorder="1" applyAlignment="1">
      <alignment horizontal="center" vertical="center"/>
    </xf>
    <xf numFmtId="1" fontId="21" fillId="0" borderId="36" xfId="2" applyNumberFormat="1" applyFont="1" applyBorder="1" applyAlignment="1">
      <alignment horizontal="center" vertical="center"/>
    </xf>
    <xf numFmtId="3" fontId="15" fillId="0" borderId="37" xfId="2" applyNumberFormat="1" applyFont="1" applyBorder="1" applyAlignment="1">
      <alignment horizontal="center" vertical="center"/>
    </xf>
    <xf numFmtId="0" fontId="19" fillId="0" borderId="0" xfId="0" applyFont="1"/>
    <xf numFmtId="0" fontId="19" fillId="0" borderId="0" xfId="0" applyFont="1" applyAlignment="1">
      <alignment wrapText="1"/>
    </xf>
    <xf numFmtId="0" fontId="19" fillId="0" borderId="0" xfId="0" applyFont="1" applyAlignment="1">
      <alignment horizontal="right" wrapText="1"/>
    </xf>
    <xf numFmtId="3" fontId="19" fillId="0" borderId="8" xfId="0" applyNumberFormat="1" applyFont="1" applyBorder="1"/>
    <xf numFmtId="0" fontId="19" fillId="0" borderId="38" xfId="0" applyFont="1" applyBorder="1" applyAlignment="1">
      <alignment horizontal="left" vertical="center" wrapText="1"/>
    </xf>
    <xf numFmtId="0" fontId="22" fillId="0" borderId="39" xfId="2" applyFont="1" applyBorder="1"/>
    <xf numFmtId="0" fontId="19" fillId="0" borderId="22" xfId="0" applyFont="1" applyBorder="1" applyAlignment="1">
      <alignment vertical="center" wrapText="1"/>
    </xf>
    <xf numFmtId="0" fontId="19" fillId="0" borderId="17" xfId="0" applyFont="1" applyBorder="1" applyAlignment="1">
      <alignment vertical="center" wrapText="1"/>
    </xf>
    <xf numFmtId="0" fontId="19" fillId="0" borderId="32" xfId="4" applyFont="1" applyBorder="1" applyAlignment="1">
      <alignment horizontal="center" vertical="center"/>
    </xf>
    <xf numFmtId="0" fontId="15" fillId="5" borderId="22" xfId="2" applyFont="1" applyFill="1" applyBorder="1" applyAlignment="1">
      <alignment horizontal="justify" vertical="center" wrapText="1"/>
    </xf>
    <xf numFmtId="3" fontId="15" fillId="5" borderId="22" xfId="2" applyNumberFormat="1" applyFont="1" applyFill="1" applyBorder="1" applyAlignment="1">
      <alignment horizontal="center" vertical="center" wrapText="1"/>
    </xf>
    <xf numFmtId="0" fontId="15" fillId="5" borderId="22" xfId="2" applyFont="1" applyFill="1" applyBorder="1" applyAlignment="1">
      <alignment horizontal="center" vertical="center" wrapText="1"/>
    </xf>
    <xf numFmtId="0" fontId="18" fillId="0" borderId="41" xfId="2" applyFont="1" applyBorder="1" applyAlignment="1">
      <alignment horizontal="center" vertical="center" wrapText="1"/>
    </xf>
    <xf numFmtId="0" fontId="18" fillId="0" borderId="38" xfId="2" applyFont="1" applyBorder="1" applyAlignment="1">
      <alignment horizontal="center" vertical="center" wrapText="1"/>
    </xf>
    <xf numFmtId="0" fontId="15" fillId="7" borderId="16" xfId="2" applyFont="1" applyFill="1" applyBorder="1" applyAlignment="1">
      <alignment horizontal="center" vertical="center" wrapText="1"/>
    </xf>
    <xf numFmtId="0" fontId="15" fillId="7" borderId="17" xfId="2" applyFont="1" applyFill="1" applyBorder="1" applyAlignment="1">
      <alignment horizontal="center" vertical="center" wrapText="1"/>
    </xf>
    <xf numFmtId="0" fontId="15" fillId="7" borderId="20" xfId="2" applyFont="1" applyFill="1" applyBorder="1" applyAlignment="1">
      <alignment horizontal="center" vertical="center" wrapText="1"/>
    </xf>
    <xf numFmtId="0" fontId="15" fillId="7" borderId="21" xfId="2" applyFont="1" applyFill="1" applyBorder="1" applyAlignment="1">
      <alignment horizontal="center" vertical="center" wrapText="1"/>
    </xf>
    <xf numFmtId="0" fontId="18" fillId="0" borderId="22" xfId="2" applyFont="1" applyBorder="1" applyAlignment="1">
      <alignment horizontal="center" vertical="center" wrapText="1"/>
    </xf>
    <xf numFmtId="164" fontId="21" fillId="0" borderId="8" xfId="0" applyNumberFormat="1" applyFont="1" applyBorder="1" applyAlignment="1">
      <alignment horizontal="left"/>
    </xf>
    <xf numFmtId="164" fontId="22" fillId="3" borderId="6" xfId="0" applyNumberFormat="1" applyFont="1" applyFill="1" applyBorder="1" applyAlignment="1">
      <alignment horizontal="left"/>
    </xf>
    <xf numFmtId="0" fontId="21" fillId="0" borderId="26" xfId="2" applyFont="1" applyBorder="1" applyAlignment="1">
      <alignment horizontal="center" vertical="center"/>
    </xf>
    <xf numFmtId="0" fontId="21" fillId="0" borderId="30" xfId="2" applyFont="1" applyBorder="1" applyAlignment="1">
      <alignment horizontal="center" vertical="center"/>
    </xf>
    <xf numFmtId="0" fontId="21" fillId="0" borderId="27" xfId="2" applyFont="1" applyBorder="1" applyAlignment="1">
      <alignment horizontal="center" vertical="center" wrapText="1"/>
    </xf>
    <xf numFmtId="0" fontId="21" fillId="0" borderId="31" xfId="2" applyFont="1" applyBorder="1" applyAlignment="1">
      <alignment horizontal="center" vertical="center" wrapText="1"/>
    </xf>
    <xf numFmtId="0" fontId="21" fillId="0" borderId="27" xfId="2" applyFont="1" applyBorder="1" applyAlignment="1">
      <alignment horizontal="center" vertical="center"/>
    </xf>
    <xf numFmtId="0" fontId="21" fillId="0" borderId="31" xfId="2" applyFont="1" applyBorder="1" applyAlignment="1">
      <alignment horizontal="center" vertical="center"/>
    </xf>
    <xf numFmtId="166" fontId="19" fillId="0" borderId="7" xfId="0" applyNumberFormat="1" applyFont="1" applyBorder="1" applyAlignment="1">
      <alignment horizontal="right"/>
    </xf>
    <xf numFmtId="166" fontId="19" fillId="0" borderId="5" xfId="0" applyNumberFormat="1" applyFont="1" applyBorder="1" applyAlignment="1">
      <alignment horizontal="right"/>
    </xf>
    <xf numFmtId="166" fontId="19" fillId="0" borderId="4" xfId="0" applyNumberFormat="1" applyFont="1" applyBorder="1" applyAlignment="1">
      <alignment horizontal="right"/>
    </xf>
    <xf numFmtId="0" fontId="21" fillId="0" borderId="40" xfId="2" applyFont="1" applyBorder="1" applyAlignment="1">
      <alignment horizontal="center" vertical="center"/>
    </xf>
    <xf numFmtId="164" fontId="20" fillId="2" borderId="1" xfId="0" applyNumberFormat="1" applyFont="1" applyFill="1" applyBorder="1" applyAlignment="1">
      <alignment horizontal="center" vertical="center" wrapText="1"/>
    </xf>
    <xf numFmtId="164" fontId="20" fillId="2" borderId="2" xfId="0" applyNumberFormat="1" applyFont="1" applyFill="1" applyBorder="1" applyAlignment="1">
      <alignment horizontal="center" vertical="center" wrapText="1"/>
    </xf>
    <xf numFmtId="164" fontId="20" fillId="2" borderId="3" xfId="0" applyNumberFormat="1" applyFont="1" applyFill="1" applyBorder="1" applyAlignment="1">
      <alignment horizontal="center" vertical="center" wrapText="1"/>
    </xf>
    <xf numFmtId="164" fontId="21" fillId="0" borderId="22" xfId="0" applyNumberFormat="1" applyFont="1" applyBorder="1"/>
    <xf numFmtId="17" fontId="21" fillId="5" borderId="22" xfId="0" quotePrefix="1" applyNumberFormat="1" applyFont="1" applyFill="1" applyBorder="1"/>
    <xf numFmtId="0" fontId="19" fillId="0" borderId="22" xfId="0" applyFont="1" applyBorder="1"/>
    <xf numFmtId="164" fontId="19" fillId="0" borderId="7" xfId="0" applyNumberFormat="1" applyFont="1" applyBorder="1" applyAlignment="1">
      <alignment horizontal="center"/>
    </xf>
    <xf numFmtId="164" fontId="22" fillId="3" borderId="9" xfId="0" applyNumberFormat="1" applyFont="1" applyFill="1" applyBorder="1" applyAlignment="1">
      <alignment horizontal="left"/>
    </xf>
    <xf numFmtId="164" fontId="22" fillId="3" borderId="10" xfId="0" applyNumberFormat="1" applyFont="1" applyFill="1" applyBorder="1" applyAlignment="1">
      <alignment horizontal="left"/>
    </xf>
    <xf numFmtId="164" fontId="19" fillId="0" borderId="5" xfId="0" applyNumberFormat="1" applyFont="1" applyBorder="1" applyAlignment="1">
      <alignment horizontal="center"/>
    </xf>
    <xf numFmtId="164" fontId="19" fillId="0" borderId="4" xfId="0" applyNumberFormat="1" applyFont="1" applyBorder="1" applyAlignment="1">
      <alignment horizontal="center"/>
    </xf>
    <xf numFmtId="0" fontId="23" fillId="8" borderId="23" xfId="2" applyFont="1" applyFill="1" applyBorder="1" applyAlignment="1">
      <alignment horizontal="center" vertical="center" wrapText="1"/>
    </xf>
    <xf numFmtId="0" fontId="23" fillId="8" borderId="24" xfId="2" applyFont="1" applyFill="1" applyBorder="1" applyAlignment="1">
      <alignment horizontal="center" vertical="center" wrapText="1"/>
    </xf>
    <xf numFmtId="0" fontId="23" fillId="8" borderId="25" xfId="2" applyFont="1" applyFill="1" applyBorder="1" applyAlignment="1">
      <alignment horizontal="center" vertical="center" wrapText="1"/>
    </xf>
    <xf numFmtId="166" fontId="19" fillId="0" borderId="11" xfId="0" applyNumberFormat="1" applyFont="1" applyBorder="1" applyAlignment="1">
      <alignment horizontal="center"/>
    </xf>
    <xf numFmtId="166" fontId="19" fillId="0" borderId="12" xfId="0" applyNumberFormat="1" applyFont="1" applyBorder="1" applyAlignment="1">
      <alignment horizontal="center"/>
    </xf>
  </cellXfs>
  <cellStyles count="6">
    <cellStyle name="Normal" xfId="0" builtinId="0" customBuiltin="1"/>
    <cellStyle name="Normal 16" xfId="2" xr:uid="{A206C5DF-ED3B-4345-B456-7D6FC8D01F70}"/>
    <cellStyle name="Normal 16 2" xfId="4" xr:uid="{40309744-5443-4A62-B763-4E38A90C29B4}"/>
    <cellStyle name="Normal_Sheet1 2" xfId="3" xr:uid="{E30B08D3-FC85-4D0F-A43E-429AFBBAD934}"/>
    <cellStyle name="Percent" xfId="1" builtinId="5"/>
    <cellStyle name="Percent 6 2" xfId="5" xr:uid="{E9612A97-F950-41C9-9B4D-99CE464895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50"/>
  <sheetViews>
    <sheetView tabSelected="1" topLeftCell="A39" workbookViewId="0">
      <selection activeCell="H50" sqref="H50"/>
    </sheetView>
  </sheetViews>
  <sheetFormatPr defaultColWidth="8.85546875" defaultRowHeight="14.25" customHeight="1"/>
  <cols>
    <col min="1" max="1" width="2.140625" style="95"/>
    <col min="2" max="2" width="32.5703125" style="95"/>
    <col min="3" max="3" width="8.85546875" style="95"/>
    <col min="4" max="4" width="15" style="95"/>
    <col min="5" max="5" width="10.5703125" style="95"/>
    <col min="6" max="6" width="12.140625" style="95"/>
    <col min="7" max="7" width="12.42578125" style="95"/>
    <col min="8" max="8" width="11.85546875" style="95"/>
    <col min="9" max="9" width="13.42578125" style="95"/>
    <col min="10" max="10" width="13.140625" style="95"/>
    <col min="11" max="11" width="13.85546875" style="95"/>
    <col min="12" max="12" width="16.42578125" style="95"/>
    <col min="13" max="257" width="8.5703125" style="95"/>
    <col min="258" max="258" width="2.140625" style="95"/>
    <col min="259" max="259" width="32.5703125" style="95"/>
    <col min="260" max="260" width="15" style="95"/>
    <col min="261" max="261" width="10.5703125" style="95"/>
    <col min="262" max="262" width="12.140625" style="95"/>
    <col min="263" max="263" width="12.42578125" style="95"/>
    <col min="264" max="264" width="11.85546875" style="95"/>
    <col min="265" max="265" width="13.42578125" style="95"/>
    <col min="266" max="266" width="13.140625" style="95"/>
    <col min="267" max="267" width="13.85546875" style="95"/>
    <col min="268" max="268" width="16.42578125" style="95"/>
    <col min="269" max="513" width="8.5703125" style="95"/>
    <col min="514" max="514" width="2.140625" style="95"/>
    <col min="515" max="515" width="32.5703125" style="95"/>
    <col min="516" max="516" width="15" style="95"/>
    <col min="517" max="517" width="10.5703125" style="95"/>
    <col min="518" max="518" width="12.140625" style="95"/>
    <col min="519" max="519" width="12.42578125" style="95"/>
    <col min="520" max="520" width="11.85546875" style="95"/>
    <col min="521" max="521" width="13.42578125" style="95"/>
    <col min="522" max="522" width="13.140625" style="95"/>
    <col min="523" max="523" width="13.85546875" style="95"/>
    <col min="524" max="524" width="16.42578125" style="95"/>
    <col min="525" max="769" width="8.5703125" style="95"/>
    <col min="770" max="770" width="2.140625" style="95"/>
    <col min="771" max="771" width="32.5703125" style="95"/>
    <col min="772" max="772" width="15" style="95"/>
    <col min="773" max="773" width="10.5703125" style="95"/>
    <col min="774" max="774" width="12.140625" style="95"/>
    <col min="775" max="775" width="12.42578125" style="95"/>
    <col min="776" max="776" width="11.85546875" style="95"/>
    <col min="777" max="777" width="13.42578125" style="95"/>
    <col min="778" max="778" width="13.140625" style="95"/>
    <col min="779" max="779" width="13.85546875" style="95"/>
    <col min="780" max="780" width="16.42578125" style="95"/>
    <col min="781" max="1025" width="8.5703125" style="95"/>
    <col min="1026" max="16384" width="8.85546875" style="95"/>
  </cols>
  <sheetData>
    <row r="2" spans="2:11" ht="15.75" customHeight="1">
      <c r="B2" s="126" t="s">
        <v>0</v>
      </c>
      <c r="C2" s="127"/>
      <c r="D2" s="127"/>
      <c r="E2" s="127"/>
      <c r="F2" s="128"/>
      <c r="G2" s="67"/>
      <c r="H2" s="67"/>
      <c r="I2" s="67"/>
      <c r="J2" s="67"/>
      <c r="K2" s="67"/>
    </row>
    <row r="3" spans="2:11" ht="15.75" customHeight="1">
      <c r="B3" s="68" t="s">
        <v>1</v>
      </c>
      <c r="C3" s="68"/>
      <c r="D3" s="129">
        <v>18</v>
      </c>
      <c r="E3" s="129"/>
      <c r="F3" s="129"/>
      <c r="G3" s="69"/>
      <c r="H3" s="69"/>
      <c r="I3" s="69"/>
      <c r="J3" s="69"/>
      <c r="K3" s="69"/>
    </row>
    <row r="4" spans="2:11" ht="15">
      <c r="B4" s="68" t="s">
        <v>2</v>
      </c>
      <c r="C4" s="68"/>
      <c r="D4" s="130">
        <v>44823</v>
      </c>
      <c r="E4" s="131"/>
      <c r="F4" s="131"/>
      <c r="G4" s="70"/>
      <c r="H4" s="70"/>
      <c r="I4" s="96"/>
      <c r="J4" s="96"/>
      <c r="K4" s="97"/>
    </row>
    <row r="6" spans="2:11" ht="15.75" thickBot="1">
      <c r="B6" s="71" t="s">
        <v>3</v>
      </c>
      <c r="C6" s="71"/>
      <c r="D6" s="71"/>
      <c r="E6" s="71"/>
      <c r="F6" s="71"/>
      <c r="G6" s="71"/>
      <c r="H6" s="71"/>
      <c r="I6" s="71"/>
      <c r="J6" s="72"/>
    </row>
    <row r="7" spans="2:11" ht="15.75" thickTop="1">
      <c r="B7" s="132"/>
      <c r="C7" s="132"/>
      <c r="D7" s="132"/>
      <c r="E7" s="132"/>
      <c r="F7" s="132"/>
      <c r="G7" s="73" t="str">
        <f>Results!I12</f>
        <v>2019-20</v>
      </c>
      <c r="H7" s="73" t="str">
        <f>Results!J12</f>
        <v>2020-21</v>
      </c>
      <c r="I7" s="73" t="str">
        <f>Results!K12</f>
        <v>2021-22</v>
      </c>
    </row>
    <row r="8" spans="2:11" ht="15">
      <c r="B8" s="114" t="s">
        <v>7</v>
      </c>
      <c r="C8" s="114"/>
      <c r="D8" s="114"/>
      <c r="E8" s="114"/>
      <c r="F8" s="114"/>
      <c r="G8" s="98">
        <f>Results!I34</f>
        <v>965009.19717101986</v>
      </c>
      <c r="H8" s="98">
        <f>Results!J34</f>
        <v>958218.26963667246</v>
      </c>
      <c r="I8" s="98">
        <f>Results!K34</f>
        <v>1035671.7914353008</v>
      </c>
    </row>
    <row r="10" spans="2:11" ht="15.75" thickBot="1">
      <c r="B10" s="71" t="s">
        <v>8</v>
      </c>
      <c r="C10" s="71"/>
      <c r="D10" s="71"/>
      <c r="E10" s="71"/>
      <c r="F10" s="71"/>
      <c r="G10" s="71"/>
      <c r="H10" s="71"/>
      <c r="I10" s="71"/>
      <c r="J10" s="72"/>
    </row>
    <row r="11" spans="2:11" ht="15.75" thickTop="1">
      <c r="B11" s="132"/>
      <c r="C11" s="132"/>
      <c r="D11" s="132"/>
      <c r="E11" s="132"/>
      <c r="F11" s="132"/>
      <c r="G11" s="73" t="str">
        <f>G7</f>
        <v>2019-20</v>
      </c>
      <c r="H11" s="73" t="str">
        <f t="shared" ref="H11:I11" si="0">H7</f>
        <v>2020-21</v>
      </c>
      <c r="I11" s="73" t="str">
        <f t="shared" si="0"/>
        <v>2021-22</v>
      </c>
    </row>
    <row r="12" spans="2:11" ht="15">
      <c r="B12" s="114" t="s">
        <v>9</v>
      </c>
      <c r="C12" s="114"/>
      <c r="D12" s="114"/>
      <c r="E12" s="114"/>
      <c r="F12" s="114"/>
      <c r="G12" s="74">
        <f>Results!Q15</f>
        <v>0.95407980652220337</v>
      </c>
      <c r="H12" s="74">
        <f>Results!R15</f>
        <v>0.9401732664372231</v>
      </c>
      <c r="I12" s="74">
        <f>Results!S15</f>
        <v>0.96045934642191733</v>
      </c>
    </row>
    <row r="14" spans="2:11" ht="15.75" thickBot="1">
      <c r="B14" s="115" t="s">
        <v>10</v>
      </c>
      <c r="C14" s="133"/>
      <c r="D14" s="133"/>
      <c r="E14" s="133"/>
      <c r="F14" s="133"/>
      <c r="G14" s="134"/>
    </row>
    <row r="15" spans="2:11" ht="15.75" thickTop="1">
      <c r="B15" s="132"/>
      <c r="C15" s="135"/>
      <c r="D15" s="135"/>
      <c r="E15" s="135"/>
      <c r="F15" s="136"/>
      <c r="G15" s="73" t="str">
        <f>I7</f>
        <v>2021-22</v>
      </c>
    </row>
    <row r="16" spans="2:11" ht="15">
      <c r="B16" s="114" t="s">
        <v>11</v>
      </c>
      <c r="C16" s="114"/>
      <c r="D16" s="114"/>
      <c r="E16" s="114"/>
      <c r="F16" s="114"/>
      <c r="G16" s="74">
        <f>Results!S16</f>
        <v>0.86866774664682256</v>
      </c>
    </row>
    <row r="18" spans="2:15" ht="15.75" thickBot="1">
      <c r="B18" s="115" t="s">
        <v>12</v>
      </c>
      <c r="C18" s="115"/>
      <c r="D18" s="115"/>
      <c r="E18" s="115"/>
      <c r="F18" s="115"/>
      <c r="G18" s="115"/>
      <c r="H18" s="115"/>
      <c r="I18" s="115"/>
    </row>
    <row r="19" spans="2:15" ht="15.75" thickTop="1">
      <c r="B19" s="114" t="s">
        <v>13</v>
      </c>
      <c r="C19" s="114"/>
      <c r="D19" s="114"/>
      <c r="E19" s="114"/>
      <c r="F19" s="114"/>
      <c r="G19" s="122">
        <f>(G12*G8+H12*H8+I12*I8)/SUM(G8:I8)</f>
        <v>0.95180923538272411</v>
      </c>
      <c r="H19" s="122"/>
      <c r="I19" s="122"/>
    </row>
    <row r="20" spans="2:15">
      <c r="B20" s="70"/>
      <c r="C20" s="70"/>
      <c r="D20" s="70"/>
      <c r="E20" s="70"/>
      <c r="F20" s="70"/>
      <c r="G20" s="70"/>
      <c r="H20" s="70"/>
      <c r="I20" s="70"/>
    </row>
    <row r="21" spans="2:15" ht="15.75" thickBot="1">
      <c r="B21" s="115" t="s">
        <v>14</v>
      </c>
      <c r="C21" s="115"/>
      <c r="D21" s="115"/>
      <c r="E21" s="115"/>
      <c r="F21" s="115"/>
      <c r="G21" s="115"/>
      <c r="H21" s="115"/>
      <c r="I21" s="115"/>
      <c r="K21" s="71" t="s">
        <v>15</v>
      </c>
      <c r="L21" s="71"/>
    </row>
    <row r="22" spans="2:15" ht="19.5" thickTop="1">
      <c r="B22" s="114" t="s">
        <v>16</v>
      </c>
      <c r="C22" s="114"/>
      <c r="D22" s="114"/>
      <c r="E22" s="114"/>
      <c r="F22" s="114"/>
      <c r="G22" s="122">
        <f>ROUNDDOWN(0.75*G19+0.25*G16,4)</f>
        <v>0.93100000000000005</v>
      </c>
      <c r="H22" s="123"/>
      <c r="I22" s="124"/>
      <c r="J22" s="95" t="s">
        <v>93</v>
      </c>
      <c r="K22" s="140">
        <f>G19*0.5+G16*0.5</f>
        <v>0.91023849101477339</v>
      </c>
      <c r="L22" s="141"/>
      <c r="M22" s="95" t="s">
        <v>93</v>
      </c>
    </row>
    <row r="23" spans="2:15" ht="14.25" customHeight="1">
      <c r="B23" s="95" t="s">
        <v>77</v>
      </c>
      <c r="K23" s="95" t="s">
        <v>78</v>
      </c>
    </row>
    <row r="24" spans="2:15" ht="14.25" customHeight="1" thickBot="1"/>
    <row r="25" spans="2:15" ht="15.75" customHeight="1" thickBot="1">
      <c r="B25" s="137" t="s">
        <v>79</v>
      </c>
      <c r="C25" s="138"/>
      <c r="D25" s="138"/>
      <c r="E25" s="138"/>
      <c r="F25" s="138"/>
      <c r="G25" s="138"/>
      <c r="H25" s="138"/>
      <c r="I25" s="138"/>
      <c r="J25" s="138"/>
      <c r="K25" s="138"/>
      <c r="L25" s="139"/>
      <c r="M25" s="75"/>
      <c r="N25" s="75"/>
      <c r="O25" s="75"/>
    </row>
    <row r="26" spans="2:15" ht="30">
      <c r="B26" s="116" t="s">
        <v>80</v>
      </c>
      <c r="C26" s="120" t="s">
        <v>94</v>
      </c>
      <c r="D26" s="118" t="s">
        <v>81</v>
      </c>
      <c r="E26" s="120" t="s">
        <v>76</v>
      </c>
      <c r="F26" s="118" t="s">
        <v>82</v>
      </c>
      <c r="G26" s="76" t="s">
        <v>67</v>
      </c>
      <c r="H26" s="76" t="s">
        <v>83</v>
      </c>
      <c r="I26" s="76" t="s">
        <v>84</v>
      </c>
      <c r="J26" s="76" t="s">
        <v>85</v>
      </c>
      <c r="K26" s="76" t="s">
        <v>86</v>
      </c>
      <c r="L26" s="77" t="s">
        <v>71</v>
      </c>
    </row>
    <row r="27" spans="2:15" ht="31.5">
      <c r="B27" s="117"/>
      <c r="C27" s="125"/>
      <c r="D27" s="119"/>
      <c r="E27" s="121"/>
      <c r="F27" s="119"/>
      <c r="G27" s="78" t="s">
        <v>87</v>
      </c>
      <c r="H27" s="78" t="s">
        <v>90</v>
      </c>
      <c r="I27" s="78" t="s">
        <v>91</v>
      </c>
      <c r="J27" s="78" t="s">
        <v>92</v>
      </c>
      <c r="K27" s="78" t="s">
        <v>92</v>
      </c>
      <c r="L27" s="79" t="s">
        <v>92</v>
      </c>
    </row>
    <row r="28" spans="2:15" ht="37.9" customHeight="1">
      <c r="B28" s="101" t="s">
        <v>95</v>
      </c>
      <c r="C28" s="99" t="s">
        <v>103</v>
      </c>
      <c r="D28" s="80">
        <v>0.96</v>
      </c>
      <c r="E28" s="81">
        <v>0.21</v>
      </c>
      <c r="F28" s="82">
        <v>0</v>
      </c>
      <c r="G28" s="83">
        <f>D28*8760*E28*(1-F28)</f>
        <v>1766.0160000000001</v>
      </c>
      <c r="H28" s="84">
        <f>$G$22</f>
        <v>0.93100000000000005</v>
      </c>
      <c r="I28" s="85">
        <f>ROUNDDOWN((G28*H28),0)</f>
        <v>1644</v>
      </c>
      <c r="J28" s="86">
        <v>0</v>
      </c>
      <c r="K28" s="86">
        <v>0</v>
      </c>
      <c r="L28" s="87">
        <f t="shared" ref="L28:L35" si="1">I28-J28-K28</f>
        <v>1644</v>
      </c>
    </row>
    <row r="29" spans="2:15" ht="37.9" customHeight="1">
      <c r="B29" s="102" t="s">
        <v>96</v>
      </c>
      <c r="C29" s="99" t="s">
        <v>103</v>
      </c>
      <c r="D29" s="103">
        <v>0.96</v>
      </c>
      <c r="E29" s="81">
        <v>0.21</v>
      </c>
      <c r="F29" s="82">
        <v>0</v>
      </c>
      <c r="G29" s="83">
        <f t="shared" ref="G29:G35" si="2">D29*8760*E29*(1-F29)</f>
        <v>1766.0160000000001</v>
      </c>
      <c r="H29" s="84">
        <f t="shared" ref="H29:H35" si="3">$G$22</f>
        <v>0.93100000000000005</v>
      </c>
      <c r="I29" s="85">
        <f t="shared" ref="I29:I35" si="4">ROUNDDOWN((G29*H29),0)</f>
        <v>1644</v>
      </c>
      <c r="J29" s="86">
        <v>0</v>
      </c>
      <c r="K29" s="86">
        <v>0</v>
      </c>
      <c r="L29" s="87">
        <f t="shared" si="1"/>
        <v>1644</v>
      </c>
    </row>
    <row r="30" spans="2:15" ht="37.9" customHeight="1">
      <c r="B30" s="102" t="s">
        <v>97</v>
      </c>
      <c r="C30" s="99" t="s">
        <v>103</v>
      </c>
      <c r="D30" s="103">
        <v>0.88</v>
      </c>
      <c r="E30" s="81">
        <v>0.21</v>
      </c>
      <c r="F30" s="82">
        <v>0</v>
      </c>
      <c r="G30" s="83">
        <f t="shared" si="2"/>
        <v>1618.848</v>
      </c>
      <c r="H30" s="84">
        <f t="shared" si="3"/>
        <v>0.93100000000000005</v>
      </c>
      <c r="I30" s="85">
        <f t="shared" si="4"/>
        <v>1507</v>
      </c>
      <c r="J30" s="86">
        <v>0</v>
      </c>
      <c r="K30" s="86">
        <v>0</v>
      </c>
      <c r="L30" s="87">
        <f t="shared" si="1"/>
        <v>1507</v>
      </c>
    </row>
    <row r="31" spans="2:15" ht="37.9" customHeight="1">
      <c r="B31" s="102" t="s">
        <v>98</v>
      </c>
      <c r="C31" s="99" t="s">
        <v>103</v>
      </c>
      <c r="D31" s="103">
        <v>0.96</v>
      </c>
      <c r="E31" s="81">
        <v>0.21</v>
      </c>
      <c r="F31" s="82">
        <v>0</v>
      </c>
      <c r="G31" s="83">
        <f t="shared" si="2"/>
        <v>1766.0160000000001</v>
      </c>
      <c r="H31" s="84">
        <f t="shared" si="3"/>
        <v>0.93100000000000005</v>
      </c>
      <c r="I31" s="85">
        <f t="shared" si="4"/>
        <v>1644</v>
      </c>
      <c r="J31" s="86">
        <v>0</v>
      </c>
      <c r="K31" s="86">
        <v>0</v>
      </c>
      <c r="L31" s="87">
        <f t="shared" si="1"/>
        <v>1644</v>
      </c>
    </row>
    <row r="32" spans="2:15" ht="37.9" customHeight="1">
      <c r="B32" s="102" t="s">
        <v>99</v>
      </c>
      <c r="C32" s="99" t="s">
        <v>103</v>
      </c>
      <c r="D32" s="103">
        <v>0.99</v>
      </c>
      <c r="E32" s="81">
        <v>0.21</v>
      </c>
      <c r="F32" s="82">
        <v>0</v>
      </c>
      <c r="G32" s="83">
        <f t="shared" si="2"/>
        <v>1821.204</v>
      </c>
      <c r="H32" s="84">
        <f t="shared" si="3"/>
        <v>0.93100000000000005</v>
      </c>
      <c r="I32" s="85">
        <f t="shared" si="4"/>
        <v>1695</v>
      </c>
      <c r="J32" s="86">
        <v>0</v>
      </c>
      <c r="K32" s="86">
        <v>0</v>
      </c>
      <c r="L32" s="87">
        <f t="shared" si="1"/>
        <v>1695</v>
      </c>
    </row>
    <row r="33" spans="2:12" ht="37.9" customHeight="1">
      <c r="B33" s="102" t="s">
        <v>100</v>
      </c>
      <c r="C33" s="99" t="s">
        <v>103</v>
      </c>
      <c r="D33" s="103">
        <v>1.4</v>
      </c>
      <c r="E33" s="81">
        <v>0.21</v>
      </c>
      <c r="F33" s="82">
        <v>0</v>
      </c>
      <c r="G33" s="83">
        <f t="shared" si="2"/>
        <v>2575.44</v>
      </c>
      <c r="H33" s="84">
        <f t="shared" si="3"/>
        <v>0.93100000000000005</v>
      </c>
      <c r="I33" s="85">
        <f t="shared" si="4"/>
        <v>2397</v>
      </c>
      <c r="J33" s="86">
        <v>0</v>
      </c>
      <c r="K33" s="86">
        <v>0</v>
      </c>
      <c r="L33" s="87">
        <f t="shared" si="1"/>
        <v>2397</v>
      </c>
    </row>
    <row r="34" spans="2:12" ht="37.9" customHeight="1">
      <c r="B34" s="102" t="s">
        <v>101</v>
      </c>
      <c r="C34" s="99" t="s">
        <v>103</v>
      </c>
      <c r="D34" s="103">
        <v>0.05</v>
      </c>
      <c r="E34" s="81">
        <v>0.21</v>
      </c>
      <c r="F34" s="82">
        <v>0</v>
      </c>
      <c r="G34" s="83">
        <f t="shared" si="2"/>
        <v>91.97999999999999</v>
      </c>
      <c r="H34" s="84">
        <f t="shared" si="3"/>
        <v>0.93100000000000005</v>
      </c>
      <c r="I34" s="85">
        <f t="shared" si="4"/>
        <v>85</v>
      </c>
      <c r="J34" s="86">
        <v>0</v>
      </c>
      <c r="K34" s="86">
        <v>0</v>
      </c>
      <c r="L34" s="87">
        <f t="shared" si="1"/>
        <v>85</v>
      </c>
    </row>
    <row r="35" spans="2:12" ht="37.9" customHeight="1">
      <c r="B35" s="102" t="s">
        <v>102</v>
      </c>
      <c r="C35" s="99" t="s">
        <v>103</v>
      </c>
      <c r="D35" s="103">
        <v>1.8216000000000001</v>
      </c>
      <c r="E35" s="81">
        <v>0.21</v>
      </c>
      <c r="F35" s="82">
        <v>0</v>
      </c>
      <c r="G35" s="83">
        <f t="shared" si="2"/>
        <v>3351.0153599999999</v>
      </c>
      <c r="H35" s="84">
        <f t="shared" si="3"/>
        <v>0.93100000000000005</v>
      </c>
      <c r="I35" s="85">
        <f t="shared" si="4"/>
        <v>3119</v>
      </c>
      <c r="J35" s="86">
        <v>0</v>
      </c>
      <c r="K35" s="86">
        <v>0</v>
      </c>
      <c r="L35" s="87">
        <f t="shared" si="1"/>
        <v>3119</v>
      </c>
    </row>
    <row r="36" spans="2:12" ht="15.75" thickBot="1">
      <c r="B36" s="88" t="s">
        <v>73</v>
      </c>
      <c r="C36" s="100"/>
      <c r="D36" s="89">
        <f>SUM(D28:D35)</f>
        <v>8.0215999999999994</v>
      </c>
      <c r="E36" s="90"/>
      <c r="F36" s="90"/>
      <c r="G36" s="91">
        <f>ROUNDDOWN((SUM(G28:G35)),0)</f>
        <v>14756</v>
      </c>
      <c r="H36" s="91"/>
      <c r="I36" s="92">
        <f>ROUNDDOWN((SUM(I28:I35)),0)</f>
        <v>13735</v>
      </c>
      <c r="J36" s="93">
        <f>SUM(J28:J35)</f>
        <v>0</v>
      </c>
      <c r="K36" s="93">
        <f>SUM(K28:K35)</f>
        <v>0</v>
      </c>
      <c r="L36" s="94">
        <f>ROUNDDOWN((SUM(L28:L35)),0)</f>
        <v>13735</v>
      </c>
    </row>
    <row r="37" spans="2:12"/>
    <row r="38" spans="2:12"/>
    <row r="39" spans="2:12" ht="39" customHeight="1">
      <c r="B39" s="109" t="s">
        <v>66</v>
      </c>
      <c r="C39" s="110"/>
      <c r="D39" s="60" t="s">
        <v>67</v>
      </c>
      <c r="E39" s="60" t="s">
        <v>68</v>
      </c>
      <c r="F39" s="60" t="s">
        <v>69</v>
      </c>
      <c r="G39" s="60" t="s">
        <v>70</v>
      </c>
      <c r="H39" s="60" t="s">
        <v>71</v>
      </c>
    </row>
    <row r="40" spans="2:12" ht="16.5">
      <c r="B40" s="111"/>
      <c r="C40" s="112"/>
      <c r="D40" s="60" t="s">
        <v>72</v>
      </c>
      <c r="E40" s="60" t="s">
        <v>88</v>
      </c>
      <c r="F40" s="60" t="s">
        <v>89</v>
      </c>
      <c r="G40" s="60" t="s">
        <v>88</v>
      </c>
      <c r="H40" s="60" t="s">
        <v>88</v>
      </c>
    </row>
    <row r="41" spans="2:12" ht="15.75" customHeight="1">
      <c r="B41" s="107" t="s">
        <v>104</v>
      </c>
      <c r="C41" s="108"/>
      <c r="D41" s="61">
        <f>$G$36</f>
        <v>14756</v>
      </c>
      <c r="E41" s="62">
        <f>$I$36</f>
        <v>13735</v>
      </c>
      <c r="F41" s="62">
        <v>0</v>
      </c>
      <c r="G41" s="63">
        <v>0</v>
      </c>
      <c r="H41" s="62">
        <f>E41-F41-G41</f>
        <v>13735</v>
      </c>
    </row>
    <row r="42" spans="2:12" ht="17.25" customHeight="1">
      <c r="B42" s="107" t="s">
        <v>105</v>
      </c>
      <c r="C42" s="108"/>
      <c r="D42" s="61">
        <f t="shared" ref="D42:D47" si="5">$G$36</f>
        <v>14756</v>
      </c>
      <c r="E42" s="62">
        <f t="shared" ref="E42:E47" si="6">$I$36</f>
        <v>13735</v>
      </c>
      <c r="F42" s="62">
        <v>0</v>
      </c>
      <c r="G42" s="63">
        <v>0</v>
      </c>
      <c r="H42" s="62">
        <f t="shared" ref="H42:H47" si="7">E42-F42-G42</f>
        <v>13735</v>
      </c>
    </row>
    <row r="43" spans="2:12">
      <c r="B43" s="107" t="s">
        <v>106</v>
      </c>
      <c r="C43" s="108"/>
      <c r="D43" s="61">
        <f t="shared" si="5"/>
        <v>14756</v>
      </c>
      <c r="E43" s="62">
        <f t="shared" si="6"/>
        <v>13735</v>
      </c>
      <c r="F43" s="62">
        <v>0</v>
      </c>
      <c r="G43" s="63">
        <v>0</v>
      </c>
      <c r="H43" s="62">
        <f t="shared" si="7"/>
        <v>13735</v>
      </c>
    </row>
    <row r="44" spans="2:12">
      <c r="B44" s="107" t="s">
        <v>107</v>
      </c>
      <c r="C44" s="108"/>
      <c r="D44" s="61">
        <f t="shared" si="5"/>
        <v>14756</v>
      </c>
      <c r="E44" s="62">
        <f t="shared" si="6"/>
        <v>13735</v>
      </c>
      <c r="F44" s="62">
        <v>0</v>
      </c>
      <c r="G44" s="63">
        <v>0</v>
      </c>
      <c r="H44" s="62">
        <f t="shared" si="7"/>
        <v>13735</v>
      </c>
    </row>
    <row r="45" spans="2:12" ht="15.75" customHeight="1">
      <c r="B45" s="107" t="s">
        <v>108</v>
      </c>
      <c r="C45" s="108"/>
      <c r="D45" s="61">
        <f t="shared" si="5"/>
        <v>14756</v>
      </c>
      <c r="E45" s="62">
        <f t="shared" si="6"/>
        <v>13735</v>
      </c>
      <c r="F45" s="62">
        <v>0</v>
      </c>
      <c r="G45" s="63">
        <v>0</v>
      </c>
      <c r="H45" s="62">
        <f t="shared" si="7"/>
        <v>13735</v>
      </c>
    </row>
    <row r="46" spans="2:12">
      <c r="B46" s="107" t="s">
        <v>109</v>
      </c>
      <c r="C46" s="108"/>
      <c r="D46" s="61">
        <f t="shared" si="5"/>
        <v>14756</v>
      </c>
      <c r="E46" s="62">
        <f t="shared" si="6"/>
        <v>13735</v>
      </c>
      <c r="F46" s="62">
        <v>0</v>
      </c>
      <c r="G46" s="63">
        <v>0</v>
      </c>
      <c r="H46" s="62">
        <f t="shared" si="7"/>
        <v>13735</v>
      </c>
    </row>
    <row r="47" spans="2:12">
      <c r="B47" s="107" t="s">
        <v>110</v>
      </c>
      <c r="C47" s="108"/>
      <c r="D47" s="61">
        <f t="shared" si="5"/>
        <v>14756</v>
      </c>
      <c r="E47" s="62">
        <f t="shared" si="6"/>
        <v>13735</v>
      </c>
      <c r="F47" s="62">
        <v>0</v>
      </c>
      <c r="G47" s="63">
        <v>0</v>
      </c>
      <c r="H47" s="62">
        <f t="shared" si="7"/>
        <v>13735</v>
      </c>
    </row>
    <row r="48" spans="2:12" ht="15">
      <c r="B48" s="104" t="s">
        <v>73</v>
      </c>
      <c r="C48" s="104"/>
      <c r="D48" s="105">
        <f>SUM(D41:D47)</f>
        <v>103292</v>
      </c>
      <c r="E48" s="62">
        <f>SUM(E41:E47)</f>
        <v>96145</v>
      </c>
      <c r="F48" s="62">
        <f>SUM(F41:F47)</f>
        <v>0</v>
      </c>
      <c r="G48" s="62">
        <f>SUM(G41:G47)</f>
        <v>0</v>
      </c>
      <c r="H48" s="62">
        <f>SUM(H41:H47)</f>
        <v>96145</v>
      </c>
    </row>
    <row r="49" spans="2:8" ht="30">
      <c r="B49" s="104" t="s">
        <v>74</v>
      </c>
      <c r="C49" s="104"/>
      <c r="D49" s="106">
        <v>7</v>
      </c>
      <c r="E49" s="113">
        <v>7</v>
      </c>
      <c r="F49" s="113"/>
      <c r="G49" s="113"/>
      <c r="H49" s="113"/>
    </row>
    <row r="50" spans="2:8" ht="30">
      <c r="B50" s="64" t="s">
        <v>75</v>
      </c>
      <c r="C50" s="64"/>
      <c r="D50" s="65">
        <f>ROUNDDOWN((D48/D49),0)</f>
        <v>14756</v>
      </c>
      <c r="E50" s="63">
        <f>ROUNDDOWN((E48/E49),0)</f>
        <v>13735</v>
      </c>
      <c r="F50" s="63">
        <f>F48/E49</f>
        <v>0</v>
      </c>
      <c r="G50" s="63">
        <f>G48/E49</f>
        <v>0</v>
      </c>
      <c r="H50" s="66">
        <f>ROUNDDOWN((H48/E49),0)</f>
        <v>13735</v>
      </c>
    </row>
  </sheetData>
  <mergeCells count="32">
    <mergeCell ref="B14:G14"/>
    <mergeCell ref="B11:F11"/>
    <mergeCell ref="B15:F15"/>
    <mergeCell ref="B8:F8"/>
    <mergeCell ref="B25:L25"/>
    <mergeCell ref="K22:L22"/>
    <mergeCell ref="B2:F2"/>
    <mergeCell ref="D3:F3"/>
    <mergeCell ref="D4:F4"/>
    <mergeCell ref="B12:F12"/>
    <mergeCell ref="B7:F7"/>
    <mergeCell ref="B39:C40"/>
    <mergeCell ref="E49:H49"/>
    <mergeCell ref="B16:F16"/>
    <mergeCell ref="B21:I21"/>
    <mergeCell ref="B26:B27"/>
    <mergeCell ref="D26:D27"/>
    <mergeCell ref="E26:E27"/>
    <mergeCell ref="F26:F27"/>
    <mergeCell ref="B19:F19"/>
    <mergeCell ref="B18:I18"/>
    <mergeCell ref="G19:I19"/>
    <mergeCell ref="G22:I22"/>
    <mergeCell ref="B22:F22"/>
    <mergeCell ref="C26:C27"/>
    <mergeCell ref="B41:C41"/>
    <mergeCell ref="B47:C47"/>
    <mergeCell ref="B42:C42"/>
    <mergeCell ref="B43:C43"/>
    <mergeCell ref="B44:C44"/>
    <mergeCell ref="B45:C45"/>
    <mergeCell ref="B46:C46"/>
  </mergeCells>
  <phoneticPr fontId="1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C1:T52"/>
  <sheetViews>
    <sheetView topLeftCell="A22" workbookViewId="0">
      <selection activeCell="I26" sqref="I26"/>
    </sheetView>
  </sheetViews>
  <sheetFormatPr defaultColWidth="18.5703125" defaultRowHeight="13.5" customHeight="1"/>
  <cols>
    <col min="1" max="1" width="2.85546875" style="1" customWidth="1"/>
    <col min="2" max="2" width="12" style="1" customWidth="1"/>
    <col min="3" max="4" width="12.5703125" style="1" customWidth="1"/>
    <col min="5" max="5" width="14.5703125" style="1" customWidth="1"/>
    <col min="6" max="6" width="12.5703125" style="1" customWidth="1"/>
    <col min="7" max="12" width="10.5703125" style="2" customWidth="1"/>
    <col min="13" max="13" width="38.5703125" style="1" customWidth="1"/>
    <col min="14" max="19" width="10.5703125" style="1" customWidth="1"/>
    <col min="20" max="20" width="11.42578125" style="1" customWidth="1"/>
    <col min="21" max="16384" width="18.5703125" style="1"/>
  </cols>
  <sheetData>
    <row r="1" spans="3:19" ht="11.25">
      <c r="G1" s="1"/>
      <c r="M1" s="2"/>
    </row>
    <row r="2" spans="3:19" ht="12">
      <c r="C2" s="3" t="s">
        <v>0</v>
      </c>
      <c r="D2" s="3"/>
      <c r="E2" s="3"/>
      <c r="F2" s="3"/>
      <c r="G2" s="3"/>
      <c r="H2" s="4"/>
      <c r="I2" s="4"/>
      <c r="J2" s="4"/>
      <c r="K2" s="4"/>
      <c r="L2" s="4"/>
      <c r="M2" s="4"/>
      <c r="N2" s="5"/>
      <c r="O2" s="6"/>
    </row>
    <row r="3" spans="3:19" ht="12">
      <c r="C3" s="7"/>
      <c r="D3" s="7"/>
      <c r="E3" s="7"/>
      <c r="F3" s="7"/>
      <c r="G3" s="7"/>
      <c r="H3" s="8"/>
      <c r="I3" s="8"/>
      <c r="J3" s="8"/>
      <c r="K3" s="8"/>
      <c r="L3" s="8"/>
      <c r="M3" s="8"/>
      <c r="N3" s="9"/>
    </row>
    <row r="4" spans="3:19" ht="12">
      <c r="C4" s="7" t="s">
        <v>17</v>
      </c>
      <c r="D4" s="7"/>
      <c r="E4" s="7"/>
      <c r="F4" s="7"/>
      <c r="G4" s="7"/>
      <c r="H4" s="10" t="s">
        <v>50</v>
      </c>
      <c r="I4" s="8"/>
      <c r="J4" s="8"/>
      <c r="K4" s="8"/>
      <c r="L4" s="8"/>
      <c r="M4" s="8"/>
      <c r="N4" s="9"/>
    </row>
    <row r="5" spans="3:19" ht="12">
      <c r="C5" s="7" t="s">
        <v>2</v>
      </c>
      <c r="D5" s="7"/>
      <c r="E5" s="7"/>
      <c r="F5" s="7"/>
      <c r="G5" s="7"/>
      <c r="H5" s="11">
        <v>44823</v>
      </c>
      <c r="I5" s="8"/>
      <c r="J5" s="8"/>
      <c r="K5" s="8"/>
      <c r="L5" s="8"/>
      <c r="M5" s="8"/>
      <c r="N5" s="9"/>
    </row>
    <row r="6" spans="3:19" ht="12">
      <c r="C6" s="7" t="s">
        <v>18</v>
      </c>
      <c r="D6" s="7"/>
      <c r="E6" s="7"/>
      <c r="F6" s="7"/>
      <c r="G6" s="7"/>
      <c r="H6" s="12" t="s">
        <v>19</v>
      </c>
      <c r="I6" s="8"/>
      <c r="J6" s="8"/>
      <c r="K6" s="8"/>
      <c r="L6" s="8"/>
      <c r="M6" s="8"/>
      <c r="N6" s="9"/>
    </row>
    <row r="7" spans="3:19" ht="11.25">
      <c r="C7" s="6"/>
      <c r="D7" s="6"/>
      <c r="E7" s="6"/>
      <c r="F7" s="6"/>
      <c r="G7" s="13"/>
      <c r="H7" s="13"/>
      <c r="I7" s="13"/>
      <c r="J7" s="13"/>
      <c r="K7" s="13"/>
      <c r="L7" s="13"/>
      <c r="M7" s="6"/>
    </row>
    <row r="8" spans="3:19" ht="11.25"/>
    <row r="9" spans="3:19" ht="11.25">
      <c r="C9" s="14" t="s">
        <v>20</v>
      </c>
      <c r="D9" s="14"/>
      <c r="E9" s="14"/>
      <c r="F9" s="14"/>
    </row>
    <row r="10" spans="3:19" ht="11.25">
      <c r="C10" s="14"/>
      <c r="D10" s="14"/>
      <c r="E10" s="14"/>
      <c r="F10" s="14"/>
    </row>
    <row r="11" spans="3:19" ht="11.25">
      <c r="C11" s="14"/>
      <c r="D11" s="14"/>
      <c r="E11" s="14"/>
      <c r="F11" s="14"/>
      <c r="G11" s="15"/>
      <c r="H11" s="15"/>
      <c r="I11" s="15"/>
      <c r="J11" s="15"/>
      <c r="K11" s="15"/>
      <c r="L11" s="15"/>
      <c r="N11" s="14"/>
    </row>
    <row r="12" spans="3:19" ht="11.25">
      <c r="C12" s="16" t="s">
        <v>21</v>
      </c>
      <c r="D12" s="16"/>
      <c r="E12" s="17"/>
      <c r="F12" s="18" t="s">
        <v>22</v>
      </c>
      <c r="G12" s="18" t="s">
        <v>23</v>
      </c>
      <c r="H12" s="18" t="s">
        <v>4</v>
      </c>
      <c r="I12" s="18" t="s">
        <v>5</v>
      </c>
      <c r="J12" s="18" t="s">
        <v>6</v>
      </c>
      <c r="K12" s="18" t="s">
        <v>51</v>
      </c>
      <c r="L12" s="1"/>
      <c r="M12" s="16" t="s">
        <v>24</v>
      </c>
      <c r="N12" s="19" t="s">
        <v>22</v>
      </c>
      <c r="O12" s="19" t="s">
        <v>23</v>
      </c>
      <c r="P12" s="19" t="s">
        <v>4</v>
      </c>
      <c r="Q12" s="19" t="s">
        <v>5</v>
      </c>
      <c r="R12" s="19" t="s">
        <v>6</v>
      </c>
      <c r="S12" s="19" t="s">
        <v>51</v>
      </c>
    </row>
    <row r="13" spans="3:19" ht="11.25">
      <c r="C13" s="1" t="s">
        <v>25</v>
      </c>
      <c r="E13" s="20"/>
      <c r="F13" s="21">
        <v>0.82802824032951605</v>
      </c>
      <c r="G13" s="21">
        <v>0.82214514054521315</v>
      </c>
      <c r="H13" s="21">
        <v>0.82469239758441959</v>
      </c>
      <c r="I13" s="21">
        <v>0.79685273140437773</v>
      </c>
      <c r="J13" s="21">
        <v>0.79270897916160388</v>
      </c>
      <c r="K13" s="22">
        <v>0.81458207229200175</v>
      </c>
      <c r="L13" s="1"/>
      <c r="M13" s="20" t="s">
        <v>26</v>
      </c>
      <c r="N13" s="23">
        <v>0.7656005849149482</v>
      </c>
      <c r="O13" s="23">
        <v>0.81805246841093138</v>
      </c>
      <c r="P13" s="23">
        <v>0.82140927724424129</v>
      </c>
      <c r="Q13" s="23">
        <v>0.79255203832641741</v>
      </c>
      <c r="R13" s="23">
        <v>0.78632383628954228</v>
      </c>
      <c r="S13" s="22">
        <v>0.809582344711401</v>
      </c>
    </row>
    <row r="14" spans="3:19" ht="11.25">
      <c r="C14" s="1" t="s">
        <v>52</v>
      </c>
      <c r="F14" s="23">
        <v>0.76932091135127889</v>
      </c>
      <c r="G14" s="23">
        <v>0.75370737148767497</v>
      </c>
      <c r="H14" s="23">
        <v>0.74377561625120203</v>
      </c>
      <c r="I14" s="23">
        <v>0.71214242102472047</v>
      </c>
      <c r="J14" s="23">
        <v>0.70255859981726221</v>
      </c>
      <c r="K14" s="24">
        <v>0.71520953484144267</v>
      </c>
      <c r="L14" s="1"/>
      <c r="M14" s="1" t="s">
        <v>53</v>
      </c>
      <c r="N14" s="23">
        <v>0.76561184158859052</v>
      </c>
      <c r="O14" s="23">
        <v>0.7502767003270524</v>
      </c>
      <c r="P14" s="23">
        <v>0.74056891479304676</v>
      </c>
      <c r="Q14" s="23">
        <v>0.70909415802655007</v>
      </c>
      <c r="R14" s="23">
        <v>0.6995362396512923</v>
      </c>
      <c r="S14" s="24">
        <v>0.71135236695808535</v>
      </c>
    </row>
    <row r="15" spans="3:19" ht="11.25">
      <c r="C15" s="1" t="s">
        <v>27</v>
      </c>
      <c r="F15" s="23">
        <v>0.9695108415136956</v>
      </c>
      <c r="G15" s="23">
        <v>0.95981875267961847</v>
      </c>
      <c r="H15" s="23">
        <v>0.96479997581405053</v>
      </c>
      <c r="I15" s="23">
        <v>0.9603190631790981</v>
      </c>
      <c r="J15" s="23">
        <v>0.94931595824734605</v>
      </c>
      <c r="K15" s="24">
        <v>0.9675043689685342</v>
      </c>
      <c r="L15" s="1"/>
      <c r="M15" s="1" t="s">
        <v>28</v>
      </c>
      <c r="N15" s="23">
        <v>0.96362768016844036</v>
      </c>
      <c r="O15" s="23">
        <v>0.95424527138011905</v>
      </c>
      <c r="P15" s="23">
        <v>0.96030958897376284</v>
      </c>
      <c r="Q15" s="23">
        <v>0.95407980652220337</v>
      </c>
      <c r="R15" s="23">
        <v>0.9401732664372231</v>
      </c>
      <c r="S15" s="24">
        <v>0.96045934642191733</v>
      </c>
    </row>
    <row r="16" spans="3:19" ht="11.25">
      <c r="C16" s="1" t="s">
        <v>29</v>
      </c>
      <c r="F16" s="23">
        <v>0.87233471528596451</v>
      </c>
      <c r="G16" s="23">
        <v>0.86608856108773258</v>
      </c>
      <c r="H16" s="23">
        <v>0.8812261061429234</v>
      </c>
      <c r="I16" s="23">
        <v>0.86821088302740268</v>
      </c>
      <c r="J16" s="23">
        <v>0.86525629452631159</v>
      </c>
      <c r="K16" s="24">
        <v>0.86866774664682256</v>
      </c>
      <c r="L16" s="1"/>
      <c r="M16" s="1" t="s">
        <v>30</v>
      </c>
      <c r="N16" s="23">
        <v>0.87233471528596451</v>
      </c>
      <c r="O16" s="23">
        <v>0.86608856108773258</v>
      </c>
      <c r="P16" s="23">
        <v>0.8812261061429234</v>
      </c>
      <c r="Q16" s="23">
        <v>0.86821088302740268</v>
      </c>
      <c r="R16" s="23">
        <v>0.86525629452631159</v>
      </c>
      <c r="S16" s="24">
        <v>0.86866774664682256</v>
      </c>
    </row>
    <row r="17" spans="3:20" ht="11.25">
      <c r="C17" s="6" t="s">
        <v>31</v>
      </c>
      <c r="D17" s="6"/>
      <c r="E17" s="6"/>
      <c r="F17" s="25">
        <v>0.92092277839983006</v>
      </c>
      <c r="G17" s="25">
        <v>0.91295365688367558</v>
      </c>
      <c r="H17" s="25">
        <v>0.92301304097848691</v>
      </c>
      <c r="I17" s="25">
        <v>0.91426497310325039</v>
      </c>
      <c r="J17" s="25">
        <v>0.90728612638682882</v>
      </c>
      <c r="K17" s="26">
        <v>0.91808605780767838</v>
      </c>
      <c r="L17" s="27"/>
      <c r="M17" s="6" t="s">
        <v>32</v>
      </c>
      <c r="N17" s="25">
        <v>0.91798119772720199</v>
      </c>
      <c r="O17" s="25">
        <v>0.91016691623392587</v>
      </c>
      <c r="P17" s="25">
        <v>0.92076784755834318</v>
      </c>
      <c r="Q17" s="25">
        <v>0.91114534477480302</v>
      </c>
      <c r="R17" s="25">
        <v>0.90271478048176734</v>
      </c>
      <c r="S17" s="26">
        <v>0.91456354653437</v>
      </c>
    </row>
    <row r="18" spans="3:20" ht="11.25">
      <c r="M18" s="27"/>
    </row>
    <row r="19" spans="3:20" ht="11.25">
      <c r="C19" s="1" t="s">
        <v>54</v>
      </c>
      <c r="M19" s="1" t="s">
        <v>54</v>
      </c>
    </row>
    <row r="20" spans="3:20" ht="11.25">
      <c r="C20" s="1" t="s">
        <v>33</v>
      </c>
      <c r="M20" s="1" t="s">
        <v>33</v>
      </c>
    </row>
    <row r="21" spans="3:20" ht="11.25">
      <c r="M21" s="1" t="s">
        <v>34</v>
      </c>
    </row>
    <row r="22" spans="3:20" ht="11.25">
      <c r="M22" s="1" t="s">
        <v>35</v>
      </c>
    </row>
    <row r="23" spans="3:20" ht="11.25">
      <c r="M23" s="1" t="s">
        <v>36</v>
      </c>
    </row>
    <row r="24" spans="3:20" ht="11.25">
      <c r="H24" s="28"/>
      <c r="I24" s="28"/>
      <c r="J24" s="28"/>
      <c r="K24" s="28"/>
      <c r="M24" s="27"/>
      <c r="Q24" s="29"/>
      <c r="R24" s="29"/>
      <c r="S24" s="14"/>
    </row>
    <row r="25" spans="3:20" ht="11.25">
      <c r="H25" s="28"/>
      <c r="I25" s="28"/>
      <c r="J25" s="28"/>
      <c r="K25" s="28"/>
      <c r="M25" s="27"/>
      <c r="Q25" s="29"/>
      <c r="R25" s="29"/>
      <c r="S25" s="14"/>
    </row>
    <row r="26" spans="3:20" ht="11.25">
      <c r="H26" s="30"/>
      <c r="I26" s="30"/>
      <c r="J26" s="30"/>
      <c r="K26" s="28"/>
      <c r="M26" s="27"/>
      <c r="Q26" s="29"/>
      <c r="R26" s="29"/>
      <c r="S26" s="31"/>
    </row>
    <row r="27" spans="3:20" ht="11.25">
      <c r="H27" s="30"/>
      <c r="I27" s="30"/>
      <c r="J27" s="30"/>
      <c r="K27" s="28"/>
      <c r="M27" s="27"/>
      <c r="Q27" s="29"/>
      <c r="R27" s="29"/>
      <c r="S27" s="14"/>
    </row>
    <row r="28" spans="3:20" ht="11.25">
      <c r="C28" s="14" t="s">
        <v>37</v>
      </c>
      <c r="D28" s="14"/>
      <c r="E28" s="14"/>
      <c r="F28" s="14"/>
      <c r="I28" s="32"/>
      <c r="M28" s="14" t="s">
        <v>38</v>
      </c>
      <c r="N28" s="14"/>
    </row>
    <row r="29" spans="3:20" ht="11.25"/>
    <row r="30" spans="3:20" ht="11.25">
      <c r="C30" s="16"/>
      <c r="D30" s="16"/>
      <c r="E30" s="16"/>
      <c r="F30" s="18" t="s">
        <v>22</v>
      </c>
      <c r="G30" s="18" t="s">
        <v>23</v>
      </c>
      <c r="H30" s="18" t="s">
        <v>4</v>
      </c>
      <c r="I30" s="18" t="s">
        <v>5</v>
      </c>
      <c r="J30" s="18" t="s">
        <v>6</v>
      </c>
      <c r="K30" s="18" t="s">
        <v>51</v>
      </c>
      <c r="L30" s="1"/>
      <c r="M30" s="16"/>
      <c r="N30" s="19" t="s">
        <v>22</v>
      </c>
      <c r="O30" s="19" t="s">
        <v>23</v>
      </c>
      <c r="P30" s="19" t="s">
        <v>4</v>
      </c>
      <c r="Q30" s="19" t="s">
        <v>5</v>
      </c>
      <c r="R30" s="19" t="s">
        <v>6</v>
      </c>
      <c r="S30" s="19" t="s">
        <v>51</v>
      </c>
    </row>
    <row r="31" spans="3:20" ht="11.25">
      <c r="C31" s="20" t="s">
        <v>39</v>
      </c>
      <c r="D31" s="20"/>
      <c r="E31" s="20"/>
      <c r="F31" s="33">
        <v>1151479.3360299997</v>
      </c>
      <c r="G31" s="33">
        <v>1201876.6722930002</v>
      </c>
      <c r="H31" s="33">
        <v>1247574.7130910009</v>
      </c>
      <c r="I31" s="33">
        <v>1244852.6801227855</v>
      </c>
      <c r="J31" s="33">
        <v>1227903.5453740791</v>
      </c>
      <c r="K31" s="33">
        <v>1316914.3713470998</v>
      </c>
      <c r="L31" s="1"/>
      <c r="M31" s="20" t="s">
        <v>40</v>
      </c>
      <c r="N31" s="15">
        <v>888341293.66662931</v>
      </c>
      <c r="O31" s="15">
        <v>922091043.65134895</v>
      </c>
      <c r="P31" s="15">
        <v>960898595.78147817</v>
      </c>
      <c r="Q31" s="15">
        <v>926716728.18648732</v>
      </c>
      <c r="R31" s="15">
        <v>909651894.85025156</v>
      </c>
      <c r="S31" s="15">
        <v>1002016983.0311221</v>
      </c>
      <c r="T31" s="15"/>
    </row>
    <row r="32" spans="3:20" ht="11.25">
      <c r="C32" s="1" t="s">
        <v>41</v>
      </c>
      <c r="F32" s="15">
        <v>1072839.3675475507</v>
      </c>
      <c r="G32" s="15">
        <v>1121567.2247844897</v>
      </c>
      <c r="H32" s="15">
        <v>1165160.0021972021</v>
      </c>
      <c r="I32" s="15">
        <v>1162971.1384100253</v>
      </c>
      <c r="J32" s="15">
        <v>1147523.1374474028</v>
      </c>
      <c r="K32" s="15">
        <v>1230099.4793707305</v>
      </c>
      <c r="L32" s="1"/>
      <c r="M32" s="1" t="s">
        <v>42</v>
      </c>
      <c r="N32" s="15">
        <v>888341293.66662931</v>
      </c>
      <c r="O32" s="15">
        <v>922091043.65134895</v>
      </c>
      <c r="P32" s="15">
        <v>960898595.78147817</v>
      </c>
      <c r="Q32" s="15">
        <v>926716728.18648732</v>
      </c>
      <c r="R32" s="15">
        <v>909651894.85025156</v>
      </c>
      <c r="S32" s="15">
        <v>1002016983.0311221</v>
      </c>
      <c r="T32" s="15"/>
    </row>
    <row r="33" spans="3:20" ht="11.25">
      <c r="C33" s="1" t="s">
        <v>43</v>
      </c>
      <c r="F33" s="34">
        <v>0.14593194333266357</v>
      </c>
      <c r="G33" s="34">
        <v>0.14343709346170685</v>
      </c>
      <c r="H33" s="34">
        <v>0.14521930114209958</v>
      </c>
      <c r="I33" s="34">
        <v>0.17022085475797133</v>
      </c>
      <c r="J33" s="34">
        <v>0.1649682360495387</v>
      </c>
      <c r="K33" s="34">
        <v>0.15805850762158768</v>
      </c>
      <c r="L33" s="1"/>
      <c r="M33" s="1" t="s">
        <v>44</v>
      </c>
      <c r="N33" s="15">
        <v>188456478.59852543</v>
      </c>
      <c r="O33" s="15">
        <v>194301044.67870212</v>
      </c>
      <c r="P33" s="15">
        <v>205690708.30546987</v>
      </c>
      <c r="Q33" s="15">
        <v>202665681.6012063</v>
      </c>
      <c r="R33" s="15">
        <v>198758357.29421163</v>
      </c>
      <c r="S33" s="15">
        <v>214841679.43955958</v>
      </c>
      <c r="T33" s="35"/>
    </row>
    <row r="34" spans="3:20" ht="11.25">
      <c r="C34" s="1" t="s">
        <v>45</v>
      </c>
      <c r="F34" s="15">
        <v>916277.83375755092</v>
      </c>
      <c r="G34" s="15">
        <v>960692.88193948974</v>
      </c>
      <c r="H34" s="15">
        <v>995956.28095939721</v>
      </c>
      <c r="I34" s="15">
        <v>965009.19717101986</v>
      </c>
      <c r="J34" s="15">
        <v>958218.26963667246</v>
      </c>
      <c r="K34" s="15">
        <v>1035671.7914353008</v>
      </c>
      <c r="L34" s="1"/>
      <c r="M34" s="1" t="s">
        <v>46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</row>
    <row r="35" spans="3:20" ht="11.25">
      <c r="C35" s="1" t="s">
        <v>47</v>
      </c>
      <c r="F35" s="15">
        <v>214567.87350951016</v>
      </c>
      <c r="G35" s="15">
        <v>224313.44495689796</v>
      </c>
      <c r="H35" s="15">
        <v>233032.00043944042</v>
      </c>
      <c r="I35" s="15">
        <v>232594.22768200506</v>
      </c>
      <c r="J35" s="15">
        <v>229504.62748948057</v>
      </c>
      <c r="K35" s="15">
        <v>246019.89587414611</v>
      </c>
      <c r="L35" s="1"/>
      <c r="M35" s="6" t="s">
        <v>48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</row>
    <row r="36" spans="3:20" ht="11.25">
      <c r="C36" s="1" t="s">
        <v>49</v>
      </c>
      <c r="F36" s="15">
        <v>216036.88962068481</v>
      </c>
      <c r="G36" s="15">
        <v>224343.16005129632</v>
      </c>
      <c r="H36" s="15">
        <v>233414.22464861648</v>
      </c>
      <c r="I36" s="15">
        <v>233429.09604464116</v>
      </c>
      <c r="J36" s="15">
        <v>229710.38587245735</v>
      </c>
      <c r="K36" s="15">
        <v>247323.19148360015</v>
      </c>
      <c r="L36" s="1"/>
    </row>
    <row r="37" spans="3:20" ht="11.25">
      <c r="C37" s="6" t="s">
        <v>55</v>
      </c>
      <c r="D37" s="6"/>
      <c r="E37" s="6"/>
      <c r="F37" s="38">
        <v>81869</v>
      </c>
      <c r="G37" s="38">
        <v>101840</v>
      </c>
      <c r="H37" s="38">
        <v>126760</v>
      </c>
      <c r="I37" s="38">
        <v>138337</v>
      </c>
      <c r="J37" s="38">
        <v>147247</v>
      </c>
      <c r="K37" s="38">
        <v>170912.3</v>
      </c>
      <c r="L37" s="15"/>
    </row>
    <row r="38" spans="3:20" ht="11.25">
      <c r="C38" s="14" t="s">
        <v>56</v>
      </c>
      <c r="D38" s="14"/>
      <c r="E38" s="14"/>
      <c r="F38" s="39"/>
      <c r="G38" s="39"/>
      <c r="H38" s="39"/>
      <c r="I38" s="39"/>
      <c r="J38" s="39"/>
      <c r="K38" s="39">
        <f>K31+K37</f>
        <v>1487826.6713470998</v>
      </c>
      <c r="L38" s="15"/>
    </row>
    <row r="39" spans="3:20" ht="11.25">
      <c r="C39" s="40" t="s">
        <v>57</v>
      </c>
      <c r="D39" s="40"/>
      <c r="E39" s="41"/>
      <c r="F39" s="41">
        <f t="shared" ref="F39:J39" si="0">F32+F37</f>
        <v>1154708.3675475507</v>
      </c>
      <c r="G39" s="41">
        <f t="shared" si="0"/>
        <v>1223407.2247844897</v>
      </c>
      <c r="H39" s="41">
        <f t="shared" si="0"/>
        <v>1291920.0021972021</v>
      </c>
      <c r="I39" s="41">
        <f t="shared" si="0"/>
        <v>1301308.1384100253</v>
      </c>
      <c r="J39" s="41">
        <f t="shared" si="0"/>
        <v>1294770.1374474028</v>
      </c>
      <c r="K39" s="41">
        <f>K32+K37</f>
        <v>1401011.7793707305</v>
      </c>
      <c r="L39" s="15"/>
    </row>
    <row r="40" spans="3:20" ht="11.25">
      <c r="C40" s="2"/>
      <c r="D40" s="2"/>
      <c r="E40" s="2"/>
      <c r="F40" s="2"/>
    </row>
    <row r="41" spans="3:20" ht="12.75" hidden="1">
      <c r="C41" s="42" t="s">
        <v>58</v>
      </c>
      <c r="D41" s="42"/>
      <c r="E41" s="42"/>
      <c r="F41" s="42"/>
      <c r="G41" s="1"/>
      <c r="H41" s="1"/>
      <c r="I41" s="1"/>
      <c r="J41" s="1"/>
      <c r="K41" s="1"/>
      <c r="L41" s="1"/>
    </row>
    <row r="42" spans="3:20" ht="11.25" hidden="1">
      <c r="C42" s="43"/>
      <c r="D42" s="43"/>
      <c r="E42" s="43"/>
      <c r="F42" s="43"/>
      <c r="G42" s="1"/>
      <c r="H42" s="1"/>
      <c r="I42" s="1"/>
      <c r="J42" s="1"/>
      <c r="K42" s="1"/>
      <c r="L42" s="1"/>
    </row>
    <row r="43" spans="3:20" ht="10.35" hidden="1" customHeight="1">
      <c r="C43" s="44"/>
      <c r="D43" s="44"/>
      <c r="E43" s="44"/>
      <c r="F43" s="44"/>
      <c r="I43" s="1"/>
      <c r="J43" s="1"/>
      <c r="K43" s="1"/>
      <c r="L43" s="1"/>
    </row>
    <row r="44" spans="3:20" ht="11.25" hidden="1">
      <c r="C44" s="44" t="s">
        <v>59</v>
      </c>
      <c r="D44" s="45"/>
      <c r="E44" s="45"/>
      <c r="F44" s="45"/>
      <c r="I44" s="1"/>
      <c r="J44" s="1"/>
      <c r="K44" s="1"/>
      <c r="L44" s="1"/>
    </row>
    <row r="45" spans="3:20" ht="11.25" hidden="1">
      <c r="C45" s="46" t="s">
        <v>5</v>
      </c>
      <c r="D45" s="46" t="s">
        <v>6</v>
      </c>
      <c r="E45" s="46" t="s">
        <v>51</v>
      </c>
      <c r="F45" s="46" t="s">
        <v>60</v>
      </c>
      <c r="H45" s="1"/>
      <c r="I45" s="1"/>
      <c r="J45" s="1"/>
      <c r="K45" s="1"/>
      <c r="L45" s="1"/>
    </row>
    <row r="46" spans="3:20" ht="12.95" hidden="1" customHeight="1">
      <c r="C46" s="46">
        <f>ROUND(Q15,2)</f>
        <v>0.95</v>
      </c>
      <c r="D46" s="46">
        <f>ROUND(R15,2)</f>
        <v>0.94</v>
      </c>
      <c r="E46" s="46">
        <f>ROUND(S15,2)</f>
        <v>0.96</v>
      </c>
      <c r="F46" s="47">
        <f>SUMPRODUCT(C46:E46,I34:K34)/SUM(I34:K34)</f>
        <v>0.95026176464637258</v>
      </c>
      <c r="H46" s="1"/>
      <c r="I46" s="1"/>
      <c r="J46" s="1"/>
      <c r="K46" s="1"/>
      <c r="L46" s="1"/>
    </row>
    <row r="47" spans="3:20" ht="12.95" hidden="1" customHeight="1">
      <c r="C47" s="43"/>
      <c r="D47" s="45"/>
      <c r="E47" s="45"/>
      <c r="F47" s="45"/>
      <c r="I47" s="1"/>
      <c r="J47" s="1"/>
      <c r="K47" s="1"/>
      <c r="L47" s="1"/>
    </row>
    <row r="48" spans="3:20" ht="12.95" hidden="1" customHeight="1">
      <c r="C48" s="44" t="s">
        <v>61</v>
      </c>
      <c r="D48" s="45"/>
      <c r="E48" s="45"/>
      <c r="F48" s="45"/>
      <c r="I48" s="1"/>
      <c r="J48" s="1"/>
      <c r="K48" s="1"/>
      <c r="L48" s="1"/>
    </row>
    <row r="49" spans="3:12" ht="12.95" hidden="1" customHeight="1">
      <c r="C49" s="48" t="s">
        <v>62</v>
      </c>
      <c r="D49" s="49"/>
      <c r="E49" s="49"/>
      <c r="F49" s="49"/>
      <c r="I49" s="1"/>
      <c r="J49" s="1"/>
      <c r="K49" s="1"/>
      <c r="L49" s="1"/>
    </row>
    <row r="50" spans="3:12" ht="12.95" hidden="1" customHeight="1">
      <c r="C50" s="50" t="s">
        <v>63</v>
      </c>
      <c r="D50" s="51">
        <f>F46</f>
        <v>0.95026176464637258</v>
      </c>
      <c r="E50" s="52"/>
      <c r="F50" s="52"/>
      <c r="I50" s="53"/>
      <c r="J50" s="53"/>
      <c r="K50" s="53"/>
      <c r="L50" s="53"/>
    </row>
    <row r="51" spans="3:12" ht="12.95" hidden="1" customHeight="1">
      <c r="C51" s="54" t="s">
        <v>64</v>
      </c>
      <c r="D51" s="55">
        <f>K16</f>
        <v>0.86866774664682256</v>
      </c>
      <c r="E51" s="56"/>
      <c r="F51" s="56"/>
      <c r="I51" s="1"/>
      <c r="J51" s="1"/>
      <c r="K51" s="1"/>
      <c r="L51" s="1"/>
    </row>
    <row r="52" spans="3:12" ht="12.95" hidden="1" customHeight="1">
      <c r="C52" s="57" t="s">
        <v>65</v>
      </c>
      <c r="D52" s="58">
        <f>D50*0.75+(1-0.75)*D51</f>
        <v>0.92986326014648502</v>
      </c>
      <c r="E52" s="59"/>
      <c r="F52" s="59"/>
      <c r="I52" s="1"/>
      <c r="J52" s="1"/>
      <c r="K52" s="1"/>
      <c r="L5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EF _ ER Estimation</vt:lpstr>
      <vt:lpstr>Results</vt:lpstr>
      <vt:lpstr>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Abhishek Anjan</dc:creator>
  <cp:lastModifiedBy>4KES Auditor</cp:lastModifiedBy>
  <dcterms:created xsi:type="dcterms:W3CDTF">2022-02-10T08:57:06Z</dcterms:created>
  <dcterms:modified xsi:type="dcterms:W3CDTF">2024-02-14T06:08:07Z</dcterms:modified>
</cp:coreProperties>
</file>