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ummary of ER" sheetId="3" r:id="rId1"/>
    <sheet name="40 MW" sheetId="1" r:id="rId2"/>
    <sheet name="16.25 MW" sheetId="2" r:id="rId3"/>
  </sheets>
  <calcPr calcId="152511"/>
</workbook>
</file>

<file path=xl/calcChain.xml><?xml version="1.0" encoding="utf-8"?>
<calcChain xmlns="http://schemas.openxmlformats.org/spreadsheetml/2006/main">
  <c r="H8" i="3" l="1"/>
  <c r="G8" i="3"/>
  <c r="F8" i="3"/>
  <c r="H7" i="3"/>
  <c r="G7" i="3"/>
  <c r="F7" i="3"/>
  <c r="H6" i="3"/>
  <c r="G6" i="3"/>
  <c r="F6" i="3"/>
  <c r="G32" i="2" l="1"/>
  <c r="G33" i="2"/>
  <c r="G27" i="1"/>
  <c r="G26" i="1"/>
  <c r="G28" i="1" s="1"/>
  <c r="G30" i="1" s="1"/>
  <c r="G31" i="1" s="1"/>
  <c r="G34" i="2" l="1"/>
  <c r="G36" i="2" s="1"/>
  <c r="G37" i="2" s="1"/>
  <c r="D8" i="3"/>
  <c r="E8" i="3"/>
  <c r="B10" i="1" l="1"/>
  <c r="B11" i="1"/>
  <c r="B12" i="1"/>
  <c r="B13" i="1"/>
  <c r="B14" i="1"/>
  <c r="B15" i="1"/>
  <c r="B16" i="1"/>
  <c r="B17" i="1"/>
  <c r="B18" i="1"/>
  <c r="B19" i="1"/>
  <c r="B20" i="1"/>
  <c r="B21" i="1"/>
  <c r="B6" i="1"/>
  <c r="B7" i="1"/>
  <c r="B8" i="1"/>
  <c r="B9" i="1"/>
  <c r="B5" i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6" i="2"/>
  <c r="F9" i="2" l="1"/>
  <c r="H9" i="2" s="1"/>
  <c r="F8" i="2"/>
  <c r="H8" i="2" s="1"/>
  <c r="F7" i="2"/>
  <c r="H7" i="2" s="1"/>
  <c r="F6" i="2"/>
  <c r="H6" i="2" s="1"/>
  <c r="F5" i="2"/>
  <c r="F27" i="2"/>
  <c r="H27" i="2" s="1"/>
  <c r="F26" i="2"/>
  <c r="H26" i="2" s="1"/>
  <c r="F25" i="2"/>
  <c r="H25" i="2" s="1"/>
  <c r="F24" i="2"/>
  <c r="H24" i="2" s="1"/>
  <c r="F23" i="2"/>
  <c r="H23" i="2" s="1"/>
  <c r="F22" i="2"/>
  <c r="H22" i="2" s="1"/>
  <c r="F21" i="2"/>
  <c r="H21" i="2" s="1"/>
  <c r="F20" i="2"/>
  <c r="H20" i="2" s="1"/>
  <c r="F19" i="2"/>
  <c r="H19" i="2" s="1"/>
  <c r="F18" i="2"/>
  <c r="H18" i="2" s="1"/>
  <c r="F17" i="2"/>
  <c r="H17" i="2" s="1"/>
  <c r="F16" i="2"/>
  <c r="H16" i="2" s="1"/>
  <c r="F15" i="2"/>
  <c r="H15" i="2" s="1"/>
  <c r="F14" i="2"/>
  <c r="H14" i="2" s="1"/>
  <c r="F13" i="2"/>
  <c r="H13" i="2" s="1"/>
  <c r="F12" i="2"/>
  <c r="H12" i="2" s="1"/>
  <c r="F11" i="2"/>
  <c r="H11" i="2" s="1"/>
  <c r="F10" i="2"/>
  <c r="H10" i="2" s="1"/>
  <c r="I25" i="2" l="1"/>
  <c r="H5" i="2"/>
  <c r="F28" i="2"/>
  <c r="H5" i="1"/>
  <c r="H9" i="1"/>
  <c r="H13" i="1"/>
  <c r="H16" i="1"/>
  <c r="H17" i="1"/>
  <c r="H19" i="1"/>
  <c r="H20" i="1"/>
  <c r="H21" i="1"/>
  <c r="F16" i="1"/>
  <c r="F17" i="1"/>
  <c r="F18" i="1"/>
  <c r="H18" i="1" s="1"/>
  <c r="F19" i="1"/>
  <c r="F20" i="1"/>
  <c r="F21" i="1"/>
  <c r="F12" i="1"/>
  <c r="H12" i="1" s="1"/>
  <c r="F13" i="1"/>
  <c r="F14" i="1"/>
  <c r="H14" i="1" s="1"/>
  <c r="F15" i="1"/>
  <c r="H15" i="1" s="1"/>
  <c r="F11" i="1"/>
  <c r="H11" i="1" s="1"/>
  <c r="F10" i="1"/>
  <c r="H10" i="1" s="1"/>
  <c r="F9" i="1"/>
  <c r="F8" i="1"/>
  <c r="H8" i="1" s="1"/>
  <c r="F6" i="1"/>
  <c r="H6" i="1" s="1"/>
  <c r="F5" i="1"/>
  <c r="F4" i="1"/>
  <c r="F7" i="1"/>
  <c r="H7" i="1" s="1"/>
  <c r="I19" i="1" l="1"/>
  <c r="F22" i="1"/>
  <c r="D6" i="3" s="1"/>
  <c r="H4" i="1"/>
  <c r="D7" i="3"/>
  <c r="H28" i="2"/>
  <c r="E7" i="3" s="1"/>
  <c r="I13" i="2"/>
  <c r="I7" i="1" l="1"/>
  <c r="H22" i="1"/>
  <c r="I27" i="2"/>
  <c r="I21" i="1" l="1"/>
  <c r="I22" i="1" s="1"/>
  <c r="E6" i="3"/>
  <c r="I28" i="2"/>
</calcChain>
</file>

<file path=xl/sharedStrings.xml><?xml version="1.0" encoding="utf-8"?>
<sst xmlns="http://schemas.openxmlformats.org/spreadsheetml/2006/main" count="49" uniqueCount="26">
  <si>
    <t xml:space="preserve">Duration </t>
  </si>
  <si>
    <t>Net Export in KWh</t>
  </si>
  <si>
    <t>Emission Factor</t>
  </si>
  <si>
    <t>Emission Reductions</t>
  </si>
  <si>
    <t>Export in KWh</t>
  </si>
  <si>
    <t>Import in KWh</t>
  </si>
  <si>
    <t>Check Meter</t>
  </si>
  <si>
    <t>Main Meter</t>
  </si>
  <si>
    <t>Vintage wise VCUs</t>
  </si>
  <si>
    <t>Name of Project Activity</t>
  </si>
  <si>
    <t>VCUs</t>
  </si>
  <si>
    <t>Net Export in MWh</t>
  </si>
  <si>
    <t>Total</t>
  </si>
  <si>
    <t>Details</t>
  </si>
  <si>
    <t>Value</t>
  </si>
  <si>
    <t>Start Date of Monitoring Period</t>
  </si>
  <si>
    <t>End Date of Monitoring Period</t>
  </si>
  <si>
    <t>Number of days of Current Monitoring Period</t>
  </si>
  <si>
    <t xml:space="preserve">Estimated value for the Current Monitoring Period </t>
  </si>
  <si>
    <t xml:space="preserve">AS Per VCS PD (for 365 days), CERs estimated </t>
  </si>
  <si>
    <t>Variation on the value mentioned in VCS-PD</t>
  </si>
  <si>
    <t>Meter Serial Number</t>
  </si>
  <si>
    <t>Calibration Date</t>
  </si>
  <si>
    <t>Meter Type</t>
  </si>
  <si>
    <t>40 MW Project Activity by Giriraj Enterprises</t>
  </si>
  <si>
    <t>16.25 MW Project Activity by D J Malpani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</si>
</sst>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1" xfId="0" applyBorder="1"/>
    <xf numFmtId="17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14" fontId="0" fillId="0" borderId="1" xfId="0" applyNumberFormat="1" applyBorder="1" applyAlignment="1">
      <alignment wrapText="1"/>
    </xf>
    <xf numFmtId="9" fontId="0" fillId="0" borderId="0" xfId="0" applyNumberFormat="1"/>
    <xf numFmtId="2" fontId="0" fillId="0" borderId="0" xfId="0" applyNumberFormat="1"/>
    <xf numFmtId="0" fontId="1" fillId="0" borderId="0" xfId="0" applyFont="1"/>
    <xf numFmtId="1" fontId="1" fillId="0" borderId="0" xfId="0" applyNumberFormat="1" applyFont="1"/>
    <xf numFmtId="1" fontId="0" fillId="0" borderId="1" xfId="0" applyNumberFormat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17" fontId="1" fillId="0" borderId="1" xfId="0" applyNumberFormat="1" applyFont="1" applyBorder="1"/>
    <xf numFmtId="0" fontId="4" fillId="0" borderId="1" xfId="2" applyFont="1" applyBorder="1"/>
    <xf numFmtId="164" fontId="4" fillId="0" borderId="1" xfId="2" applyNumberFormat="1" applyFont="1" applyBorder="1"/>
    <xf numFmtId="3" fontId="3" fillId="2" borderId="1" xfId="0" applyNumberFormat="1" applyFont="1" applyFill="1" applyBorder="1" applyAlignment="1">
      <alignment horizontal="right" vertical="center" wrapText="1"/>
    </xf>
    <xf numFmtId="165" fontId="4" fillId="2" borderId="1" xfId="1" applyNumberFormat="1" applyFont="1" applyFill="1" applyBorder="1" applyAlignment="1">
      <alignment horizontal="right" vertical="center" wrapText="1"/>
    </xf>
    <xf numFmtId="14" fontId="0" fillId="0" borderId="1" xfId="0" applyNumberFormat="1" applyBorder="1"/>
    <xf numFmtId="0" fontId="1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2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0" fillId="0" borderId="6" xfId="0" applyBorder="1"/>
    <xf numFmtId="14" fontId="0" fillId="0" borderId="6" xfId="0" applyNumberFormat="1" applyBorder="1"/>
    <xf numFmtId="0" fontId="0" fillId="0" borderId="0" xfId="0" applyBorder="1"/>
  </cellXfs>
  <cellStyles count="3">
    <cellStyle name="Normal" xfId="0" builtinId="0"/>
    <cellStyle name="Normal 2 2" xfId="2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8"/>
  <sheetViews>
    <sheetView workbookViewId="0">
      <selection activeCell="J14" sqref="J14"/>
    </sheetView>
  </sheetViews>
  <sheetFormatPr defaultRowHeight="15" x14ac:dyDescent="0.25"/>
  <cols>
    <col min="3" max="3" width="39.5703125" customWidth="1"/>
    <col min="4" max="4" width="10.42578125" customWidth="1"/>
    <col min="5" max="5" width="9.5703125" bestFit="1" customWidth="1"/>
  </cols>
  <sheetData>
    <row r="4" spans="3:8" x14ac:dyDescent="0.25">
      <c r="F4" s="24" t="s">
        <v>8</v>
      </c>
      <c r="G4" s="24"/>
      <c r="H4" s="24"/>
    </row>
    <row r="5" spans="3:8" ht="30" x14ac:dyDescent="0.25">
      <c r="C5" s="14" t="s">
        <v>9</v>
      </c>
      <c r="D5" s="16" t="s">
        <v>11</v>
      </c>
      <c r="E5" s="14" t="s">
        <v>10</v>
      </c>
      <c r="F5" s="3">
        <v>2015</v>
      </c>
      <c r="G5" s="3">
        <v>2016</v>
      </c>
      <c r="H5" s="3">
        <v>2017</v>
      </c>
    </row>
    <row r="6" spans="3:8" x14ac:dyDescent="0.25">
      <c r="C6" s="3" t="s">
        <v>24</v>
      </c>
      <c r="D6" s="3">
        <f>'40 MW'!F22/1000</f>
        <v>97239</v>
      </c>
      <c r="E6" s="13">
        <f>'40 MW'!H22</f>
        <v>95070</v>
      </c>
      <c r="F6" s="13">
        <f>'40 MW'!I7</f>
        <v>15812</v>
      </c>
      <c r="G6" s="13">
        <f>'40 MW'!I19</f>
        <v>66695</v>
      </c>
      <c r="H6" s="13">
        <f>'40 MW'!I21</f>
        <v>12563</v>
      </c>
    </row>
    <row r="7" spans="3:8" x14ac:dyDescent="0.25">
      <c r="C7" s="3" t="s">
        <v>25</v>
      </c>
      <c r="D7" s="3">
        <f>'16.25 MW'!F28/1000</f>
        <v>51471.02</v>
      </c>
      <c r="E7" s="13">
        <f>'16.25 MW'!H28</f>
        <v>50323</v>
      </c>
      <c r="F7" s="13">
        <f>'16.25 MW'!I13</f>
        <v>18200</v>
      </c>
      <c r="G7" s="13">
        <f>'16.25 MW'!I25</f>
        <v>26952</v>
      </c>
      <c r="H7" s="13">
        <f>'16.25 MW'!I27</f>
        <v>5171</v>
      </c>
    </row>
    <row r="8" spans="3:8" x14ac:dyDescent="0.25">
      <c r="C8" s="14" t="s">
        <v>12</v>
      </c>
      <c r="D8" s="14">
        <f>SUM(D6:D7)</f>
        <v>148710.01999999999</v>
      </c>
      <c r="E8" s="15">
        <f>SUM(E6:E7)</f>
        <v>145393</v>
      </c>
      <c r="F8" s="15">
        <f t="shared" ref="F8:H8" si="0">SUM(F6:F7)</f>
        <v>34012</v>
      </c>
      <c r="G8" s="15">
        <f t="shared" si="0"/>
        <v>93647</v>
      </c>
      <c r="H8" s="15">
        <f t="shared" si="0"/>
        <v>17734</v>
      </c>
    </row>
  </sheetData>
  <mergeCells count="1">
    <mergeCell ref="F4:H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31"/>
  <sheetViews>
    <sheetView workbookViewId="0">
      <selection activeCell="J33" sqref="J33"/>
    </sheetView>
  </sheetViews>
  <sheetFormatPr defaultRowHeight="15" x14ac:dyDescent="0.25"/>
  <cols>
    <col min="2" max="3" width="10.28515625" customWidth="1"/>
    <col min="4" max="4" width="11.85546875" customWidth="1"/>
    <col min="6" max="6" width="12.28515625" customWidth="1"/>
    <col min="7" max="7" width="10.7109375" customWidth="1"/>
    <col min="8" max="8" width="11.42578125" customWidth="1"/>
    <col min="9" max="9" width="10.140625" customWidth="1"/>
    <col min="11" max="11" width="12.28515625" customWidth="1"/>
    <col min="12" max="12" width="12.140625" customWidth="1"/>
    <col min="13" max="13" width="10.42578125" bestFit="1" customWidth="1"/>
    <col min="14" max="14" width="9.5703125" bestFit="1" customWidth="1"/>
  </cols>
  <sheetData>
    <row r="3" spans="2:14" ht="33.75" customHeight="1" x14ac:dyDescent="0.25">
      <c r="B3" s="34" t="s">
        <v>0</v>
      </c>
      <c r="C3" s="35"/>
      <c r="D3" s="16" t="s">
        <v>4</v>
      </c>
      <c r="E3" s="16" t="s">
        <v>5</v>
      </c>
      <c r="F3" s="16" t="s">
        <v>1</v>
      </c>
      <c r="G3" s="16" t="s">
        <v>2</v>
      </c>
      <c r="H3" s="16" t="s">
        <v>3</v>
      </c>
      <c r="I3" s="17" t="s">
        <v>8</v>
      </c>
      <c r="K3" s="17" t="s">
        <v>23</v>
      </c>
      <c r="L3" s="17" t="s">
        <v>21</v>
      </c>
      <c r="M3" s="17" t="s">
        <v>22</v>
      </c>
    </row>
    <row r="4" spans="2:14" x14ac:dyDescent="0.25">
      <c r="B4" s="8">
        <v>42270</v>
      </c>
      <c r="C4" s="8">
        <v>42272</v>
      </c>
      <c r="D4" s="7">
        <v>102000</v>
      </c>
      <c r="E4" s="7">
        <v>0</v>
      </c>
      <c r="F4" s="3">
        <f t="shared" ref="F4:F11" si="0">D4-E4</f>
        <v>102000</v>
      </c>
      <c r="G4" s="3">
        <v>0.97770000000000001</v>
      </c>
      <c r="H4" s="5">
        <f>F4*G4/1000</f>
        <v>99.725399999999993</v>
      </c>
      <c r="I4" s="3"/>
      <c r="K4" s="3" t="s">
        <v>7</v>
      </c>
      <c r="L4" s="3">
        <v>15196299</v>
      </c>
      <c r="M4" s="23">
        <v>42226</v>
      </c>
    </row>
    <row r="5" spans="2:14" x14ac:dyDescent="0.25">
      <c r="B5" s="8">
        <f>C4</f>
        <v>42272</v>
      </c>
      <c r="C5" s="8">
        <v>42302</v>
      </c>
      <c r="D5" s="7">
        <v>5697000</v>
      </c>
      <c r="E5" s="7">
        <v>36000</v>
      </c>
      <c r="F5" s="3">
        <f t="shared" si="0"/>
        <v>5661000</v>
      </c>
      <c r="G5" s="3">
        <v>0.97770000000000001</v>
      </c>
      <c r="H5" s="5">
        <f t="shared" ref="H5:H21" si="1">F5*G5/1000</f>
        <v>5534.7597000000005</v>
      </c>
      <c r="I5" s="3"/>
      <c r="K5" s="3" t="s">
        <v>6</v>
      </c>
      <c r="L5" s="3">
        <v>15196298</v>
      </c>
      <c r="M5" s="23">
        <v>42226</v>
      </c>
    </row>
    <row r="6" spans="2:14" x14ac:dyDescent="0.25">
      <c r="B6" s="8">
        <f t="shared" ref="B6:B21" si="2">C5</f>
        <v>42302</v>
      </c>
      <c r="C6" s="8">
        <v>42333</v>
      </c>
      <c r="D6" s="7">
        <v>5286000</v>
      </c>
      <c r="E6" s="7">
        <v>48000</v>
      </c>
      <c r="F6" s="3">
        <f t="shared" si="0"/>
        <v>5238000</v>
      </c>
      <c r="G6" s="3">
        <v>0.97770000000000001</v>
      </c>
      <c r="H6" s="5">
        <f t="shared" si="1"/>
        <v>5121.1925999999994</v>
      </c>
      <c r="I6" s="3"/>
    </row>
    <row r="7" spans="2:14" x14ac:dyDescent="0.25">
      <c r="B7" s="8">
        <f t="shared" si="2"/>
        <v>42333</v>
      </c>
      <c r="C7" s="8">
        <v>42363</v>
      </c>
      <c r="D7" s="7">
        <v>5220000</v>
      </c>
      <c r="E7" s="7">
        <v>48000</v>
      </c>
      <c r="F7" s="3">
        <f t="shared" si="0"/>
        <v>5172000</v>
      </c>
      <c r="G7" s="3">
        <v>0.97770000000000001</v>
      </c>
      <c r="H7" s="5">
        <f t="shared" si="1"/>
        <v>5056.6644000000006</v>
      </c>
      <c r="I7" s="13">
        <f>ROUNDDOWN(SUM(H4:H7),0)</f>
        <v>15812</v>
      </c>
    </row>
    <row r="8" spans="2:14" x14ac:dyDescent="0.25">
      <c r="B8" s="8">
        <f t="shared" si="2"/>
        <v>42363</v>
      </c>
      <c r="C8" s="8">
        <v>42394</v>
      </c>
      <c r="D8" s="7">
        <v>6555000</v>
      </c>
      <c r="E8" s="7">
        <v>48000</v>
      </c>
      <c r="F8" s="3">
        <f t="shared" si="0"/>
        <v>6507000</v>
      </c>
      <c r="G8" s="3">
        <v>0.97770000000000001</v>
      </c>
      <c r="H8" s="5">
        <f t="shared" si="1"/>
        <v>6361.8939</v>
      </c>
      <c r="I8" s="13"/>
    </row>
    <row r="9" spans="2:14" x14ac:dyDescent="0.25">
      <c r="B9" s="8">
        <f t="shared" si="2"/>
        <v>42394</v>
      </c>
      <c r="C9" s="8">
        <v>42425</v>
      </c>
      <c r="D9" s="7">
        <v>7296000</v>
      </c>
      <c r="E9" s="7">
        <v>51000</v>
      </c>
      <c r="F9" s="3">
        <f t="shared" si="0"/>
        <v>7245000</v>
      </c>
      <c r="G9" s="3">
        <v>0.97770000000000001</v>
      </c>
      <c r="H9" s="5">
        <f t="shared" si="1"/>
        <v>7083.4364999999998</v>
      </c>
      <c r="I9" s="13"/>
    </row>
    <row r="10" spans="2:14" x14ac:dyDescent="0.25">
      <c r="B10" s="8">
        <f t="shared" si="2"/>
        <v>42425</v>
      </c>
      <c r="C10" s="8">
        <v>42454</v>
      </c>
      <c r="D10" s="7">
        <v>6582000</v>
      </c>
      <c r="E10" s="7">
        <v>45000</v>
      </c>
      <c r="F10" s="3">
        <f t="shared" si="0"/>
        <v>6537000</v>
      </c>
      <c r="G10" s="3">
        <v>0.97770000000000001</v>
      </c>
      <c r="H10" s="5">
        <f t="shared" si="1"/>
        <v>6391.2249000000002</v>
      </c>
      <c r="I10" s="13"/>
    </row>
    <row r="11" spans="2:14" x14ac:dyDescent="0.25">
      <c r="B11" s="8">
        <f t="shared" si="2"/>
        <v>42454</v>
      </c>
      <c r="C11" s="8">
        <v>42485</v>
      </c>
      <c r="D11" s="7">
        <v>7275000</v>
      </c>
      <c r="E11" s="7">
        <v>48000</v>
      </c>
      <c r="F11" s="3">
        <f t="shared" si="0"/>
        <v>7227000</v>
      </c>
      <c r="G11" s="3">
        <v>0.97770000000000001</v>
      </c>
      <c r="H11" s="5">
        <f t="shared" si="1"/>
        <v>7065.8379000000004</v>
      </c>
      <c r="I11" s="13"/>
      <c r="N11" s="11"/>
    </row>
    <row r="12" spans="2:14" x14ac:dyDescent="0.25">
      <c r="B12" s="8">
        <f t="shared" si="2"/>
        <v>42485</v>
      </c>
      <c r="C12" s="8">
        <v>42515</v>
      </c>
      <c r="D12" s="7">
        <v>5067000</v>
      </c>
      <c r="E12" s="7">
        <v>48000</v>
      </c>
      <c r="F12" s="3">
        <f t="shared" ref="F12:F21" si="3">D12-E12</f>
        <v>5019000</v>
      </c>
      <c r="G12" s="3">
        <v>0.97770000000000001</v>
      </c>
      <c r="H12" s="5">
        <f t="shared" si="1"/>
        <v>4907.0762999999997</v>
      </c>
      <c r="I12" s="13"/>
      <c r="N12" s="12"/>
    </row>
    <row r="13" spans="2:14" x14ac:dyDescent="0.25">
      <c r="B13" s="8">
        <f t="shared" si="2"/>
        <v>42515</v>
      </c>
      <c r="C13" s="8">
        <v>42546</v>
      </c>
      <c r="D13" s="7">
        <v>3363000</v>
      </c>
      <c r="E13" s="7">
        <v>48000</v>
      </c>
      <c r="F13" s="3">
        <f t="shared" si="3"/>
        <v>3315000</v>
      </c>
      <c r="G13" s="3">
        <v>0.97770000000000001</v>
      </c>
      <c r="H13" s="5">
        <f t="shared" si="1"/>
        <v>3241.0754999999999</v>
      </c>
      <c r="I13" s="13"/>
      <c r="M13" s="10"/>
      <c r="N13" s="12"/>
    </row>
    <row r="14" spans="2:14" x14ac:dyDescent="0.25">
      <c r="B14" s="8">
        <f t="shared" si="2"/>
        <v>42546</v>
      </c>
      <c r="C14" s="8">
        <v>42576</v>
      </c>
      <c r="D14" s="7">
        <v>3825000</v>
      </c>
      <c r="E14" s="7">
        <v>45000</v>
      </c>
      <c r="F14" s="3">
        <f t="shared" si="3"/>
        <v>3780000</v>
      </c>
      <c r="G14" s="3">
        <v>0.97770000000000001</v>
      </c>
      <c r="H14" s="5">
        <f t="shared" si="1"/>
        <v>3695.7060000000001</v>
      </c>
      <c r="I14" s="13"/>
      <c r="M14" s="10"/>
      <c r="N14" s="12"/>
    </row>
    <row r="15" spans="2:14" x14ac:dyDescent="0.25">
      <c r="B15" s="8">
        <f t="shared" si="2"/>
        <v>42576</v>
      </c>
      <c r="C15" s="8">
        <v>42607</v>
      </c>
      <c r="D15" s="7">
        <v>5397000</v>
      </c>
      <c r="E15" s="7">
        <v>45000</v>
      </c>
      <c r="F15" s="3">
        <f t="shared" si="3"/>
        <v>5352000</v>
      </c>
      <c r="G15" s="3">
        <v>0.97770000000000001</v>
      </c>
      <c r="H15" s="5">
        <f t="shared" si="1"/>
        <v>5232.6504000000004</v>
      </c>
      <c r="I15" s="13"/>
      <c r="N15" s="12"/>
    </row>
    <row r="16" spans="2:14" x14ac:dyDescent="0.25">
      <c r="B16" s="8">
        <f t="shared" si="2"/>
        <v>42607</v>
      </c>
      <c r="C16" s="8">
        <v>42638</v>
      </c>
      <c r="D16" s="7">
        <v>5994000</v>
      </c>
      <c r="E16" s="7">
        <v>48000</v>
      </c>
      <c r="F16" s="3">
        <f t="shared" si="3"/>
        <v>5946000</v>
      </c>
      <c r="G16" s="3">
        <v>0.97770000000000001</v>
      </c>
      <c r="H16" s="5">
        <f t="shared" si="1"/>
        <v>5813.4041999999999</v>
      </c>
      <c r="I16" s="13"/>
    </row>
    <row r="17" spans="2:9" x14ac:dyDescent="0.25">
      <c r="B17" s="8">
        <f t="shared" si="2"/>
        <v>42638</v>
      </c>
      <c r="C17" s="8">
        <v>42668</v>
      </c>
      <c r="D17" s="3">
        <v>6084000</v>
      </c>
      <c r="E17" s="3">
        <v>45000</v>
      </c>
      <c r="F17" s="3">
        <f t="shared" si="3"/>
        <v>6039000</v>
      </c>
      <c r="G17" s="3">
        <v>0.97770000000000001</v>
      </c>
      <c r="H17" s="5">
        <f t="shared" si="1"/>
        <v>5904.3302999999996</v>
      </c>
      <c r="I17" s="13"/>
    </row>
    <row r="18" spans="2:9" x14ac:dyDescent="0.25">
      <c r="B18" s="8">
        <f t="shared" si="2"/>
        <v>42668</v>
      </c>
      <c r="C18" s="8">
        <v>42699</v>
      </c>
      <c r="D18" s="3">
        <v>5745000</v>
      </c>
      <c r="E18" s="3">
        <v>51000</v>
      </c>
      <c r="F18" s="3">
        <f t="shared" si="3"/>
        <v>5694000</v>
      </c>
      <c r="G18" s="3">
        <v>0.97770000000000001</v>
      </c>
      <c r="H18" s="5">
        <f t="shared" si="1"/>
        <v>5567.0237999999999</v>
      </c>
      <c r="I18" s="13"/>
    </row>
    <row r="19" spans="2:9" x14ac:dyDescent="0.25">
      <c r="B19" s="8">
        <f t="shared" si="2"/>
        <v>42699</v>
      </c>
      <c r="C19" s="8">
        <v>42729</v>
      </c>
      <c r="D19" s="3">
        <v>5604000</v>
      </c>
      <c r="E19" s="3">
        <v>48000</v>
      </c>
      <c r="F19" s="3">
        <f t="shared" si="3"/>
        <v>5556000</v>
      </c>
      <c r="G19" s="3">
        <v>0.97770000000000001</v>
      </c>
      <c r="H19" s="5">
        <f t="shared" si="1"/>
        <v>5432.1012000000001</v>
      </c>
      <c r="I19" s="13">
        <f>ROUNDDOWN(SUM(H8:H19),0)</f>
        <v>66695</v>
      </c>
    </row>
    <row r="20" spans="2:9" x14ac:dyDescent="0.25">
      <c r="B20" s="8">
        <f t="shared" si="2"/>
        <v>42729</v>
      </c>
      <c r="C20" s="8">
        <v>42760</v>
      </c>
      <c r="D20" s="3">
        <v>6330000</v>
      </c>
      <c r="E20" s="3">
        <v>54000</v>
      </c>
      <c r="F20" s="3">
        <f t="shared" si="3"/>
        <v>6276000</v>
      </c>
      <c r="G20" s="3">
        <v>0.97770000000000001</v>
      </c>
      <c r="H20" s="5">
        <f t="shared" si="1"/>
        <v>6136.0452000000005</v>
      </c>
      <c r="I20" s="13"/>
    </row>
    <row r="21" spans="2:9" x14ac:dyDescent="0.25">
      <c r="B21" s="8">
        <f t="shared" si="2"/>
        <v>42760</v>
      </c>
      <c r="C21" s="8">
        <v>42791</v>
      </c>
      <c r="D21" s="3">
        <v>6624000</v>
      </c>
      <c r="E21" s="3">
        <v>51000</v>
      </c>
      <c r="F21" s="3">
        <f t="shared" si="3"/>
        <v>6573000</v>
      </c>
      <c r="G21" s="3">
        <v>0.97770000000000001</v>
      </c>
      <c r="H21" s="5">
        <f t="shared" si="1"/>
        <v>6426.4220999999998</v>
      </c>
      <c r="I21" s="13">
        <f>H22-I7-I19</f>
        <v>12563</v>
      </c>
    </row>
    <row r="22" spans="2:9" x14ac:dyDescent="0.25">
      <c r="B22" s="18" t="s">
        <v>12</v>
      </c>
      <c r="C22" s="18"/>
      <c r="D22" s="14"/>
      <c r="E22" s="14"/>
      <c r="F22" s="14">
        <f>SUM(F4:F21)</f>
        <v>97239000</v>
      </c>
      <c r="G22" s="14"/>
      <c r="H22" s="15">
        <f>ROUNDDOWN(SUM(H4:H21),0)</f>
        <v>95070</v>
      </c>
      <c r="I22" s="15">
        <f>ROUNDDOWN(SUM(I4:I21),0)</f>
        <v>95070</v>
      </c>
    </row>
    <row r="23" spans="2:9" x14ac:dyDescent="0.25">
      <c r="B23" s="2"/>
      <c r="C23" s="2"/>
      <c r="D23" s="2"/>
      <c r="E23" s="2"/>
    </row>
    <row r="24" spans="2:9" x14ac:dyDescent="0.25">
      <c r="B24" s="2"/>
      <c r="C24" s="2"/>
      <c r="D24" s="2"/>
      <c r="E24" s="2"/>
    </row>
    <row r="25" spans="2:9" x14ac:dyDescent="0.25">
      <c r="B25" s="36" t="s">
        <v>13</v>
      </c>
      <c r="C25" s="37"/>
      <c r="D25" s="37"/>
      <c r="E25" s="37"/>
      <c r="F25" s="38"/>
      <c r="G25" s="19" t="s">
        <v>14</v>
      </c>
    </row>
    <row r="26" spans="2:9" x14ac:dyDescent="0.25">
      <c r="B26" s="25" t="s">
        <v>15</v>
      </c>
      <c r="C26" s="26"/>
      <c r="D26" s="26"/>
      <c r="E26" s="26"/>
      <c r="F26" s="27"/>
      <c r="G26" s="20">
        <f>B4</f>
        <v>42270</v>
      </c>
    </row>
    <row r="27" spans="2:9" x14ac:dyDescent="0.25">
      <c r="B27" s="25" t="s">
        <v>16</v>
      </c>
      <c r="C27" s="26"/>
      <c r="D27" s="26"/>
      <c r="E27" s="26"/>
      <c r="F27" s="27"/>
      <c r="G27" s="20">
        <f>C21</f>
        <v>42791</v>
      </c>
    </row>
    <row r="28" spans="2:9" x14ac:dyDescent="0.25">
      <c r="B28" s="25" t="s">
        <v>17</v>
      </c>
      <c r="C28" s="26"/>
      <c r="D28" s="26"/>
      <c r="E28" s="26"/>
      <c r="F28" s="27"/>
      <c r="G28" s="19">
        <f>G27-G26+1</f>
        <v>522</v>
      </c>
    </row>
    <row r="29" spans="2:9" x14ac:dyDescent="0.25">
      <c r="B29" s="25" t="s">
        <v>19</v>
      </c>
      <c r="C29" s="26"/>
      <c r="D29" s="26"/>
      <c r="E29" s="26"/>
      <c r="F29" s="27"/>
      <c r="G29" s="21">
        <v>67832</v>
      </c>
    </row>
    <row r="30" spans="2:9" x14ac:dyDescent="0.25">
      <c r="B30" s="28" t="s">
        <v>18</v>
      </c>
      <c r="C30" s="29"/>
      <c r="D30" s="29"/>
      <c r="E30" s="29"/>
      <c r="F30" s="30"/>
      <c r="G30" s="21">
        <f>G29*G28/365</f>
        <v>97009.05205479452</v>
      </c>
    </row>
    <row r="31" spans="2:9" x14ac:dyDescent="0.25">
      <c r="B31" s="31" t="s">
        <v>20</v>
      </c>
      <c r="C31" s="32"/>
      <c r="D31" s="32"/>
      <c r="E31" s="32"/>
      <c r="F31" s="33"/>
      <c r="G31" s="22">
        <f>(H22-G30)/G30</f>
        <v>-1.9988362052020332E-2</v>
      </c>
    </row>
  </sheetData>
  <mergeCells count="8">
    <mergeCell ref="B29:F29"/>
    <mergeCell ref="B30:F30"/>
    <mergeCell ref="B31:F31"/>
    <mergeCell ref="B3:C3"/>
    <mergeCell ref="B25:F25"/>
    <mergeCell ref="B26:F26"/>
    <mergeCell ref="B27:F27"/>
    <mergeCell ref="B28:F2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7"/>
  <sheetViews>
    <sheetView tabSelected="1" workbookViewId="0">
      <selection activeCell="L12" sqref="L12"/>
    </sheetView>
  </sheetViews>
  <sheetFormatPr defaultRowHeight="15" x14ac:dyDescent="0.25"/>
  <cols>
    <col min="2" max="2" width="11.28515625" customWidth="1"/>
    <col min="3" max="3" width="10.42578125" customWidth="1"/>
    <col min="7" max="7" width="9.85546875" customWidth="1"/>
    <col min="8" max="8" width="10.85546875" customWidth="1"/>
    <col min="9" max="9" width="10.140625" customWidth="1"/>
    <col min="10" max="10" width="10.42578125" bestFit="1" customWidth="1"/>
    <col min="12" max="12" width="12.85546875" customWidth="1"/>
    <col min="14" max="14" width="11.140625" customWidth="1"/>
  </cols>
  <sheetData>
    <row r="4" spans="1:15" ht="45" x14ac:dyDescent="0.25">
      <c r="B4" s="34" t="s">
        <v>0</v>
      </c>
      <c r="C4" s="35"/>
      <c r="D4" s="16" t="s">
        <v>4</v>
      </c>
      <c r="E4" s="16" t="s">
        <v>5</v>
      </c>
      <c r="F4" s="16" t="s">
        <v>1</v>
      </c>
      <c r="G4" s="16" t="s">
        <v>2</v>
      </c>
      <c r="H4" s="16" t="s">
        <v>3</v>
      </c>
      <c r="I4" s="17" t="s">
        <v>8</v>
      </c>
      <c r="L4" s="17" t="s">
        <v>23</v>
      </c>
      <c r="M4" s="17" t="s">
        <v>21</v>
      </c>
      <c r="N4" s="17" t="s">
        <v>22</v>
      </c>
    </row>
    <row r="5" spans="1:15" x14ac:dyDescent="0.25">
      <c r="B5" s="8">
        <v>42094</v>
      </c>
      <c r="C5" s="8">
        <v>42114</v>
      </c>
      <c r="D5" s="6">
        <v>858669</v>
      </c>
      <c r="E5" s="6">
        <v>8858</v>
      </c>
      <c r="F5" s="3">
        <f t="shared" ref="F5:F9" si="0">D5-E5</f>
        <v>849811</v>
      </c>
      <c r="G5" s="3">
        <v>0.97770000000000001</v>
      </c>
      <c r="H5" s="5">
        <f t="shared" ref="H5:H9" si="1">F5*G5/1000</f>
        <v>830.86021470000003</v>
      </c>
      <c r="I5" s="3"/>
      <c r="J5" s="1"/>
      <c r="L5" s="39" t="s">
        <v>7</v>
      </c>
      <c r="M5" s="39">
        <v>16351162</v>
      </c>
      <c r="N5" s="40">
        <v>42055</v>
      </c>
    </row>
    <row r="6" spans="1:15" x14ac:dyDescent="0.25">
      <c r="B6" s="8">
        <f>C5</f>
        <v>42114</v>
      </c>
      <c r="C6" s="8">
        <v>42149</v>
      </c>
      <c r="D6" s="6">
        <v>2714314</v>
      </c>
      <c r="E6" s="6">
        <v>15913</v>
      </c>
      <c r="F6" s="3">
        <f t="shared" si="0"/>
        <v>2698401</v>
      </c>
      <c r="G6" s="3">
        <v>0.97770000000000001</v>
      </c>
      <c r="H6" s="5">
        <f t="shared" si="1"/>
        <v>2638.2266577</v>
      </c>
      <c r="I6" s="3"/>
      <c r="L6" s="3" t="s">
        <v>6</v>
      </c>
      <c r="M6" s="3">
        <v>16538763</v>
      </c>
      <c r="N6" s="23">
        <v>42055</v>
      </c>
    </row>
    <row r="7" spans="1:15" x14ac:dyDescent="0.25">
      <c r="A7" s="9"/>
      <c r="B7" s="8">
        <f t="shared" ref="B7:B27" si="2">C6</f>
        <v>42149</v>
      </c>
      <c r="C7" s="8">
        <v>42180</v>
      </c>
      <c r="D7" s="6">
        <v>2011546</v>
      </c>
      <c r="E7" s="6">
        <v>14649</v>
      </c>
      <c r="F7" s="3">
        <f t="shared" si="0"/>
        <v>1996897</v>
      </c>
      <c r="G7" s="3">
        <v>0.97770000000000001</v>
      </c>
      <c r="H7" s="5">
        <f t="shared" si="1"/>
        <v>1952.3661969000002</v>
      </c>
      <c r="I7" s="3"/>
      <c r="K7" s="41"/>
      <c r="L7" s="41"/>
      <c r="M7" s="41"/>
      <c r="N7" s="41"/>
      <c r="O7" s="41"/>
    </row>
    <row r="8" spans="1:15" x14ac:dyDescent="0.25">
      <c r="B8" s="8">
        <f t="shared" si="2"/>
        <v>42180</v>
      </c>
      <c r="C8" s="8">
        <v>42210</v>
      </c>
      <c r="D8" s="6">
        <v>1836649</v>
      </c>
      <c r="E8" s="6">
        <v>14229</v>
      </c>
      <c r="F8" s="3">
        <f t="shared" si="0"/>
        <v>1822420</v>
      </c>
      <c r="G8" s="3">
        <v>0.97770000000000001</v>
      </c>
      <c r="H8" s="5">
        <f t="shared" si="1"/>
        <v>1781.7800339999999</v>
      </c>
      <c r="I8" s="3"/>
    </row>
    <row r="9" spans="1:15" x14ac:dyDescent="0.25">
      <c r="B9" s="8">
        <f t="shared" si="2"/>
        <v>42210</v>
      </c>
      <c r="C9" s="8">
        <v>42241</v>
      </c>
      <c r="D9" s="6">
        <v>2077534</v>
      </c>
      <c r="E9" s="6">
        <v>14750</v>
      </c>
      <c r="F9" s="3">
        <f t="shared" si="0"/>
        <v>2062784</v>
      </c>
      <c r="G9" s="3">
        <v>0.97770000000000001</v>
      </c>
      <c r="H9" s="5">
        <f t="shared" si="1"/>
        <v>2016.7839168</v>
      </c>
      <c r="I9" s="3"/>
    </row>
    <row r="10" spans="1:15" x14ac:dyDescent="0.25">
      <c r="B10" s="8">
        <f t="shared" si="2"/>
        <v>42241</v>
      </c>
      <c r="C10" s="8">
        <v>42273</v>
      </c>
      <c r="D10" s="7">
        <v>1681170</v>
      </c>
      <c r="E10" s="7">
        <v>12472</v>
      </c>
      <c r="F10" s="3">
        <f t="shared" ref="F10:F27" si="3">D10-E10</f>
        <v>1668698</v>
      </c>
      <c r="G10" s="3">
        <v>0.97770000000000001</v>
      </c>
      <c r="H10" s="5">
        <f>F10*G10/1000</f>
        <v>1631.4860346</v>
      </c>
      <c r="I10" s="3"/>
    </row>
    <row r="11" spans="1:15" x14ac:dyDescent="0.25">
      <c r="B11" s="8">
        <f t="shared" si="2"/>
        <v>42273</v>
      </c>
      <c r="C11" s="8">
        <v>42303</v>
      </c>
      <c r="D11" s="7">
        <v>2462530</v>
      </c>
      <c r="E11" s="7">
        <v>18049</v>
      </c>
      <c r="F11" s="3">
        <f t="shared" si="3"/>
        <v>2444481</v>
      </c>
      <c r="G11" s="3">
        <v>0.97770000000000001</v>
      </c>
      <c r="H11" s="5">
        <f t="shared" ref="H11:H27" si="4">F11*G11/1000</f>
        <v>2389.9690737000001</v>
      </c>
      <c r="I11" s="3"/>
    </row>
    <row r="12" spans="1:15" x14ac:dyDescent="0.25">
      <c r="B12" s="8">
        <f t="shared" si="2"/>
        <v>42303</v>
      </c>
      <c r="C12" s="8">
        <v>42334</v>
      </c>
      <c r="D12" s="7">
        <v>2640861</v>
      </c>
      <c r="E12" s="7">
        <v>18065</v>
      </c>
      <c r="F12" s="3">
        <f t="shared" si="3"/>
        <v>2622796</v>
      </c>
      <c r="G12" s="3">
        <v>0.97770000000000001</v>
      </c>
      <c r="H12" s="5">
        <f t="shared" si="4"/>
        <v>2564.3076492</v>
      </c>
      <c r="I12" s="3"/>
    </row>
    <row r="13" spans="1:15" x14ac:dyDescent="0.25">
      <c r="B13" s="8">
        <f t="shared" si="2"/>
        <v>42334</v>
      </c>
      <c r="C13" s="8">
        <v>42364</v>
      </c>
      <c r="D13" s="7">
        <v>2467729</v>
      </c>
      <c r="E13" s="7">
        <v>18730</v>
      </c>
      <c r="F13" s="3">
        <f t="shared" si="3"/>
        <v>2448999</v>
      </c>
      <c r="G13" s="3">
        <v>0.97770000000000001</v>
      </c>
      <c r="H13" s="5">
        <f t="shared" si="4"/>
        <v>2394.3863223000003</v>
      </c>
      <c r="I13" s="13">
        <f>ROUNDDOWN(SUM(H5:H13),0)</f>
        <v>18200</v>
      </c>
    </row>
    <row r="14" spans="1:15" x14ac:dyDescent="0.25">
      <c r="B14" s="8">
        <f t="shared" si="2"/>
        <v>42364</v>
      </c>
      <c r="C14" s="8">
        <v>42394</v>
      </c>
      <c r="D14" s="7">
        <v>2622335</v>
      </c>
      <c r="E14" s="7">
        <v>18621</v>
      </c>
      <c r="F14" s="3">
        <f t="shared" si="3"/>
        <v>2603714</v>
      </c>
      <c r="G14" s="3">
        <v>0.97770000000000001</v>
      </c>
      <c r="H14" s="5">
        <f t="shared" si="4"/>
        <v>2545.6511778000004</v>
      </c>
      <c r="I14" s="3"/>
    </row>
    <row r="15" spans="1:15" x14ac:dyDescent="0.25">
      <c r="B15" s="8">
        <f t="shared" si="2"/>
        <v>42394</v>
      </c>
      <c r="C15" s="8">
        <v>42425</v>
      </c>
      <c r="D15" s="7">
        <v>2816240</v>
      </c>
      <c r="E15" s="7">
        <v>18453</v>
      </c>
      <c r="F15" s="3">
        <f t="shared" si="3"/>
        <v>2797787</v>
      </c>
      <c r="G15" s="3">
        <v>0.97770000000000001</v>
      </c>
      <c r="H15" s="5">
        <f t="shared" si="4"/>
        <v>2735.3963499000001</v>
      </c>
      <c r="I15" s="3"/>
    </row>
    <row r="16" spans="1:15" x14ac:dyDescent="0.25">
      <c r="B16" s="8">
        <f t="shared" si="2"/>
        <v>42425</v>
      </c>
      <c r="C16" s="8">
        <v>42454</v>
      </c>
      <c r="D16" s="7">
        <v>2441735</v>
      </c>
      <c r="E16" s="7">
        <v>15304</v>
      </c>
      <c r="F16" s="3">
        <f t="shared" si="3"/>
        <v>2426431</v>
      </c>
      <c r="G16" s="3">
        <v>0.97770000000000001</v>
      </c>
      <c r="H16" s="5">
        <f t="shared" si="4"/>
        <v>2372.3215887000001</v>
      </c>
      <c r="I16" s="3"/>
    </row>
    <row r="17" spans="2:9" x14ac:dyDescent="0.25">
      <c r="B17" s="8">
        <f t="shared" si="2"/>
        <v>42454</v>
      </c>
      <c r="C17" s="8">
        <v>42485</v>
      </c>
      <c r="D17" s="7">
        <v>2645468</v>
      </c>
      <c r="E17" s="7">
        <v>17318</v>
      </c>
      <c r="F17" s="3">
        <f t="shared" si="3"/>
        <v>2628150</v>
      </c>
      <c r="G17" s="3">
        <v>0.97770000000000001</v>
      </c>
      <c r="H17" s="5">
        <f t="shared" si="4"/>
        <v>2569.5422549999998</v>
      </c>
      <c r="I17" s="3"/>
    </row>
    <row r="18" spans="2:9" x14ac:dyDescent="0.25">
      <c r="B18" s="8">
        <f t="shared" si="2"/>
        <v>42485</v>
      </c>
      <c r="C18" s="8">
        <v>42515</v>
      </c>
      <c r="D18" s="7">
        <v>2445135</v>
      </c>
      <c r="E18" s="7">
        <v>16278</v>
      </c>
      <c r="F18" s="3">
        <f t="shared" si="3"/>
        <v>2428857</v>
      </c>
      <c r="G18" s="3">
        <v>0.97770000000000001</v>
      </c>
      <c r="H18" s="5">
        <f t="shared" si="4"/>
        <v>2374.6934889000004</v>
      </c>
      <c r="I18" s="3"/>
    </row>
    <row r="19" spans="2:9" x14ac:dyDescent="0.25">
      <c r="B19" s="8">
        <f t="shared" si="2"/>
        <v>42515</v>
      </c>
      <c r="C19" s="8">
        <v>42546</v>
      </c>
      <c r="D19" s="7">
        <v>1943004</v>
      </c>
      <c r="E19" s="7">
        <v>14019</v>
      </c>
      <c r="F19" s="3">
        <f t="shared" si="3"/>
        <v>1928985</v>
      </c>
      <c r="G19" s="3">
        <v>0.97770000000000001</v>
      </c>
      <c r="H19" s="5">
        <f t="shared" si="4"/>
        <v>1885.9686345</v>
      </c>
      <c r="I19" s="3"/>
    </row>
    <row r="20" spans="2:9" x14ac:dyDescent="0.25">
      <c r="B20" s="8">
        <f t="shared" si="2"/>
        <v>42546</v>
      </c>
      <c r="C20" s="8">
        <v>42576</v>
      </c>
      <c r="D20" s="7">
        <v>1559552</v>
      </c>
      <c r="E20" s="7">
        <v>16118</v>
      </c>
      <c r="F20" s="3">
        <f t="shared" si="3"/>
        <v>1543434</v>
      </c>
      <c r="G20" s="3">
        <v>0.97770000000000001</v>
      </c>
      <c r="H20" s="5">
        <f t="shared" si="4"/>
        <v>1509.0154218000002</v>
      </c>
      <c r="I20" s="3"/>
    </row>
    <row r="21" spans="2:9" x14ac:dyDescent="0.25">
      <c r="B21" s="8">
        <f t="shared" si="2"/>
        <v>42576</v>
      </c>
      <c r="C21" s="8">
        <v>42607</v>
      </c>
      <c r="D21" s="7">
        <v>2071685</v>
      </c>
      <c r="E21" s="7">
        <v>18128</v>
      </c>
      <c r="F21" s="3">
        <f t="shared" si="3"/>
        <v>2053557</v>
      </c>
      <c r="G21" s="3">
        <v>0.97770000000000001</v>
      </c>
      <c r="H21" s="5">
        <f t="shared" si="4"/>
        <v>2007.7626788999999</v>
      </c>
      <c r="I21" s="3"/>
    </row>
    <row r="22" spans="2:9" x14ac:dyDescent="0.25">
      <c r="B22" s="8">
        <f t="shared" si="2"/>
        <v>42607</v>
      </c>
      <c r="C22" s="8">
        <v>42638</v>
      </c>
      <c r="D22" s="7">
        <v>1520137</v>
      </c>
      <c r="E22" s="7">
        <v>19678</v>
      </c>
      <c r="F22" s="3">
        <f t="shared" si="3"/>
        <v>1500459</v>
      </c>
      <c r="G22" s="3">
        <v>0.97770000000000001</v>
      </c>
      <c r="H22" s="5">
        <f t="shared" si="4"/>
        <v>1466.9987642999999</v>
      </c>
      <c r="I22" s="3"/>
    </row>
    <row r="23" spans="2:9" x14ac:dyDescent="0.25">
      <c r="B23" s="8">
        <f t="shared" si="2"/>
        <v>42638</v>
      </c>
      <c r="C23" s="8">
        <v>42668</v>
      </c>
      <c r="D23" s="7">
        <v>2361449</v>
      </c>
      <c r="E23" s="7">
        <v>17748</v>
      </c>
      <c r="F23" s="3">
        <f t="shared" si="3"/>
        <v>2343701</v>
      </c>
      <c r="G23" s="3">
        <v>0.97770000000000001</v>
      </c>
      <c r="H23" s="5">
        <f t="shared" si="4"/>
        <v>2291.4364676999999</v>
      </c>
      <c r="I23" s="3"/>
    </row>
    <row r="24" spans="2:9" x14ac:dyDescent="0.25">
      <c r="B24" s="8">
        <f t="shared" si="2"/>
        <v>42668</v>
      </c>
      <c r="C24" s="8">
        <v>42699</v>
      </c>
      <c r="D24" s="7">
        <v>2682030</v>
      </c>
      <c r="E24" s="7">
        <v>18827</v>
      </c>
      <c r="F24" s="3">
        <f t="shared" si="3"/>
        <v>2663203</v>
      </c>
      <c r="G24" s="3">
        <v>0.97770000000000001</v>
      </c>
      <c r="H24" s="5">
        <f t="shared" si="4"/>
        <v>2603.8135731000002</v>
      </c>
      <c r="I24" s="3"/>
    </row>
    <row r="25" spans="2:9" x14ac:dyDescent="0.25">
      <c r="B25" s="8">
        <f t="shared" si="2"/>
        <v>42699</v>
      </c>
      <c r="C25" s="8">
        <v>42729</v>
      </c>
      <c r="D25" s="7">
        <v>2669492</v>
      </c>
      <c r="E25" s="7">
        <v>20031</v>
      </c>
      <c r="F25" s="3">
        <f t="shared" si="3"/>
        <v>2649461</v>
      </c>
      <c r="G25" s="3">
        <v>0.97770000000000001</v>
      </c>
      <c r="H25" s="5">
        <f t="shared" si="4"/>
        <v>2590.3780197000001</v>
      </c>
      <c r="I25" s="13">
        <f>ROUNDDOWN(SUM(H14:H25),0)</f>
        <v>26952</v>
      </c>
    </row>
    <row r="26" spans="2:9" x14ac:dyDescent="0.25">
      <c r="B26" s="8">
        <f t="shared" si="2"/>
        <v>42729</v>
      </c>
      <c r="C26" s="8">
        <v>42760</v>
      </c>
      <c r="D26" s="7">
        <v>2558643</v>
      </c>
      <c r="E26" s="7">
        <v>19543</v>
      </c>
      <c r="F26" s="3">
        <f t="shared" si="3"/>
        <v>2539100</v>
      </c>
      <c r="G26" s="3">
        <v>0.97770000000000001</v>
      </c>
      <c r="H26" s="5">
        <f t="shared" si="4"/>
        <v>2482.4780699999997</v>
      </c>
      <c r="I26" s="3"/>
    </row>
    <row r="27" spans="2:9" x14ac:dyDescent="0.25">
      <c r="B27" s="8">
        <f t="shared" si="2"/>
        <v>42760</v>
      </c>
      <c r="C27" s="8">
        <v>42791</v>
      </c>
      <c r="D27" s="7">
        <v>2769066</v>
      </c>
      <c r="E27" s="7">
        <v>20172</v>
      </c>
      <c r="F27" s="3">
        <f t="shared" si="3"/>
        <v>2748894</v>
      </c>
      <c r="G27" s="3">
        <v>0.97770000000000001</v>
      </c>
      <c r="H27" s="5">
        <f t="shared" si="4"/>
        <v>2687.5936638000003</v>
      </c>
      <c r="I27" s="13">
        <f>H28-I13-I25</f>
        <v>5171</v>
      </c>
    </row>
    <row r="28" spans="2:9" x14ac:dyDescent="0.25">
      <c r="B28" s="4" t="s">
        <v>12</v>
      </c>
      <c r="C28" s="4"/>
      <c r="D28" s="3"/>
      <c r="E28" s="3"/>
      <c r="F28" s="14">
        <f>SUM(F5:F27)</f>
        <v>51471020</v>
      </c>
      <c r="G28" s="14"/>
      <c r="H28" s="15">
        <f>ROUNDDOWN(SUM(H5:H27),0)</f>
        <v>50323</v>
      </c>
      <c r="I28" s="15">
        <f>SUM(I5:I27)</f>
        <v>50323</v>
      </c>
    </row>
    <row r="31" spans="2:9" x14ac:dyDescent="0.25">
      <c r="B31" s="36" t="s">
        <v>13</v>
      </c>
      <c r="C31" s="37"/>
      <c r="D31" s="37"/>
      <c r="E31" s="37"/>
      <c r="F31" s="38"/>
      <c r="G31" s="19" t="s">
        <v>14</v>
      </c>
    </row>
    <row r="32" spans="2:9" x14ac:dyDescent="0.25">
      <c r="B32" s="25" t="s">
        <v>15</v>
      </c>
      <c r="C32" s="26"/>
      <c r="D32" s="26"/>
      <c r="E32" s="26"/>
      <c r="F32" s="27"/>
      <c r="G32" s="20">
        <f>B5</f>
        <v>42094</v>
      </c>
    </row>
    <row r="33" spans="2:7" x14ac:dyDescent="0.25">
      <c r="B33" s="25" t="s">
        <v>16</v>
      </c>
      <c r="C33" s="26"/>
      <c r="D33" s="26"/>
      <c r="E33" s="26"/>
      <c r="F33" s="27"/>
      <c r="G33" s="20">
        <f>C27</f>
        <v>42791</v>
      </c>
    </row>
    <row r="34" spans="2:7" x14ac:dyDescent="0.25">
      <c r="B34" s="25" t="s">
        <v>17</v>
      </c>
      <c r="C34" s="26"/>
      <c r="D34" s="26"/>
      <c r="E34" s="26"/>
      <c r="F34" s="27"/>
      <c r="G34" s="19">
        <f>G33-G32+1</f>
        <v>698</v>
      </c>
    </row>
    <row r="35" spans="2:7" x14ac:dyDescent="0.25">
      <c r="B35" s="25" t="s">
        <v>19</v>
      </c>
      <c r="C35" s="26"/>
      <c r="D35" s="26"/>
      <c r="E35" s="26"/>
      <c r="F35" s="27"/>
      <c r="G35" s="21">
        <v>25190</v>
      </c>
    </row>
    <row r="36" spans="2:7" x14ac:dyDescent="0.25">
      <c r="B36" s="28" t="s">
        <v>18</v>
      </c>
      <c r="C36" s="29"/>
      <c r="D36" s="29"/>
      <c r="E36" s="29"/>
      <c r="F36" s="30"/>
      <c r="G36" s="21">
        <f>G35*G34/365</f>
        <v>48171.561643835616</v>
      </c>
    </row>
    <row r="37" spans="2:7" x14ac:dyDescent="0.25">
      <c r="B37" s="31" t="s">
        <v>20</v>
      </c>
      <c r="C37" s="32"/>
      <c r="D37" s="32"/>
      <c r="E37" s="32"/>
      <c r="F37" s="33"/>
      <c r="G37" s="22">
        <f>(H28-G36)/G36</f>
        <v>4.4662001453708286E-2</v>
      </c>
    </row>
  </sheetData>
  <mergeCells count="8">
    <mergeCell ref="B35:F35"/>
    <mergeCell ref="B36:F36"/>
    <mergeCell ref="B37:F37"/>
    <mergeCell ref="B4:C4"/>
    <mergeCell ref="B31:F31"/>
    <mergeCell ref="B32:F32"/>
    <mergeCell ref="B33:F33"/>
    <mergeCell ref="B34:F3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ER</vt:lpstr>
      <vt:lpstr>40 MW</vt:lpstr>
      <vt:lpstr>16.25 MW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2017-03-30T09:52:09Z</dcterms:modified>
</cp:coreProperties>
</file>