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155" firstSheet="3" activeTab="3"/>
  </bookViews>
  <sheets>
    <sheet name="ER Cal- Summary" sheetId="1" r:id="rId1"/>
    <sheet name="40 MW- Tamil Nadu" sheetId="2" r:id="rId2"/>
    <sheet name="16.25 MW- Telangana" sheetId="3" r:id="rId3"/>
    <sheet name="DGR- 16.25 MW" sheetId="4" r:id="rId4"/>
  </sheets>
  <calcPr calcId="145621"/>
</workbook>
</file>

<file path=xl/calcChain.xml><?xml version="1.0" encoding="utf-8"?>
<calcChain xmlns="http://schemas.openxmlformats.org/spreadsheetml/2006/main">
  <c r="C13" i="1" l="1"/>
  <c r="E16" i="3" l="1"/>
  <c r="J7" i="4"/>
  <c r="J6" i="4"/>
  <c r="J5" i="4"/>
  <c r="C32" i="4" l="1"/>
  <c r="F10" i="1" l="1"/>
  <c r="J18" i="2" l="1"/>
  <c r="K14" i="2"/>
  <c r="K17" i="2"/>
  <c r="K18" i="2" l="1"/>
  <c r="B17" i="2" l="1"/>
  <c r="B16" i="2"/>
  <c r="B15" i="2"/>
  <c r="B14" i="2"/>
  <c r="B13" i="2"/>
  <c r="B12" i="2"/>
  <c r="B11" i="2"/>
  <c r="B10" i="2"/>
  <c r="B9" i="2"/>
  <c r="B8" i="2"/>
  <c r="B7" i="2"/>
  <c r="B6" i="2"/>
  <c r="C5" i="1" l="1"/>
  <c r="D17" i="1" s="1"/>
  <c r="B5" i="3"/>
  <c r="B6" i="3"/>
  <c r="B7" i="3"/>
  <c r="B8" i="3"/>
  <c r="B9" i="3"/>
  <c r="B10" i="3"/>
  <c r="B11" i="3"/>
  <c r="B12" i="3"/>
  <c r="B13" i="3"/>
  <c r="B14" i="3"/>
  <c r="B15" i="3"/>
  <c r="B16" i="3"/>
  <c r="G4" i="3"/>
  <c r="H4" i="3" s="1"/>
  <c r="J4" i="3" s="1"/>
  <c r="G5" i="3"/>
  <c r="H5" i="3" s="1"/>
  <c r="J5" i="3" s="1"/>
  <c r="G6" i="3"/>
  <c r="H6" i="3" s="1"/>
  <c r="J6" i="3" s="1"/>
  <c r="G7" i="3"/>
  <c r="H7" i="3" s="1"/>
  <c r="J7" i="3" s="1"/>
  <c r="G8" i="3"/>
  <c r="H8" i="3" s="1"/>
  <c r="J8" i="3" s="1"/>
  <c r="G9" i="3"/>
  <c r="H9" i="3" s="1"/>
  <c r="G10" i="3"/>
  <c r="H10" i="3" s="1"/>
  <c r="J10" i="3" s="1"/>
  <c r="G11" i="3"/>
  <c r="H11" i="3" s="1"/>
  <c r="J11" i="3" s="1"/>
  <c r="G12" i="3"/>
  <c r="H12" i="3" s="1"/>
  <c r="J12" i="3" s="1"/>
  <c r="G13" i="3"/>
  <c r="H13" i="3" s="1"/>
  <c r="J13" i="3" s="1"/>
  <c r="G14" i="3"/>
  <c r="H14" i="3" s="1"/>
  <c r="J14" i="3" s="1"/>
  <c r="G15" i="3"/>
  <c r="H15" i="3" s="1"/>
  <c r="J15" i="3" s="1"/>
  <c r="G16" i="3"/>
  <c r="H16" i="3" s="1"/>
  <c r="J16" i="3" s="1"/>
  <c r="K16" i="3" l="1"/>
  <c r="H17" i="3"/>
  <c r="J9" i="3"/>
  <c r="J17" i="3" s="1"/>
  <c r="F11" i="1" s="1"/>
  <c r="C14" i="1" s="1"/>
  <c r="G17" i="3"/>
  <c r="K13" i="3" l="1"/>
  <c r="G5" i="2"/>
  <c r="H5" i="2" s="1"/>
  <c r="J5" i="2" s="1"/>
  <c r="G7" i="2"/>
  <c r="H7" i="2" s="1"/>
  <c r="J7" i="2" s="1"/>
  <c r="G6" i="2"/>
  <c r="H6" i="2" s="1"/>
  <c r="J6" i="2" s="1"/>
  <c r="G8" i="2"/>
  <c r="G9" i="2"/>
  <c r="H9" i="2" s="1"/>
  <c r="J9" i="2" s="1"/>
  <c r="G10" i="2"/>
  <c r="H10" i="2" s="1"/>
  <c r="J10" i="2" s="1"/>
  <c r="G11" i="2"/>
  <c r="H11" i="2" s="1"/>
  <c r="J11" i="2" s="1"/>
  <c r="G12" i="2"/>
  <c r="H12" i="2" s="1"/>
  <c r="J12" i="2" s="1"/>
  <c r="G13" i="2"/>
  <c r="H13" i="2" s="1"/>
  <c r="J13" i="2" s="1"/>
  <c r="G14" i="2"/>
  <c r="H14" i="2" s="1"/>
  <c r="J14" i="2" s="1"/>
  <c r="G15" i="2"/>
  <c r="H15" i="2" s="1"/>
  <c r="J15" i="2" s="1"/>
  <c r="G16" i="2"/>
  <c r="H16" i="2" s="1"/>
  <c r="J16" i="2" s="1"/>
  <c r="G17" i="2"/>
  <c r="H17" i="2" s="1"/>
  <c r="J17" i="2" s="1"/>
  <c r="K17" i="3" l="1"/>
  <c r="I5" i="1"/>
  <c r="G18" i="2"/>
  <c r="C6" i="1" s="1"/>
  <c r="C7" i="1" s="1"/>
  <c r="H8" i="2"/>
  <c r="H18" i="2" l="1"/>
  <c r="J8" i="2"/>
  <c r="I6" i="1" l="1"/>
  <c r="I7" i="1" s="1"/>
  <c r="D18" i="1"/>
</calcChain>
</file>

<file path=xl/sharedStrings.xml><?xml version="1.0" encoding="utf-8"?>
<sst xmlns="http://schemas.openxmlformats.org/spreadsheetml/2006/main" count="55" uniqueCount="41">
  <si>
    <t>Export (KWh)</t>
  </si>
  <si>
    <t>Import (KWh)</t>
  </si>
  <si>
    <t>Net Electricity Generated (KWh)</t>
  </si>
  <si>
    <t>Month</t>
  </si>
  <si>
    <t>Net Electricity Generated (MWh)</t>
  </si>
  <si>
    <t>Emission Factor</t>
  </si>
  <si>
    <t>Emission Reductions</t>
  </si>
  <si>
    <t>Billing Cycle</t>
  </si>
  <si>
    <t>From</t>
  </si>
  <si>
    <t>To</t>
  </si>
  <si>
    <t>No. of Days</t>
  </si>
  <si>
    <t>Net Electricity Supplied (KWh)</t>
  </si>
  <si>
    <t>Net Electricity Supplied EGPJ,y (MWh)</t>
  </si>
  <si>
    <t>Project Investor</t>
  </si>
  <si>
    <t>Project Location</t>
  </si>
  <si>
    <t>Site</t>
  </si>
  <si>
    <t>Capacity (MW)</t>
  </si>
  <si>
    <t>Total VCUs</t>
  </si>
  <si>
    <t>Giriraj Enterprises</t>
  </si>
  <si>
    <t>Total Project Capacity</t>
  </si>
  <si>
    <t xml:space="preserve">Total VCUs for current Monitoring Period </t>
  </si>
  <si>
    <t>D. J. Malpani</t>
  </si>
  <si>
    <t>Telangana</t>
  </si>
  <si>
    <t>Tamil Nadu</t>
  </si>
  <si>
    <t>Zaheerabad</t>
  </si>
  <si>
    <t>Virudhunagar</t>
  </si>
  <si>
    <t>Vintage wise VCU Breakup</t>
  </si>
  <si>
    <t>Year</t>
  </si>
  <si>
    <t>Qty</t>
  </si>
  <si>
    <t>Total</t>
  </si>
  <si>
    <t>Monitoring Period- 2</t>
  </si>
  <si>
    <t>Vintage Wise VCU Breakup</t>
  </si>
  <si>
    <t>Estimated ER per year from project activity</t>
  </si>
  <si>
    <t>Estimated ER during the current monitoring period</t>
  </si>
  <si>
    <t>% change</t>
  </si>
  <si>
    <t>Date</t>
  </si>
  <si>
    <t>Daily Generation (KWh)</t>
  </si>
  <si>
    <t>Generation Ratio</t>
  </si>
  <si>
    <t>Controller data from 26/02/2018 to 26/03/2018 in KWh</t>
  </si>
  <si>
    <t>The billing cycle for March- 18 is from 26/02/2018 to 26/03/2018. The Export value for the month of March- 18 has been apportioned to match the end date of the current monitoring period. However Import of complete month is considered as conservative approach.</t>
  </si>
  <si>
    <t>Controller data from 26/02/2018 to 25/03/2018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</si>
</sst>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/yy;@"/>
    <numFmt numFmtId="165" formatCode="[$-409]d\-mmm\-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165" fontId="1" fillId="0" borderId="7" xfId="1" applyNumberFormat="1" applyFont="1" applyBorder="1" applyAlignment="1">
      <alignment horizontal="center"/>
    </xf>
    <xf numFmtId="0" fontId="0" fillId="0" borderId="2" xfId="0" applyBorder="1"/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0" fillId="0" borderId="13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1" fontId="0" fillId="0" borderId="7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ont="1" applyBorder="1"/>
    <xf numFmtId="0" fontId="0" fillId="0" borderId="22" xfId="0" applyBorder="1" applyAlignment="1">
      <alignment horizontal="center"/>
    </xf>
    <xf numFmtId="0" fontId="2" fillId="0" borderId="9" xfId="0" applyFont="1" applyBorder="1"/>
    <xf numFmtId="0" fontId="2" fillId="0" borderId="2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2" fontId="0" fillId="0" borderId="38" xfId="0" applyNumberFormat="1" applyBorder="1" applyAlignment="1">
      <alignment horizontal="center"/>
    </xf>
    <xf numFmtId="0" fontId="2" fillId="0" borderId="39" xfId="0" applyFon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0" fontId="0" fillId="0" borderId="38" xfId="0" applyFill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0" xfId="0" applyNumberFormat="1"/>
    <xf numFmtId="1" fontId="2" fillId="0" borderId="36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7" xfId="2" applyFon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0" fillId="0" borderId="30" xfId="0" applyNumberFormat="1" applyBorder="1" applyAlignment="1">
      <alignment horizontal="center"/>
    </xf>
    <xf numFmtId="14" fontId="0" fillId="0" borderId="31" xfId="0" applyNumberFormat="1" applyBorder="1" applyAlignment="1">
      <alignment horizontal="center"/>
    </xf>
    <xf numFmtId="14" fontId="0" fillId="0" borderId="25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37" xfId="0" applyFont="1" applyBorder="1" applyAlignment="1">
      <alignment horizontal="center"/>
    </xf>
    <xf numFmtId="0" fontId="0" fillId="0" borderId="45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1" fontId="2" fillId="0" borderId="5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2" borderId="25" xfId="0" applyFill="1" applyBorder="1" applyAlignment="1">
      <alignment horizontal="center"/>
    </xf>
    <xf numFmtId="0" fontId="0" fillId="2" borderId="0" xfId="0" applyFill="1"/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32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0" fillId="0" borderId="47" xfId="0" applyNumberFormat="1" applyFill="1" applyBorder="1" applyAlignment="1">
      <alignment horizontal="center"/>
    </xf>
    <xf numFmtId="49" fontId="0" fillId="0" borderId="48" xfId="0" applyNumberFormat="1" applyFill="1" applyBorder="1" applyAlignment="1">
      <alignment horizontal="center"/>
    </xf>
  </cellXfs>
  <cellStyles count="3">
    <cellStyle name="Normal" xfId="0" builtinId="0"/>
    <cellStyle name="Normal 17" xfId="1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workbookViewId="0">
      <selection activeCell="E14" sqref="E14"/>
    </sheetView>
  </sheetViews>
  <sheetFormatPr baseColWidth="10" defaultColWidth="9.140625" defaultRowHeight="15" x14ac:dyDescent="0.25"/>
  <cols>
    <col min="1" max="1" width="2.85546875" customWidth="1"/>
    <col min="2" max="2" width="38.5703125" bestFit="1" customWidth="1"/>
    <col min="3" max="3" width="11" bestFit="1" customWidth="1"/>
    <col min="4" max="4" width="13.140625" bestFit="1" customWidth="1"/>
    <col min="6" max="6" width="10.5703125" bestFit="1" customWidth="1"/>
  </cols>
  <sheetData>
    <row r="1" spans="2:10" ht="15.75" thickBot="1" x14ac:dyDescent="0.3"/>
    <row r="2" spans="2:10" x14ac:dyDescent="0.25">
      <c r="B2" s="82" t="s">
        <v>30</v>
      </c>
      <c r="C2" s="3" t="s">
        <v>8</v>
      </c>
      <c r="D2" s="4" t="s">
        <v>9</v>
      </c>
    </row>
    <row r="3" spans="2:10" ht="15.75" thickBot="1" x14ac:dyDescent="0.3">
      <c r="B3" s="83"/>
      <c r="C3" s="5">
        <v>42792</v>
      </c>
      <c r="D3" s="6">
        <v>43184</v>
      </c>
      <c r="H3" s="21" t="s">
        <v>26</v>
      </c>
      <c r="I3" s="21"/>
    </row>
    <row r="4" spans="2:10" ht="15.75" thickBot="1" x14ac:dyDescent="0.3">
      <c r="H4" s="24" t="s">
        <v>27</v>
      </c>
      <c r="I4" s="25" t="s">
        <v>28</v>
      </c>
    </row>
    <row r="5" spans="2:10" x14ac:dyDescent="0.25">
      <c r="B5" s="7" t="s">
        <v>10</v>
      </c>
      <c r="C5" s="8">
        <f>D3-C3+1</f>
        <v>393</v>
      </c>
      <c r="H5" s="22">
        <v>2017</v>
      </c>
      <c r="I5" s="59">
        <f>ROUNDDOWN(SUM('40 MW- Tamil Nadu'!K14+'16.25 MW- Telangana'!K13),0)</f>
        <v>81970</v>
      </c>
    </row>
    <row r="6" spans="2:10" ht="15.75" thickBot="1" x14ac:dyDescent="0.3">
      <c r="B6" s="28" t="s">
        <v>11</v>
      </c>
      <c r="C6" s="29">
        <f>'40 MW- Tamil Nadu'!G18+'16.25 MW- Telangana'!G17</f>
        <v>112098354.31823334</v>
      </c>
      <c r="H6" s="26">
        <v>2018</v>
      </c>
      <c r="I6" s="60">
        <f>C14-I5</f>
        <v>27627</v>
      </c>
      <c r="J6" s="61"/>
    </row>
    <row r="7" spans="2:10" ht="15.75" thickBot="1" x14ac:dyDescent="0.3">
      <c r="B7" s="30" t="s">
        <v>12</v>
      </c>
      <c r="C7" s="31">
        <f>ROUNDDOWN((C6/1000),0)</f>
        <v>112098</v>
      </c>
      <c r="H7" s="24" t="s">
        <v>29</v>
      </c>
      <c r="I7" s="25">
        <f>SUM(I5:I6)</f>
        <v>109597</v>
      </c>
    </row>
    <row r="8" spans="2:10" ht="15.75" thickBot="1" x14ac:dyDescent="0.3"/>
    <row r="9" spans="2:10" ht="30.75" thickBot="1" x14ac:dyDescent="0.3">
      <c r="B9" s="9" t="s">
        <v>13</v>
      </c>
      <c r="C9" s="10" t="s">
        <v>14</v>
      </c>
      <c r="D9" s="11" t="s">
        <v>15</v>
      </c>
      <c r="E9" s="11" t="s">
        <v>16</v>
      </c>
      <c r="F9" s="12" t="s">
        <v>17</v>
      </c>
    </row>
    <row r="10" spans="2:10" ht="15" customHeight="1" x14ac:dyDescent="0.25">
      <c r="B10" s="74" t="s">
        <v>18</v>
      </c>
      <c r="C10" s="73" t="s">
        <v>23</v>
      </c>
      <c r="D10" s="71" t="s">
        <v>25</v>
      </c>
      <c r="E10" s="72">
        <v>40</v>
      </c>
      <c r="F10" s="59">
        <f>'40 MW- Tamil Nadu'!J18</f>
        <v>79970</v>
      </c>
    </row>
    <row r="11" spans="2:10" ht="15" customHeight="1" thickBot="1" x14ac:dyDescent="0.3">
      <c r="B11" s="17" t="s">
        <v>21</v>
      </c>
      <c r="C11" s="16" t="s">
        <v>22</v>
      </c>
      <c r="D11" s="19" t="s">
        <v>24</v>
      </c>
      <c r="E11" s="13">
        <v>16.25</v>
      </c>
      <c r="F11" s="18">
        <f>'16.25 MW- Telangana'!J17</f>
        <v>29627</v>
      </c>
    </row>
    <row r="12" spans="2:10" ht="15.75" thickBot="1" x14ac:dyDescent="0.3"/>
    <row r="13" spans="2:10" x14ac:dyDescent="0.25">
      <c r="B13" s="14" t="s">
        <v>19</v>
      </c>
      <c r="C13" s="20">
        <f>SUM(E10:E11)</f>
        <v>56.25</v>
      </c>
    </row>
    <row r="14" spans="2:10" ht="15.75" thickBot="1" x14ac:dyDescent="0.3">
      <c r="B14" s="15" t="s">
        <v>20</v>
      </c>
      <c r="C14" s="75">
        <f>ROUNDDOWN(SUM(F10:F11),0)</f>
        <v>109597</v>
      </c>
    </row>
    <row r="15" spans="2:10" ht="15.75" thickBot="1" x14ac:dyDescent="0.3"/>
    <row r="16" spans="2:10" x14ac:dyDescent="0.25">
      <c r="B16" s="84" t="s">
        <v>32</v>
      </c>
      <c r="C16" s="85"/>
      <c r="D16" s="63">
        <v>93022</v>
      </c>
    </row>
    <row r="17" spans="2:4" x14ac:dyDescent="0.25">
      <c r="B17" s="86" t="s">
        <v>33</v>
      </c>
      <c r="C17" s="87"/>
      <c r="D17" s="34">
        <f>ROUNDDOWN((D16*C5/365),0)</f>
        <v>100157</v>
      </c>
    </row>
    <row r="18" spans="2:4" ht="15.75" thickBot="1" x14ac:dyDescent="0.3">
      <c r="B18" s="88" t="s">
        <v>34</v>
      </c>
      <c r="C18" s="89"/>
      <c r="D18" s="64">
        <f>(D17-C14)/D17</f>
        <v>-9.4252024321814745E-2</v>
      </c>
    </row>
  </sheetData>
  <mergeCells count="4">
    <mergeCell ref="B2:B3"/>
    <mergeCell ref="B16:C16"/>
    <mergeCell ref="B17:C17"/>
    <mergeCell ref="B18:C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workbookViewId="0">
      <selection activeCell="E20" sqref="E20"/>
    </sheetView>
  </sheetViews>
  <sheetFormatPr baseColWidth="10" defaultColWidth="9.140625" defaultRowHeight="15" x14ac:dyDescent="0.25"/>
  <cols>
    <col min="2" max="2" width="11" customWidth="1"/>
    <col min="3" max="3" width="10.7109375" customWidth="1"/>
    <col min="4" max="4" width="7.42578125" bestFit="1" customWidth="1"/>
    <col min="5" max="5" width="8" bestFit="1" customWidth="1"/>
    <col min="6" max="6" width="7" bestFit="1" customWidth="1"/>
    <col min="7" max="7" width="16.85546875" customWidth="1"/>
    <col min="8" max="8" width="17.7109375" bestFit="1" customWidth="1"/>
    <col min="9" max="9" width="8.85546875" bestFit="1" customWidth="1"/>
    <col min="10" max="10" width="11" bestFit="1" customWidth="1"/>
    <col min="11" max="11" width="10.42578125" customWidth="1"/>
  </cols>
  <sheetData>
    <row r="2" spans="2:11" ht="15.75" thickBot="1" x14ac:dyDescent="0.3"/>
    <row r="3" spans="2:11" ht="27.75" customHeight="1" thickBot="1" x14ac:dyDescent="0.3">
      <c r="B3" s="96" t="s">
        <v>7</v>
      </c>
      <c r="C3" s="97"/>
      <c r="D3" s="82" t="s">
        <v>3</v>
      </c>
      <c r="E3" s="98" t="s">
        <v>0</v>
      </c>
      <c r="F3" s="100" t="s">
        <v>1</v>
      </c>
      <c r="G3" s="102" t="s">
        <v>2</v>
      </c>
      <c r="H3" s="104" t="s">
        <v>4</v>
      </c>
      <c r="I3" s="92" t="s">
        <v>5</v>
      </c>
      <c r="J3" s="94" t="s">
        <v>6</v>
      </c>
      <c r="K3" s="90" t="s">
        <v>31</v>
      </c>
    </row>
    <row r="4" spans="2:11" ht="15.75" thickBot="1" x14ac:dyDescent="0.3">
      <c r="B4" s="32" t="s">
        <v>8</v>
      </c>
      <c r="C4" s="33" t="s">
        <v>9</v>
      </c>
      <c r="D4" s="83"/>
      <c r="E4" s="99"/>
      <c r="F4" s="101"/>
      <c r="G4" s="103"/>
      <c r="H4" s="105"/>
      <c r="I4" s="93"/>
      <c r="J4" s="95"/>
      <c r="K4" s="91"/>
    </row>
    <row r="5" spans="2:11" x14ac:dyDescent="0.25">
      <c r="B5" s="65">
        <v>42792</v>
      </c>
      <c r="C5" s="66">
        <v>42819</v>
      </c>
      <c r="D5" s="50">
        <v>42795</v>
      </c>
      <c r="E5" s="22">
        <v>6018000</v>
      </c>
      <c r="F5" s="51">
        <v>45000</v>
      </c>
      <c r="G5" s="23">
        <f>E5-F5</f>
        <v>5973000</v>
      </c>
      <c r="H5" s="52">
        <f t="shared" ref="H5:H17" si="0">G5/1000</f>
        <v>5973</v>
      </c>
      <c r="I5" s="57">
        <v>0.97770000000000001</v>
      </c>
      <c r="J5" s="58">
        <f t="shared" ref="J5:J17" si="1">H5*I5</f>
        <v>5839.8020999999999</v>
      </c>
      <c r="K5" s="52"/>
    </row>
    <row r="6" spans="2:11" x14ac:dyDescent="0.25">
      <c r="B6" s="67">
        <f t="shared" ref="B6:B17" si="2">C5</f>
        <v>42819</v>
      </c>
      <c r="C6" s="68">
        <v>42850</v>
      </c>
      <c r="D6" s="36">
        <v>42826</v>
      </c>
      <c r="E6" s="38">
        <v>5904000</v>
      </c>
      <c r="F6" s="1">
        <v>39000</v>
      </c>
      <c r="G6" s="34">
        <f t="shared" ref="G6:G17" si="3">E6-F6</f>
        <v>5865000</v>
      </c>
      <c r="H6" s="41">
        <f t="shared" si="0"/>
        <v>5865</v>
      </c>
      <c r="I6" s="46">
        <v>0.97770000000000001</v>
      </c>
      <c r="J6" s="55">
        <f t="shared" si="1"/>
        <v>5734.2105000000001</v>
      </c>
      <c r="K6" s="41"/>
    </row>
    <row r="7" spans="2:11" x14ac:dyDescent="0.25">
      <c r="B7" s="67">
        <f t="shared" si="2"/>
        <v>42850</v>
      </c>
      <c r="C7" s="68">
        <v>42880</v>
      </c>
      <c r="D7" s="36">
        <v>42856</v>
      </c>
      <c r="E7" s="38">
        <v>6735000</v>
      </c>
      <c r="F7" s="1">
        <v>45000</v>
      </c>
      <c r="G7" s="34">
        <f t="shared" si="3"/>
        <v>6690000</v>
      </c>
      <c r="H7" s="41">
        <f t="shared" si="0"/>
        <v>6690</v>
      </c>
      <c r="I7" s="46">
        <v>0.97770000000000001</v>
      </c>
      <c r="J7" s="55">
        <f t="shared" si="1"/>
        <v>6540.8130000000001</v>
      </c>
      <c r="K7" s="41"/>
    </row>
    <row r="8" spans="2:11" x14ac:dyDescent="0.25">
      <c r="B8" s="67">
        <f t="shared" si="2"/>
        <v>42880</v>
      </c>
      <c r="C8" s="68">
        <v>42912</v>
      </c>
      <c r="D8" s="36">
        <v>42887</v>
      </c>
      <c r="E8" s="38">
        <v>5919000</v>
      </c>
      <c r="F8" s="1">
        <v>51000</v>
      </c>
      <c r="G8" s="34">
        <f t="shared" si="3"/>
        <v>5868000</v>
      </c>
      <c r="H8" s="41">
        <f t="shared" si="0"/>
        <v>5868</v>
      </c>
      <c r="I8" s="46">
        <v>0.97770000000000001</v>
      </c>
      <c r="J8" s="55">
        <f t="shared" si="1"/>
        <v>5737.1436000000003</v>
      </c>
      <c r="K8" s="41"/>
    </row>
    <row r="9" spans="2:11" x14ac:dyDescent="0.25">
      <c r="B9" s="67">
        <f t="shared" si="2"/>
        <v>42912</v>
      </c>
      <c r="C9" s="68">
        <v>42941</v>
      </c>
      <c r="D9" s="36">
        <v>42917</v>
      </c>
      <c r="E9" s="38">
        <v>6213000</v>
      </c>
      <c r="F9" s="1">
        <v>51000</v>
      </c>
      <c r="G9" s="34">
        <f t="shared" si="3"/>
        <v>6162000</v>
      </c>
      <c r="H9" s="41">
        <f t="shared" si="0"/>
        <v>6162</v>
      </c>
      <c r="I9" s="46">
        <v>0.97770000000000001</v>
      </c>
      <c r="J9" s="55">
        <f t="shared" si="1"/>
        <v>6024.5874000000003</v>
      </c>
      <c r="K9" s="41"/>
    </row>
    <row r="10" spans="2:11" x14ac:dyDescent="0.25">
      <c r="B10" s="67">
        <f t="shared" si="2"/>
        <v>42941</v>
      </c>
      <c r="C10" s="68">
        <v>42973</v>
      </c>
      <c r="D10" s="36">
        <v>42948</v>
      </c>
      <c r="E10" s="38">
        <v>6333000</v>
      </c>
      <c r="F10" s="1">
        <v>45000</v>
      </c>
      <c r="G10" s="34">
        <f t="shared" si="3"/>
        <v>6288000</v>
      </c>
      <c r="H10" s="41">
        <f t="shared" si="0"/>
        <v>6288</v>
      </c>
      <c r="I10" s="46">
        <v>0.97770000000000001</v>
      </c>
      <c r="J10" s="55">
        <f t="shared" si="1"/>
        <v>6147.7776000000003</v>
      </c>
      <c r="K10" s="41"/>
    </row>
    <row r="11" spans="2:11" x14ac:dyDescent="0.25">
      <c r="B11" s="67">
        <f t="shared" si="2"/>
        <v>42973</v>
      </c>
      <c r="C11" s="68">
        <v>43003</v>
      </c>
      <c r="D11" s="36">
        <v>42979</v>
      </c>
      <c r="E11" s="38">
        <v>6582000</v>
      </c>
      <c r="F11" s="1">
        <v>51000</v>
      </c>
      <c r="G11" s="34">
        <f t="shared" si="3"/>
        <v>6531000</v>
      </c>
      <c r="H11" s="41">
        <f t="shared" si="0"/>
        <v>6531</v>
      </c>
      <c r="I11" s="46">
        <v>0.97770000000000001</v>
      </c>
      <c r="J11" s="55">
        <f t="shared" si="1"/>
        <v>6385.3586999999998</v>
      </c>
      <c r="K11" s="41"/>
    </row>
    <row r="12" spans="2:11" x14ac:dyDescent="0.25">
      <c r="B12" s="67">
        <f t="shared" si="2"/>
        <v>43003</v>
      </c>
      <c r="C12" s="68">
        <v>43033</v>
      </c>
      <c r="D12" s="36">
        <v>43009</v>
      </c>
      <c r="E12" s="38">
        <v>6444000</v>
      </c>
      <c r="F12" s="1">
        <v>54000</v>
      </c>
      <c r="G12" s="34">
        <f t="shared" si="3"/>
        <v>6390000</v>
      </c>
      <c r="H12" s="41">
        <f t="shared" si="0"/>
        <v>6390</v>
      </c>
      <c r="I12" s="46">
        <v>0.97770000000000001</v>
      </c>
      <c r="J12" s="55">
        <f t="shared" si="1"/>
        <v>6247.5029999999997</v>
      </c>
      <c r="K12" s="41"/>
    </row>
    <row r="13" spans="2:11" x14ac:dyDescent="0.25">
      <c r="B13" s="67">
        <f t="shared" si="2"/>
        <v>43033</v>
      </c>
      <c r="C13" s="68">
        <v>43064</v>
      </c>
      <c r="D13" s="36">
        <v>43040</v>
      </c>
      <c r="E13" s="38">
        <v>6147000</v>
      </c>
      <c r="F13" s="1">
        <v>54000</v>
      </c>
      <c r="G13" s="34">
        <f t="shared" si="3"/>
        <v>6093000</v>
      </c>
      <c r="H13" s="41">
        <f t="shared" si="0"/>
        <v>6093</v>
      </c>
      <c r="I13" s="46">
        <v>0.97770000000000001</v>
      </c>
      <c r="J13" s="55">
        <f t="shared" si="1"/>
        <v>5957.1261000000004</v>
      </c>
      <c r="K13" s="41"/>
    </row>
    <row r="14" spans="2:11" x14ac:dyDescent="0.25">
      <c r="B14" s="67">
        <f t="shared" si="2"/>
        <v>43064</v>
      </c>
      <c r="C14" s="68">
        <v>43094</v>
      </c>
      <c r="D14" s="36">
        <v>43070</v>
      </c>
      <c r="E14" s="38">
        <v>5277000</v>
      </c>
      <c r="F14" s="1">
        <v>48000</v>
      </c>
      <c r="G14" s="34">
        <f t="shared" si="3"/>
        <v>5229000</v>
      </c>
      <c r="H14" s="41">
        <f t="shared" si="0"/>
        <v>5229</v>
      </c>
      <c r="I14" s="46">
        <v>0.97770000000000001</v>
      </c>
      <c r="J14" s="55">
        <f t="shared" si="1"/>
        <v>5112.3932999999997</v>
      </c>
      <c r="K14" s="48">
        <f>SUM(J5:J14)</f>
        <v>59726.715299999996</v>
      </c>
    </row>
    <row r="15" spans="2:11" x14ac:dyDescent="0.25">
      <c r="B15" s="67">
        <f t="shared" si="2"/>
        <v>43094</v>
      </c>
      <c r="C15" s="68">
        <v>43125</v>
      </c>
      <c r="D15" s="36">
        <v>43101</v>
      </c>
      <c r="E15" s="38">
        <v>6753000</v>
      </c>
      <c r="F15" s="1">
        <v>57000</v>
      </c>
      <c r="G15" s="34">
        <f t="shared" si="3"/>
        <v>6696000</v>
      </c>
      <c r="H15" s="41">
        <f t="shared" si="0"/>
        <v>6696</v>
      </c>
      <c r="I15" s="46">
        <v>0.97770000000000001</v>
      </c>
      <c r="J15" s="55">
        <f t="shared" si="1"/>
        <v>6546.6792000000005</v>
      </c>
      <c r="K15" s="41"/>
    </row>
    <row r="16" spans="2:11" x14ac:dyDescent="0.25">
      <c r="B16" s="67">
        <f t="shared" si="2"/>
        <v>43125</v>
      </c>
      <c r="C16" s="68">
        <v>43156</v>
      </c>
      <c r="D16" s="36">
        <v>43132</v>
      </c>
      <c r="E16" s="38">
        <v>7632000</v>
      </c>
      <c r="F16" s="1">
        <v>54000</v>
      </c>
      <c r="G16" s="34">
        <f t="shared" si="3"/>
        <v>7578000</v>
      </c>
      <c r="H16" s="41">
        <f t="shared" si="0"/>
        <v>7578</v>
      </c>
      <c r="I16" s="46">
        <v>0.97770000000000001</v>
      </c>
      <c r="J16" s="55">
        <f t="shared" si="1"/>
        <v>7409.0106000000005</v>
      </c>
      <c r="K16" s="41"/>
    </row>
    <row r="17" spans="2:11" ht="15.75" thickBot="1" x14ac:dyDescent="0.3">
      <c r="B17" s="69">
        <f t="shared" si="2"/>
        <v>43156</v>
      </c>
      <c r="C17" s="70">
        <v>43184</v>
      </c>
      <c r="D17" s="37">
        <v>43160</v>
      </c>
      <c r="E17" s="40">
        <v>6483000</v>
      </c>
      <c r="F17" s="35">
        <v>51000</v>
      </c>
      <c r="G17" s="27">
        <f t="shared" si="3"/>
        <v>6432000</v>
      </c>
      <c r="H17" s="45">
        <f t="shared" si="0"/>
        <v>6432</v>
      </c>
      <c r="I17" s="47">
        <v>0.97770000000000001</v>
      </c>
      <c r="J17" s="56">
        <f t="shared" si="1"/>
        <v>6288.5663999999997</v>
      </c>
      <c r="K17" s="49">
        <f>SUM(J15:J17)</f>
        <v>20244.2562</v>
      </c>
    </row>
    <row r="18" spans="2:11" ht="15.75" thickBot="1" x14ac:dyDescent="0.3">
      <c r="G18" s="44">
        <f>SUM(G5:G17)</f>
        <v>81795000</v>
      </c>
      <c r="H18" s="42">
        <f>ROUNDDOWN(SUM(H5:H17),0)</f>
        <v>81795</v>
      </c>
      <c r="I18" s="30"/>
      <c r="J18" s="62">
        <f>ROUNDDOWN(SUM(J5:J17),0)</f>
        <v>79970</v>
      </c>
      <c r="K18" s="42">
        <f>ROUNDDOWN(SUM(K5:K17),0)</f>
        <v>79970</v>
      </c>
    </row>
  </sheetData>
  <mergeCells count="9">
    <mergeCell ref="K3:K4"/>
    <mergeCell ref="I3:I4"/>
    <mergeCell ref="J3:J4"/>
    <mergeCell ref="B3:C3"/>
    <mergeCell ref="D3:D4"/>
    <mergeCell ref="E3:E4"/>
    <mergeCell ref="F3:F4"/>
    <mergeCell ref="G3:G4"/>
    <mergeCell ref="H3:H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workbookViewId="0">
      <selection activeCell="C19" sqref="C19"/>
    </sheetView>
  </sheetViews>
  <sheetFormatPr baseColWidth="10" defaultColWidth="9.140625" defaultRowHeight="15" x14ac:dyDescent="0.25"/>
  <cols>
    <col min="2" max="3" width="10.42578125" customWidth="1"/>
    <col min="4" max="4" width="7.42578125" customWidth="1"/>
    <col min="7" max="7" width="16.85546875" bestFit="1" customWidth="1"/>
    <col min="8" max="8" width="17.7109375" bestFit="1" customWidth="1"/>
    <col min="9" max="9" width="8.85546875" bestFit="1" customWidth="1"/>
    <col min="10" max="10" width="10.85546875" bestFit="1" customWidth="1"/>
    <col min="11" max="11" width="10.42578125" customWidth="1"/>
  </cols>
  <sheetData>
    <row r="1" spans="2:11" ht="15.75" thickBot="1" x14ac:dyDescent="0.3"/>
    <row r="2" spans="2:11" ht="30" customHeight="1" thickBot="1" x14ac:dyDescent="0.3">
      <c r="B2" s="109" t="s">
        <v>7</v>
      </c>
      <c r="C2" s="110"/>
      <c r="D2" s="111" t="s">
        <v>3</v>
      </c>
      <c r="E2" s="113" t="s">
        <v>0</v>
      </c>
      <c r="F2" s="115" t="s">
        <v>1</v>
      </c>
      <c r="G2" s="117" t="s">
        <v>2</v>
      </c>
      <c r="H2" s="119" t="s">
        <v>4</v>
      </c>
      <c r="I2" s="107" t="s">
        <v>5</v>
      </c>
      <c r="J2" s="107" t="s">
        <v>6</v>
      </c>
      <c r="K2" s="90" t="s">
        <v>31</v>
      </c>
    </row>
    <row r="3" spans="2:11" ht="15.75" thickBot="1" x14ac:dyDescent="0.3">
      <c r="B3" s="32" t="s">
        <v>8</v>
      </c>
      <c r="C3" s="43" t="s">
        <v>9</v>
      </c>
      <c r="D3" s="112"/>
      <c r="E3" s="114"/>
      <c r="F3" s="116"/>
      <c r="G3" s="118"/>
      <c r="H3" s="120"/>
      <c r="I3" s="108"/>
      <c r="J3" s="108"/>
      <c r="K3" s="91"/>
    </row>
    <row r="4" spans="2:11" x14ac:dyDescent="0.25">
      <c r="B4" s="65">
        <v>42792</v>
      </c>
      <c r="C4" s="66">
        <v>42819</v>
      </c>
      <c r="D4" s="50">
        <v>42795</v>
      </c>
      <c r="E4" s="22">
        <v>2628249</v>
      </c>
      <c r="F4" s="51">
        <v>17186</v>
      </c>
      <c r="G4" s="23">
        <f t="shared" ref="G4:G16" si="0">E4-F4</f>
        <v>2611063</v>
      </c>
      <c r="H4" s="52">
        <f t="shared" ref="H4:H16" si="1">G4/1000</f>
        <v>2611.0630000000001</v>
      </c>
      <c r="I4" s="52">
        <v>0.97770000000000001</v>
      </c>
      <c r="J4" s="53">
        <f t="shared" ref="J4:J16" si="2">H4*I4</f>
        <v>2552.8362950999999</v>
      </c>
      <c r="K4" s="52"/>
    </row>
    <row r="5" spans="2:11" x14ac:dyDescent="0.25">
      <c r="B5" s="67">
        <f t="shared" ref="B5:B16" si="3">C4</f>
        <v>42819</v>
      </c>
      <c r="C5" s="68">
        <v>42850</v>
      </c>
      <c r="D5" s="36">
        <v>42826</v>
      </c>
      <c r="E5" s="38">
        <v>2799927</v>
      </c>
      <c r="F5" s="1">
        <v>17299</v>
      </c>
      <c r="G5" s="34">
        <f t="shared" si="0"/>
        <v>2782628</v>
      </c>
      <c r="H5" s="41">
        <f t="shared" si="1"/>
        <v>2782.6280000000002</v>
      </c>
      <c r="I5" s="41">
        <v>0.97770000000000001</v>
      </c>
      <c r="J5" s="48">
        <f t="shared" si="2"/>
        <v>2720.5753956000003</v>
      </c>
      <c r="K5" s="41"/>
    </row>
    <row r="6" spans="2:11" x14ac:dyDescent="0.25">
      <c r="B6" s="67">
        <f t="shared" si="3"/>
        <v>42850</v>
      </c>
      <c r="C6" s="68">
        <v>42880</v>
      </c>
      <c r="D6" s="36">
        <v>42856</v>
      </c>
      <c r="E6" s="38">
        <v>2445607</v>
      </c>
      <c r="F6" s="1">
        <v>15300</v>
      </c>
      <c r="G6" s="34">
        <f t="shared" si="0"/>
        <v>2430307</v>
      </c>
      <c r="H6" s="41">
        <f t="shared" si="1"/>
        <v>2430.3069999999998</v>
      </c>
      <c r="I6" s="41">
        <v>0.97770000000000001</v>
      </c>
      <c r="J6" s="48">
        <f t="shared" si="2"/>
        <v>2376.1111538999999</v>
      </c>
      <c r="K6" s="41"/>
    </row>
    <row r="7" spans="2:11" x14ac:dyDescent="0.25">
      <c r="B7" s="67">
        <f t="shared" si="3"/>
        <v>42880</v>
      </c>
      <c r="C7" s="68">
        <v>42912</v>
      </c>
      <c r="D7" s="36">
        <v>42887</v>
      </c>
      <c r="E7" s="39">
        <v>1953470</v>
      </c>
      <c r="F7" s="2">
        <v>10720</v>
      </c>
      <c r="G7" s="34">
        <f t="shared" si="0"/>
        <v>1942750</v>
      </c>
      <c r="H7" s="41">
        <f t="shared" si="1"/>
        <v>1942.75</v>
      </c>
      <c r="I7" s="41">
        <v>0.97770000000000001</v>
      </c>
      <c r="J7" s="48">
        <f t="shared" si="2"/>
        <v>1899.4266749999999</v>
      </c>
      <c r="K7" s="41"/>
    </row>
    <row r="8" spans="2:11" x14ac:dyDescent="0.25">
      <c r="B8" s="67">
        <f t="shared" si="3"/>
        <v>42912</v>
      </c>
      <c r="C8" s="68">
        <v>42941</v>
      </c>
      <c r="D8" s="36">
        <v>42917</v>
      </c>
      <c r="E8" s="39">
        <v>1720190</v>
      </c>
      <c r="F8" s="2">
        <v>10610</v>
      </c>
      <c r="G8" s="34">
        <f t="shared" si="0"/>
        <v>1709580</v>
      </c>
      <c r="H8" s="41">
        <f t="shared" si="1"/>
        <v>1709.58</v>
      </c>
      <c r="I8" s="41">
        <v>0.97770000000000001</v>
      </c>
      <c r="J8" s="48">
        <f t="shared" si="2"/>
        <v>1671.4563659999999</v>
      </c>
      <c r="K8" s="41"/>
    </row>
    <row r="9" spans="2:11" x14ac:dyDescent="0.25">
      <c r="B9" s="67">
        <f t="shared" si="3"/>
        <v>42941</v>
      </c>
      <c r="C9" s="68">
        <v>42973</v>
      </c>
      <c r="D9" s="36">
        <v>42948</v>
      </c>
      <c r="E9" s="39">
        <v>2005950</v>
      </c>
      <c r="F9" s="2">
        <v>11380</v>
      </c>
      <c r="G9" s="34">
        <f t="shared" si="0"/>
        <v>1994570</v>
      </c>
      <c r="H9" s="41">
        <f t="shared" si="1"/>
        <v>1994.57</v>
      </c>
      <c r="I9" s="41">
        <v>0.97770000000000001</v>
      </c>
      <c r="J9" s="48">
        <f t="shared" si="2"/>
        <v>1950.091089</v>
      </c>
      <c r="K9" s="41"/>
    </row>
    <row r="10" spans="2:11" x14ac:dyDescent="0.25">
      <c r="B10" s="67">
        <f t="shared" si="3"/>
        <v>42973</v>
      </c>
      <c r="C10" s="68">
        <v>43003</v>
      </c>
      <c r="D10" s="36">
        <v>42979</v>
      </c>
      <c r="E10" s="39">
        <v>2001800</v>
      </c>
      <c r="F10" s="2">
        <v>11480</v>
      </c>
      <c r="G10" s="34">
        <f t="shared" si="0"/>
        <v>1990320</v>
      </c>
      <c r="H10" s="41">
        <f t="shared" si="1"/>
        <v>1990.32</v>
      </c>
      <c r="I10" s="41">
        <v>0.97770000000000001</v>
      </c>
      <c r="J10" s="48">
        <f t="shared" si="2"/>
        <v>1945.935864</v>
      </c>
      <c r="K10" s="41"/>
    </row>
    <row r="11" spans="2:11" x14ac:dyDescent="0.25">
      <c r="B11" s="67">
        <f t="shared" si="3"/>
        <v>43003</v>
      </c>
      <c r="C11" s="68">
        <v>43033</v>
      </c>
      <c r="D11" s="36">
        <v>43009</v>
      </c>
      <c r="E11" s="39">
        <v>2014000</v>
      </c>
      <c r="F11" s="2">
        <v>11900</v>
      </c>
      <c r="G11" s="34">
        <f t="shared" si="0"/>
        <v>2002100</v>
      </c>
      <c r="H11" s="41">
        <f t="shared" si="1"/>
        <v>2002.1</v>
      </c>
      <c r="I11" s="41">
        <v>0.97770000000000001</v>
      </c>
      <c r="J11" s="48">
        <f t="shared" si="2"/>
        <v>1957.45317</v>
      </c>
      <c r="K11" s="41"/>
    </row>
    <row r="12" spans="2:11" x14ac:dyDescent="0.25">
      <c r="B12" s="67">
        <f t="shared" si="3"/>
        <v>43033</v>
      </c>
      <c r="C12" s="68">
        <v>43064</v>
      </c>
      <c r="D12" s="36">
        <v>43040</v>
      </c>
      <c r="E12" s="38">
        <v>2599260</v>
      </c>
      <c r="F12" s="1">
        <v>13420</v>
      </c>
      <c r="G12" s="34">
        <f t="shared" si="0"/>
        <v>2585840</v>
      </c>
      <c r="H12" s="41">
        <f t="shared" si="1"/>
        <v>2585.84</v>
      </c>
      <c r="I12" s="41">
        <v>0.97770000000000001</v>
      </c>
      <c r="J12" s="48">
        <f t="shared" si="2"/>
        <v>2528.1757680000001</v>
      </c>
      <c r="K12" s="41"/>
    </row>
    <row r="13" spans="2:11" x14ac:dyDescent="0.25">
      <c r="B13" s="67">
        <f t="shared" si="3"/>
        <v>43064</v>
      </c>
      <c r="C13" s="68">
        <v>43094</v>
      </c>
      <c r="D13" s="36">
        <v>43070</v>
      </c>
      <c r="E13" s="38">
        <v>2715670</v>
      </c>
      <c r="F13" s="1">
        <v>14030</v>
      </c>
      <c r="G13" s="34">
        <f t="shared" si="0"/>
        <v>2701640</v>
      </c>
      <c r="H13" s="41">
        <f t="shared" si="1"/>
        <v>2701.64</v>
      </c>
      <c r="I13" s="41">
        <v>0.97770000000000001</v>
      </c>
      <c r="J13" s="48">
        <f t="shared" si="2"/>
        <v>2641.3934279999999</v>
      </c>
      <c r="K13" s="48">
        <f>SUM(J4:J13)</f>
        <v>22243.455204600003</v>
      </c>
    </row>
    <row r="14" spans="2:11" x14ac:dyDescent="0.25">
      <c r="B14" s="67">
        <f t="shared" si="3"/>
        <v>43094</v>
      </c>
      <c r="C14" s="68">
        <v>43125</v>
      </c>
      <c r="D14" s="36">
        <v>43101</v>
      </c>
      <c r="E14" s="38">
        <v>2491370</v>
      </c>
      <c r="F14" s="1">
        <v>12880</v>
      </c>
      <c r="G14" s="34">
        <f t="shared" si="0"/>
        <v>2478490</v>
      </c>
      <c r="H14" s="41">
        <f t="shared" si="1"/>
        <v>2478.4899999999998</v>
      </c>
      <c r="I14" s="41">
        <v>0.97770000000000001</v>
      </c>
      <c r="J14" s="48">
        <f t="shared" si="2"/>
        <v>2423.2196729999996</v>
      </c>
      <c r="K14" s="41"/>
    </row>
    <row r="15" spans="2:11" x14ac:dyDescent="0.25">
      <c r="B15" s="67">
        <f t="shared" si="3"/>
        <v>43125</v>
      </c>
      <c r="C15" s="68">
        <v>43157</v>
      </c>
      <c r="D15" s="36">
        <v>43132</v>
      </c>
      <c r="E15" s="38">
        <v>2805970</v>
      </c>
      <c r="F15" s="1">
        <v>14050</v>
      </c>
      <c r="G15" s="34">
        <f t="shared" si="0"/>
        <v>2791920</v>
      </c>
      <c r="H15" s="41">
        <f t="shared" si="1"/>
        <v>2791.92</v>
      </c>
      <c r="I15" s="41">
        <v>0.97770000000000001</v>
      </c>
      <c r="J15" s="48">
        <f t="shared" si="2"/>
        <v>2729.6601840000003</v>
      </c>
      <c r="K15" s="41"/>
    </row>
    <row r="16" spans="2:11" ht="15.75" thickBot="1" x14ac:dyDescent="0.3">
      <c r="B16" s="69">
        <f t="shared" si="3"/>
        <v>43157</v>
      </c>
      <c r="C16" s="70">
        <v>43184</v>
      </c>
      <c r="D16" s="37">
        <v>43160</v>
      </c>
      <c r="E16" s="79">
        <f>2377590*'DGR- 16.25 MW'!J7</f>
        <v>2294096.3182333363</v>
      </c>
      <c r="F16" s="35">
        <v>11950</v>
      </c>
      <c r="G16" s="27">
        <f t="shared" si="0"/>
        <v>2282146.3182333363</v>
      </c>
      <c r="H16" s="45">
        <f t="shared" si="1"/>
        <v>2282.1463182333364</v>
      </c>
      <c r="I16" s="45">
        <v>0.97770000000000001</v>
      </c>
      <c r="J16" s="49">
        <f t="shared" si="2"/>
        <v>2231.2544553367329</v>
      </c>
      <c r="K16" s="49">
        <f>SUM(J14:J16)</f>
        <v>7384.1343123367333</v>
      </c>
    </row>
    <row r="17" spans="5:16" ht="15.75" thickBot="1" x14ac:dyDescent="0.3">
      <c r="G17" s="42">
        <f>SUM(G4:G16)</f>
        <v>30303354.318233337</v>
      </c>
      <c r="H17" s="42">
        <f>ROUNDDOWN(SUM(H4:H16),0)</f>
        <v>30303</v>
      </c>
      <c r="I17" s="54"/>
      <c r="J17" s="42">
        <f>ROUNDDOWN(SUM(J4:J16),0)</f>
        <v>29627</v>
      </c>
      <c r="K17" s="42">
        <f>ROUNDDOWN(SUM(K4:K16),0)</f>
        <v>29627</v>
      </c>
    </row>
    <row r="19" spans="5:16" ht="48.75" customHeight="1" x14ac:dyDescent="0.25">
      <c r="E19" s="80"/>
      <c r="F19" s="106" t="s">
        <v>39</v>
      </c>
      <c r="G19" s="106"/>
      <c r="H19" s="106"/>
      <c r="I19" s="106"/>
      <c r="J19" s="106"/>
      <c r="K19" s="106"/>
      <c r="L19" s="106"/>
      <c r="M19" s="106"/>
      <c r="N19" s="81"/>
      <c r="O19" s="81"/>
      <c r="P19" s="81"/>
    </row>
  </sheetData>
  <mergeCells count="10">
    <mergeCell ref="F19:M19"/>
    <mergeCell ref="K2:K3"/>
    <mergeCell ref="I2:I3"/>
    <mergeCell ref="J2:J3"/>
    <mergeCell ref="B2:C2"/>
    <mergeCell ref="D2:D3"/>
    <mergeCell ref="E2:E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tabSelected="1" topLeftCell="D1" workbookViewId="0">
      <selection activeCell="I11" sqref="I11"/>
    </sheetView>
  </sheetViews>
  <sheetFormatPr baseColWidth="10" defaultColWidth="9.140625" defaultRowHeight="15" x14ac:dyDescent="0.25"/>
  <cols>
    <col min="2" max="2" width="11.85546875" customWidth="1"/>
    <col min="3" max="3" width="16.140625" bestFit="1" customWidth="1"/>
    <col min="6" max="6" width="12.140625" customWidth="1"/>
    <col min="7" max="7" width="13.85546875" customWidth="1"/>
    <col min="8" max="9" width="13.140625" customWidth="1"/>
  </cols>
  <sheetData>
    <row r="2" spans="2:10" ht="30" x14ac:dyDescent="0.25">
      <c r="B2" s="77" t="s">
        <v>35</v>
      </c>
      <c r="C2" s="78" t="s">
        <v>36</v>
      </c>
    </row>
    <row r="3" spans="2:10" x14ac:dyDescent="0.25">
      <c r="B3" s="76">
        <v>43157</v>
      </c>
      <c r="C3" s="1">
        <v>99263</v>
      </c>
    </row>
    <row r="4" spans="2:10" x14ac:dyDescent="0.25">
      <c r="B4" s="76">
        <v>43158</v>
      </c>
      <c r="C4" s="1">
        <v>95061</v>
      </c>
    </row>
    <row r="5" spans="2:10" x14ac:dyDescent="0.25">
      <c r="B5" s="76">
        <v>43159</v>
      </c>
      <c r="C5" s="1">
        <v>88541</v>
      </c>
      <c r="F5" s="121" t="s">
        <v>38</v>
      </c>
      <c r="G5" s="121"/>
      <c r="H5" s="121"/>
      <c r="I5" s="121"/>
      <c r="J5" s="1">
        <f>SUM(C3:C31)</f>
        <v>2514570</v>
      </c>
    </row>
    <row r="6" spans="2:10" x14ac:dyDescent="0.25">
      <c r="B6" s="76">
        <v>43160</v>
      </c>
      <c r="C6" s="1">
        <v>93837</v>
      </c>
      <c r="F6" s="121" t="s">
        <v>40</v>
      </c>
      <c r="G6" s="121"/>
      <c r="H6" s="121"/>
      <c r="I6" s="121"/>
      <c r="J6" s="1">
        <f>SUM(C3:C30)</f>
        <v>2426266</v>
      </c>
    </row>
    <row r="7" spans="2:10" x14ac:dyDescent="0.25">
      <c r="B7" s="76">
        <v>43161</v>
      </c>
      <c r="C7" s="1">
        <v>92502</v>
      </c>
      <c r="F7" s="122" t="s">
        <v>37</v>
      </c>
      <c r="G7" s="123"/>
      <c r="H7" s="123"/>
      <c r="I7" s="124"/>
      <c r="J7" s="1">
        <f>J6/J5</f>
        <v>0.96488306151747616</v>
      </c>
    </row>
    <row r="8" spans="2:10" x14ac:dyDescent="0.25">
      <c r="B8" s="76">
        <v>43162</v>
      </c>
      <c r="C8" s="1">
        <v>90156</v>
      </c>
    </row>
    <row r="9" spans="2:10" x14ac:dyDescent="0.25">
      <c r="B9" s="76">
        <v>43163</v>
      </c>
      <c r="C9" s="1">
        <v>90380</v>
      </c>
    </row>
    <row r="10" spans="2:10" x14ac:dyDescent="0.25">
      <c r="B10" s="76">
        <v>43164</v>
      </c>
      <c r="C10" s="1">
        <v>91642</v>
      </c>
    </row>
    <row r="11" spans="2:10" x14ac:dyDescent="0.25">
      <c r="B11" s="76">
        <v>43165</v>
      </c>
      <c r="C11" s="1">
        <v>91941</v>
      </c>
    </row>
    <row r="12" spans="2:10" x14ac:dyDescent="0.25">
      <c r="B12" s="76">
        <v>43166</v>
      </c>
      <c r="C12" s="1">
        <v>91238</v>
      </c>
    </row>
    <row r="13" spans="2:10" x14ac:dyDescent="0.25">
      <c r="B13" s="76">
        <v>43167</v>
      </c>
      <c r="C13" s="1">
        <v>90939</v>
      </c>
    </row>
    <row r="14" spans="2:10" x14ac:dyDescent="0.25">
      <c r="B14" s="76">
        <v>43168</v>
      </c>
      <c r="C14" s="1">
        <v>88415</v>
      </c>
    </row>
    <row r="15" spans="2:10" x14ac:dyDescent="0.25">
      <c r="B15" s="76">
        <v>43169</v>
      </c>
      <c r="C15" s="1">
        <v>81215</v>
      </c>
    </row>
    <row r="16" spans="2:10" x14ac:dyDescent="0.25">
      <c r="B16" s="76">
        <v>43170</v>
      </c>
      <c r="C16" s="1">
        <v>80799</v>
      </c>
    </row>
    <row r="17" spans="2:3" x14ac:dyDescent="0.25">
      <c r="B17" s="76">
        <v>43171</v>
      </c>
      <c r="C17" s="1">
        <v>76212</v>
      </c>
    </row>
    <row r="18" spans="2:3" x14ac:dyDescent="0.25">
      <c r="B18" s="76">
        <v>43172</v>
      </c>
      <c r="C18" s="1">
        <v>83831</v>
      </c>
    </row>
    <row r="19" spans="2:3" x14ac:dyDescent="0.25">
      <c r="B19" s="76">
        <v>43173</v>
      </c>
      <c r="C19" s="1">
        <v>91281</v>
      </c>
    </row>
    <row r="20" spans="2:3" x14ac:dyDescent="0.25">
      <c r="B20" s="76">
        <v>43174</v>
      </c>
      <c r="C20" s="1">
        <v>50206</v>
      </c>
    </row>
    <row r="21" spans="2:3" x14ac:dyDescent="0.25">
      <c r="B21" s="76">
        <v>43175</v>
      </c>
      <c r="C21" s="1">
        <v>47015</v>
      </c>
    </row>
    <row r="22" spans="2:3" x14ac:dyDescent="0.25">
      <c r="B22" s="76">
        <v>43176</v>
      </c>
      <c r="C22" s="1">
        <v>84038</v>
      </c>
    </row>
    <row r="23" spans="2:3" x14ac:dyDescent="0.25">
      <c r="B23" s="76">
        <v>43177</v>
      </c>
      <c r="C23" s="1">
        <v>85000</v>
      </c>
    </row>
    <row r="24" spans="2:3" x14ac:dyDescent="0.25">
      <c r="B24" s="76">
        <v>43178</v>
      </c>
      <c r="C24" s="1">
        <v>82995</v>
      </c>
    </row>
    <row r="25" spans="2:3" x14ac:dyDescent="0.25">
      <c r="B25" s="76">
        <v>43179</v>
      </c>
      <c r="C25" s="1">
        <v>90859</v>
      </c>
    </row>
    <row r="26" spans="2:3" x14ac:dyDescent="0.25">
      <c r="B26" s="76">
        <v>43180</v>
      </c>
      <c r="C26" s="1">
        <v>86075</v>
      </c>
    </row>
    <row r="27" spans="2:3" x14ac:dyDescent="0.25">
      <c r="B27" s="76">
        <v>43181</v>
      </c>
      <c r="C27" s="1">
        <v>100588</v>
      </c>
    </row>
    <row r="28" spans="2:3" x14ac:dyDescent="0.25">
      <c r="B28" s="76">
        <v>43182</v>
      </c>
      <c r="C28" s="1">
        <v>99858</v>
      </c>
    </row>
    <row r="29" spans="2:3" x14ac:dyDescent="0.25">
      <c r="B29" s="76">
        <v>43183</v>
      </c>
      <c r="C29" s="1">
        <v>95321</v>
      </c>
    </row>
    <row r="30" spans="2:3" x14ac:dyDescent="0.25">
      <c r="B30" s="76">
        <v>43184</v>
      </c>
      <c r="C30" s="1">
        <v>87058</v>
      </c>
    </row>
    <row r="31" spans="2:3" x14ac:dyDescent="0.25">
      <c r="B31" s="76">
        <v>43185</v>
      </c>
      <c r="C31" s="1">
        <v>88304</v>
      </c>
    </row>
    <row r="32" spans="2:3" x14ac:dyDescent="0.25">
      <c r="B32" s="77" t="s">
        <v>29</v>
      </c>
      <c r="C32" s="77">
        <f>SUM(C3:C31)</f>
        <v>2514570</v>
      </c>
    </row>
  </sheetData>
  <mergeCells count="3">
    <mergeCell ref="F5:I5"/>
    <mergeCell ref="F6:I6"/>
    <mergeCell ref="F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ER Cal- Summary</vt:lpstr>
      <vt:lpstr>40 MW- Tamil Nadu</vt:lpstr>
      <vt:lpstr>16.25 MW- Telangana</vt:lpstr>
      <vt:lpstr>DGR- 16.25 MW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2018-07-18T13:01:54Z</dcterms:modified>
</cp:coreProperties>
</file>