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solararise\Desktop\Assignments\India\VCS_Carbon Credit\April 2023 to September 2023\1762\"/>
    </mc:Choice>
  </mc:AlternateContent>
  <xr:revisionPtr revIDLastSave="0" documentId="13_ncr:1_{5707D580-34D5-4BD9-9601-64592D86C9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" sheetId="7" r:id="rId1"/>
    <sheet name="50MW Maha" sheetId="10" r:id="rId2"/>
    <sheet name="20MW Ktk" sheetId="12" r:id="rId3"/>
    <sheet name="30MW Ktk" sheetId="11" r:id="rId4"/>
    <sheet name="10MW TT" sheetId="8" r:id="rId5"/>
    <sheet name="10MW NV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0" l="1"/>
  <c r="D11" i="9"/>
  <c r="E11" i="9"/>
  <c r="F11" i="9"/>
  <c r="G11" i="9"/>
  <c r="H11" i="9"/>
  <c r="C11" i="9"/>
  <c r="C10" i="8"/>
  <c r="C11" i="8" s="1"/>
  <c r="G11" i="8"/>
  <c r="D11" i="11"/>
  <c r="E11" i="11"/>
  <c r="F11" i="11"/>
  <c r="H11" i="11"/>
  <c r="C11" i="11"/>
  <c r="D10" i="9"/>
  <c r="C10" i="9"/>
  <c r="D10" i="8"/>
  <c r="D11" i="8" s="1"/>
  <c r="D10" i="11"/>
  <c r="C10" i="11"/>
  <c r="D10" i="12"/>
  <c r="C10" i="12"/>
  <c r="D10" i="10"/>
  <c r="C10" i="10"/>
  <c r="C11" i="12" l="1"/>
  <c r="C11" i="10"/>
  <c r="E6" i="11"/>
  <c r="F6" i="11" s="1"/>
  <c r="H6" i="11" s="1"/>
  <c r="E7" i="11"/>
  <c r="F7" i="11" s="1"/>
  <c r="H7" i="11" s="1"/>
  <c r="E8" i="11"/>
  <c r="F8" i="11" s="1"/>
  <c r="H8" i="11" s="1"/>
  <c r="E8" i="12"/>
  <c r="F8" i="12" s="1"/>
  <c r="H8" i="12" s="1"/>
  <c r="E7" i="12"/>
  <c r="F7" i="12" s="1"/>
  <c r="H7" i="12" s="1"/>
  <c r="E6" i="12"/>
  <c r="F6" i="12" s="1"/>
  <c r="H6" i="12" s="1"/>
  <c r="E5" i="12"/>
  <c r="F5" i="12" s="1"/>
  <c r="H5" i="12" s="1"/>
  <c r="E5" i="8"/>
  <c r="F5" i="8" s="1"/>
  <c r="H5" i="8" s="1"/>
  <c r="E6" i="8"/>
  <c r="F6" i="8" s="1"/>
  <c r="H6" i="8" s="1"/>
  <c r="E7" i="8"/>
  <c r="F7" i="8" s="1"/>
  <c r="H7" i="8" s="1"/>
  <c r="E8" i="8"/>
  <c r="F8" i="8" s="1"/>
  <c r="H8" i="8" s="1"/>
  <c r="E9" i="8"/>
  <c r="F9" i="8" s="1"/>
  <c r="H9" i="8" s="1"/>
  <c r="E5" i="11"/>
  <c r="F5" i="11" s="1"/>
  <c r="H5" i="11" s="1"/>
  <c r="E9" i="11"/>
  <c r="F9" i="11" s="1"/>
  <c r="H9" i="11" s="1"/>
  <c r="E9" i="12"/>
  <c r="F9" i="12" s="1"/>
  <c r="H9" i="12" s="1"/>
  <c r="E5" i="10"/>
  <c r="F5" i="10" s="1"/>
  <c r="H5" i="10" s="1"/>
  <c r="E6" i="10"/>
  <c r="F6" i="10" s="1"/>
  <c r="H6" i="10" s="1"/>
  <c r="E7" i="10"/>
  <c r="F7" i="10" s="1"/>
  <c r="H7" i="10" s="1"/>
  <c r="E8" i="10"/>
  <c r="F8" i="10" s="1"/>
  <c r="H8" i="10" s="1"/>
  <c r="E9" i="9"/>
  <c r="F9" i="9" s="1"/>
  <c r="H9" i="9" s="1"/>
  <c r="E7" i="9"/>
  <c r="F7" i="9" s="1"/>
  <c r="H7" i="9" s="1"/>
  <c r="E6" i="9"/>
  <c r="F6" i="9" s="1"/>
  <c r="H6" i="9" s="1"/>
  <c r="E5" i="9"/>
  <c r="E4" i="12"/>
  <c r="C8" i="7"/>
  <c r="C10" i="7" s="1"/>
  <c r="E4" i="8"/>
  <c r="E9" i="10"/>
  <c r="F9" i="10" s="1"/>
  <c r="H9" i="10" s="1"/>
  <c r="E4" i="10"/>
  <c r="E4" i="9"/>
  <c r="F4" i="9" s="1"/>
  <c r="F4" i="10" l="1"/>
  <c r="F10" i="10" s="1"/>
  <c r="F11" i="10" s="1"/>
  <c r="E10" i="10"/>
  <c r="E11" i="10" s="1"/>
  <c r="F5" i="9"/>
  <c r="F4" i="8"/>
  <c r="F10" i="8" s="1"/>
  <c r="F11" i="8" s="1"/>
  <c r="E10" i="8"/>
  <c r="E11" i="8" s="1"/>
  <c r="F4" i="12"/>
  <c r="E10" i="12"/>
  <c r="E11" i="12"/>
  <c r="D11" i="12"/>
  <c r="D11" i="10"/>
  <c r="E8" i="9"/>
  <c r="F8" i="9" s="1"/>
  <c r="H8" i="9" s="1"/>
  <c r="E4" i="11"/>
  <c r="H4" i="12"/>
  <c r="H4" i="10"/>
  <c r="H10" i="10" s="1"/>
  <c r="H4" i="9"/>
  <c r="H4" i="8"/>
  <c r="H10" i="8" s="1"/>
  <c r="H11" i="8" s="1"/>
  <c r="E10" i="9" l="1"/>
  <c r="H5" i="9"/>
  <c r="H10" i="9" s="1"/>
  <c r="F10" i="9"/>
  <c r="E10" i="11"/>
  <c r="H10" i="12"/>
  <c r="H11" i="12" s="1"/>
  <c r="F10" i="12"/>
  <c r="F11" i="12" s="1"/>
  <c r="H11" i="10"/>
  <c r="F4" i="11"/>
  <c r="F10" i="11" l="1"/>
  <c r="C3" i="7" s="1"/>
  <c r="H4" i="11"/>
  <c r="H10" i="11" s="1"/>
  <c r="C15" i="7" l="1"/>
  <c r="C16" i="7" s="1"/>
  <c r="C5" i="7"/>
  <c r="C11" i="7" s="1"/>
  <c r="C12" i="7" s="1"/>
</calcChain>
</file>

<file path=xl/sharedStrings.xml><?xml version="1.0" encoding="utf-8"?>
<sst xmlns="http://schemas.openxmlformats.org/spreadsheetml/2006/main" count="65" uniqueCount="26">
  <si>
    <t>Billing Month</t>
  </si>
  <si>
    <t>Export (kWh)</t>
  </si>
  <si>
    <t>Import (kWh)</t>
  </si>
  <si>
    <t>Net Generation in MWh</t>
  </si>
  <si>
    <t>Emission Factor (tCO2/MWh)</t>
  </si>
  <si>
    <t>Emission Reduction (tCO2)</t>
  </si>
  <si>
    <t>Actual Total Net Generation in this Monitoring Period</t>
  </si>
  <si>
    <t>MWh</t>
  </si>
  <si>
    <t>Emission Factor</t>
  </si>
  <si>
    <r>
      <t>tCO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/MWh</t>
    </r>
  </si>
  <si>
    <t>Actual ERs achieved in this MP</t>
  </si>
  <si>
    <t>tCO2e</t>
  </si>
  <si>
    <t>Start Date Of MP</t>
  </si>
  <si>
    <t>End Date Of MP</t>
  </si>
  <si>
    <t>Total Days</t>
  </si>
  <si>
    <t>Annual ER Estimated in the PDD</t>
  </si>
  <si>
    <t>tCO2/year</t>
  </si>
  <si>
    <t>Estimated ER equivalent to this MP</t>
  </si>
  <si>
    <t>% Difference in ER</t>
  </si>
  <si>
    <t xml:space="preserve">Vintage wise </t>
  </si>
  <si>
    <t>Emission Reduction</t>
  </si>
  <si>
    <t>Total</t>
  </si>
  <si>
    <t xml:space="preserve">Total </t>
  </si>
  <si>
    <t>Net Generation</t>
  </si>
  <si>
    <t>Vintage 23 (Apr to Sep)</t>
  </si>
  <si>
    <t>2023  (Apr to Sep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</si>
</sst>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000"/>
    <numFmt numFmtId="168" formatCode="_ * #,##0.000_ ;_ * \-#,##0.000_ ;_ * &quot;-&quot;??_ ;_ @_ "/>
    <numFmt numFmtId="169" formatCode="_(* #,##0.0000_);_(* \(#,##0.0000\);_(* &quot;-&quot;??_);_(@_)"/>
    <numFmt numFmtId="170" formatCode="[$-409]d/mmm/yy;@"/>
    <numFmt numFmtId="171" formatCode="[$-409]dd/m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164" fontId="0" fillId="2" borderId="1" xfId="1" applyFont="1" applyFill="1" applyBorder="1" applyAlignment="1">
      <alignment horizontal="center" vertical="center"/>
    </xf>
    <xf numFmtId="43" fontId="0" fillId="2" borderId="1" xfId="3" applyFont="1" applyFill="1" applyBorder="1" applyAlignment="1">
      <alignment horizontal="center" vertical="center"/>
    </xf>
    <xf numFmtId="167" fontId="5" fillId="2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66" fontId="0" fillId="2" borderId="1" xfId="0" applyNumberFormat="1" applyFill="1" applyBorder="1"/>
    <xf numFmtId="2" fontId="0" fillId="2" borderId="0" xfId="0" applyNumberFormat="1" applyFill="1"/>
    <xf numFmtId="166" fontId="0" fillId="2" borderId="0" xfId="0" applyNumberFormat="1" applyFill="1"/>
    <xf numFmtId="0" fontId="2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left"/>
    </xf>
    <xf numFmtId="165" fontId="3" fillId="2" borderId="8" xfId="1" applyNumberFormat="1" applyFont="1" applyFill="1" applyBorder="1" applyAlignment="1">
      <alignment horizontal="right" vertical="center"/>
    </xf>
    <xf numFmtId="0" fontId="7" fillId="2" borderId="9" xfId="2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>
      <alignment horizontal="left"/>
    </xf>
    <xf numFmtId="169" fontId="3" fillId="2" borderId="1" xfId="1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 applyProtection="1">
      <alignment horizontal="left" vertical="center"/>
      <protection locked="0"/>
    </xf>
    <xf numFmtId="165" fontId="3" fillId="2" borderId="1" xfId="1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170" fontId="3" fillId="2" borderId="1" xfId="0" applyNumberFormat="1" applyFont="1" applyFill="1" applyBorder="1" applyAlignment="1">
      <alignment horizontal="right" vertical="center"/>
    </xf>
    <xf numFmtId="170" fontId="3" fillId="2" borderId="11" xfId="0" applyNumberFormat="1" applyFont="1" applyFill="1" applyBorder="1" applyAlignment="1">
      <alignment horizontal="left" vertical="center"/>
    </xf>
    <xf numFmtId="171" fontId="3" fillId="2" borderId="1" xfId="0" applyNumberFormat="1" applyFont="1" applyFill="1" applyBorder="1" applyAlignment="1">
      <alignment horizontal="right" vertical="center"/>
    </xf>
    <xf numFmtId="171" fontId="3" fillId="2" borderId="1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vertical="center"/>
    </xf>
    <xf numFmtId="10" fontId="3" fillId="2" borderId="13" xfId="5" applyNumberFormat="1" applyFont="1" applyFill="1" applyBorder="1" applyAlignment="1">
      <alignment horizontal="right"/>
    </xf>
    <xf numFmtId="9" fontId="9" fillId="2" borderId="14" xfId="5" applyFont="1" applyFill="1" applyBorder="1" applyAlignment="1"/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10" fillId="2" borderId="11" xfId="1" applyNumberFormat="1" applyFont="1" applyFill="1" applyBorder="1"/>
    <xf numFmtId="0" fontId="3" fillId="2" borderId="2" xfId="0" applyFont="1" applyFill="1" applyBorder="1"/>
    <xf numFmtId="165" fontId="3" fillId="2" borderId="3" xfId="1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" fontId="0" fillId="2" borderId="7" xfId="0" applyNumberFormat="1" applyFill="1" applyBorder="1" applyAlignment="1">
      <alignment horizontal="center"/>
    </xf>
    <xf numFmtId="166" fontId="0" fillId="2" borderId="8" xfId="0" applyNumberFormat="1" applyFill="1" applyBorder="1"/>
    <xf numFmtId="164" fontId="0" fillId="2" borderId="8" xfId="1" applyFont="1" applyFill="1" applyBorder="1" applyAlignment="1">
      <alignment horizontal="center" vertical="center"/>
    </xf>
    <xf numFmtId="43" fontId="0" fillId="2" borderId="8" xfId="3" applyFont="1" applyFill="1" applyBorder="1" applyAlignment="1">
      <alignment horizontal="center" vertical="center"/>
    </xf>
    <xf numFmtId="167" fontId="5" fillId="2" borderId="8" xfId="2" applyNumberFormat="1" applyFont="1" applyFill="1" applyBorder="1" applyAlignment="1" applyProtection="1">
      <alignment horizontal="center" vertical="center"/>
      <protection locked="0"/>
    </xf>
    <xf numFmtId="164" fontId="0" fillId="2" borderId="9" xfId="1" applyFont="1" applyFill="1" applyBorder="1" applyAlignment="1">
      <alignment horizontal="center" vertical="center"/>
    </xf>
    <xf numFmtId="17" fontId="0" fillId="2" borderId="10" xfId="0" applyNumberFormat="1" applyFill="1" applyBorder="1" applyAlignment="1">
      <alignment horizontal="center"/>
    </xf>
    <xf numFmtId="164" fontId="0" fillId="2" borderId="11" xfId="1" applyFont="1" applyFill="1" applyBorder="1" applyAlignment="1">
      <alignment horizontal="center" vertical="center"/>
    </xf>
    <xf numFmtId="166" fontId="0" fillId="2" borderId="13" xfId="0" applyNumberFormat="1" applyFill="1" applyBorder="1"/>
    <xf numFmtId="164" fontId="0" fillId="2" borderId="13" xfId="1" applyFont="1" applyFill="1" applyBorder="1" applyAlignment="1">
      <alignment horizontal="center" vertical="center"/>
    </xf>
    <xf numFmtId="43" fontId="0" fillId="2" borderId="13" xfId="3" applyFont="1" applyFill="1" applyBorder="1" applyAlignment="1">
      <alignment horizontal="center" vertical="center"/>
    </xf>
    <xf numFmtId="167" fontId="5" fillId="2" borderId="13" xfId="2" applyNumberFormat="1" applyFont="1" applyFill="1" applyBorder="1" applyAlignment="1" applyProtection="1">
      <alignment horizontal="center" vertical="center"/>
      <protection locked="0"/>
    </xf>
    <xf numFmtId="164" fontId="0" fillId="2" borderId="14" xfId="1" applyFont="1" applyFill="1" applyBorder="1" applyAlignment="1">
      <alignment horizontal="center" vertical="center"/>
    </xf>
    <xf numFmtId="165" fontId="0" fillId="4" borderId="4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165" fontId="2" fillId="2" borderId="4" xfId="0" applyNumberFormat="1" applyFont="1" applyFill="1" applyBorder="1"/>
    <xf numFmtId="168" fontId="0" fillId="2" borderId="0" xfId="3" applyNumberFormat="1" applyFont="1" applyFill="1" applyAlignment="1">
      <alignment horizontal="center"/>
    </xf>
    <xf numFmtId="165" fontId="0" fillId="2" borderId="13" xfId="1" applyNumberFormat="1" applyFont="1" applyFill="1" applyBorder="1" applyAlignment="1">
      <alignment horizontal="center" vertical="center"/>
    </xf>
    <xf numFmtId="169" fontId="5" fillId="2" borderId="1" xfId="2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ill="1"/>
    <xf numFmtId="165" fontId="0" fillId="4" borderId="16" xfId="1" applyNumberFormat="1" applyFont="1" applyFill="1" applyBorder="1" applyAlignment="1">
      <alignment horizontal="right"/>
    </xf>
    <xf numFmtId="0" fontId="2" fillId="3" borderId="1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0" fillId="2" borderId="11" xfId="1" applyNumberFormat="1" applyFont="1" applyFill="1" applyBorder="1" applyAlignment="1">
      <alignment horizontal="center" vertical="center"/>
    </xf>
    <xf numFmtId="165" fontId="0" fillId="2" borderId="1" xfId="3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9" xfId="1" applyNumberFormat="1" applyFont="1" applyFill="1" applyBorder="1" applyAlignment="1">
      <alignment horizontal="center" vertical="center"/>
    </xf>
    <xf numFmtId="165" fontId="0" fillId="2" borderId="8" xfId="3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165" fontId="0" fillId="2" borderId="13" xfId="3" applyNumberFormat="1" applyFont="1" applyFill="1" applyBorder="1" applyAlignment="1">
      <alignment horizontal="center" vertical="center"/>
    </xf>
    <xf numFmtId="165" fontId="0" fillId="2" borderId="14" xfId="1" applyNumberFormat="1" applyFont="1" applyFill="1" applyBorder="1" applyAlignment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  <protection locked="0"/>
    </xf>
    <xf numFmtId="166" fontId="0" fillId="0" borderId="1" xfId="0" applyNumberFormat="1" applyBorder="1"/>
    <xf numFmtId="166" fontId="0" fillId="0" borderId="13" xfId="0" applyNumberFormat="1" applyBorder="1"/>
    <xf numFmtId="4" fontId="0" fillId="2" borderId="0" xfId="0" applyNumberFormat="1" applyFill="1"/>
    <xf numFmtId="166" fontId="0" fillId="2" borderId="8" xfId="3" applyNumberFormat="1" applyFont="1" applyFill="1" applyBorder="1" applyAlignment="1">
      <alignment horizontal="center" vertical="center"/>
    </xf>
    <xf numFmtId="166" fontId="0" fillId="2" borderId="1" xfId="3" applyNumberFormat="1" applyFont="1" applyFill="1" applyBorder="1" applyAlignment="1">
      <alignment horizontal="center" vertical="center"/>
    </xf>
    <xf numFmtId="166" fontId="0" fillId="2" borderId="13" xfId="3" applyNumberFormat="1" applyFont="1" applyFill="1" applyBorder="1" applyAlignment="1">
      <alignment horizontal="center" vertical="center"/>
    </xf>
    <xf numFmtId="165" fontId="0" fillId="2" borderId="0" xfId="0" applyNumberFormat="1" applyFill="1"/>
    <xf numFmtId="1" fontId="0" fillId="2" borderId="0" xfId="0" applyNumberFormat="1" applyFill="1"/>
    <xf numFmtId="10" fontId="0" fillId="2" borderId="0" xfId="5" applyNumberFormat="1" applyFont="1" applyFill="1"/>
    <xf numFmtId="165" fontId="0" fillId="4" borderId="19" xfId="1" applyNumberFormat="1" applyFont="1" applyFill="1" applyBorder="1" applyAlignment="1">
      <alignment horizontal="right"/>
    </xf>
    <xf numFmtId="17" fontId="0" fillId="2" borderId="17" xfId="0" applyNumberFormat="1" applyFill="1" applyBorder="1" applyAlignment="1">
      <alignment horizontal="center"/>
    </xf>
    <xf numFmtId="17" fontId="2" fillId="4" borderId="18" xfId="0" applyNumberFormat="1" applyFont="1" applyFill="1" applyBorder="1" applyAlignment="1">
      <alignment horizontal="center"/>
    </xf>
    <xf numFmtId="17" fontId="0" fillId="2" borderId="20" xfId="0" applyNumberFormat="1" applyFill="1" applyBorder="1" applyAlignment="1">
      <alignment horizontal="center"/>
    </xf>
    <xf numFmtId="166" fontId="0" fillId="2" borderId="21" xfId="0" applyNumberFormat="1" applyFill="1" applyBorder="1"/>
    <xf numFmtId="166" fontId="0" fillId="0" borderId="21" xfId="0" applyNumberFormat="1" applyBorder="1"/>
    <xf numFmtId="165" fontId="0" fillId="2" borderId="21" xfId="1" applyNumberFormat="1" applyFont="1" applyFill="1" applyBorder="1" applyAlignment="1">
      <alignment horizontal="center" vertical="center"/>
    </xf>
    <xf numFmtId="165" fontId="0" fillId="2" borderId="21" xfId="3" applyNumberFormat="1" applyFont="1" applyFill="1" applyBorder="1" applyAlignment="1">
      <alignment horizontal="center" vertical="center"/>
    </xf>
    <xf numFmtId="169" fontId="5" fillId="2" borderId="21" xfId="2" applyNumberFormat="1" applyFont="1" applyFill="1" applyBorder="1" applyAlignment="1" applyProtection="1">
      <alignment horizontal="center" vertical="center"/>
      <protection locked="0"/>
    </xf>
    <xf numFmtId="165" fontId="0" fillId="2" borderId="22" xfId="1" applyNumberFormat="1" applyFont="1" applyFill="1" applyBorder="1" applyAlignment="1">
      <alignment horizontal="center" vertical="center"/>
    </xf>
    <xf numFmtId="3" fontId="11" fillId="0" borderId="0" xfId="0" applyNumberFormat="1" applyFont="1"/>
    <xf numFmtId="44" fontId="0" fillId="2" borderId="0" xfId="8" applyFont="1" applyFill="1"/>
  </cellXfs>
  <cellStyles count="9">
    <cellStyle name="Comma" xfId="1" builtinId="3"/>
    <cellStyle name="Comma 2" xfId="3" xr:uid="{DACA1FD9-0F3D-4A47-858F-A52DAE58B7BB}"/>
    <cellStyle name="Comma 3" xfId="4" xr:uid="{F8D6F0F1-7A63-45A3-A969-CF5C38956CA2}"/>
    <cellStyle name="Comma 4" xfId="6" xr:uid="{D373BA42-AC8D-40DA-A7A9-AED13AF3A06A}"/>
    <cellStyle name="Comma 5" xfId="7" xr:uid="{4441ACDF-47CD-4A10-AEB2-8B65D7889650}"/>
    <cellStyle name="Currency" xfId="8" builtinId="4"/>
    <cellStyle name="Normal" xfId="0" builtinId="0"/>
    <cellStyle name="Normal_Hindustan Platinum_Worksheet_30.10.08" xfId="2" xr:uid="{355768CA-D1EB-406B-B3C3-55E21156327C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C7C3-42B8-4530-B631-24369610AD57}">
  <dimension ref="B2:K20"/>
  <sheetViews>
    <sheetView tabSelected="1" workbookViewId="0">
      <selection activeCell="E16" sqref="E16"/>
    </sheetView>
  </sheetViews>
  <sheetFormatPr defaultRowHeight="15" x14ac:dyDescent="0.25"/>
  <cols>
    <col min="1" max="1" width="16.140625" style="1" bestFit="1" customWidth="1"/>
    <col min="2" max="2" width="43.85546875" style="1" bestFit="1" customWidth="1"/>
    <col min="3" max="3" width="16.140625" style="1" bestFit="1" customWidth="1"/>
    <col min="4" max="4" width="11.140625" style="1" customWidth="1"/>
    <col min="5" max="5" width="19.5703125" style="1" customWidth="1"/>
    <col min="6" max="6" width="9.140625" style="1"/>
    <col min="7" max="7" width="10.5703125" style="1" bestFit="1" customWidth="1"/>
    <col min="8" max="10" width="9.140625" style="1"/>
    <col min="11" max="11" width="15.85546875" style="1" bestFit="1" customWidth="1"/>
    <col min="12" max="16384" width="9.140625" style="1"/>
  </cols>
  <sheetData>
    <row r="2" spans="2:11" ht="15.75" thickBot="1" x14ac:dyDescent="0.3"/>
    <row r="3" spans="2:11" x14ac:dyDescent="0.25">
      <c r="B3" s="11" t="s">
        <v>6</v>
      </c>
      <c r="C3" s="12">
        <f>'10MW TT'!F11+'10MW NV'!F11+'50MW Maha'!F11+'20MW Ktk'!F11+'30MW Ktk'!F11</f>
        <v>120412.05700000002</v>
      </c>
      <c r="D3" s="13" t="s">
        <v>7</v>
      </c>
      <c r="E3" s="91"/>
      <c r="G3" s="78"/>
    </row>
    <row r="4" spans="2:11" x14ac:dyDescent="0.25">
      <c r="B4" s="14" t="s">
        <v>8</v>
      </c>
      <c r="C4" s="15">
        <v>0.96530000000000005</v>
      </c>
      <c r="D4" s="16" t="s">
        <v>9</v>
      </c>
      <c r="E4" s="78"/>
    </row>
    <row r="5" spans="2:11" x14ac:dyDescent="0.25">
      <c r="B5" s="14" t="s">
        <v>10</v>
      </c>
      <c r="C5" s="17">
        <f>'10MW TT'!H11+'10MW NV'!H11+'50MW Maha'!H11+'20MW Ktk'!H11+'30MW Ktk'!H11</f>
        <v>116233.75862210002</v>
      </c>
      <c r="D5" s="18" t="s">
        <v>11</v>
      </c>
    </row>
    <row r="6" spans="2:11" x14ac:dyDescent="0.25">
      <c r="B6" s="19" t="s">
        <v>12</v>
      </c>
      <c r="C6" s="20">
        <v>45017</v>
      </c>
      <c r="D6" s="21"/>
    </row>
    <row r="7" spans="2:11" x14ac:dyDescent="0.25">
      <c r="B7" s="14" t="s">
        <v>13</v>
      </c>
      <c r="C7" s="22">
        <v>45199</v>
      </c>
      <c r="D7" s="23"/>
    </row>
    <row r="8" spans="2:11" x14ac:dyDescent="0.25">
      <c r="B8" s="19" t="s">
        <v>14</v>
      </c>
      <c r="C8" s="24">
        <f>+(C7-C6)+1</f>
        <v>183</v>
      </c>
      <c r="D8" s="25"/>
    </row>
    <row r="9" spans="2:11" x14ac:dyDescent="0.25">
      <c r="B9" s="14" t="s">
        <v>15</v>
      </c>
      <c r="C9" s="26">
        <v>244968</v>
      </c>
      <c r="D9" s="25" t="s">
        <v>16</v>
      </c>
      <c r="F9" s="80"/>
    </row>
    <row r="10" spans="2:11" x14ac:dyDescent="0.25">
      <c r="B10" s="19" t="s">
        <v>17</v>
      </c>
      <c r="C10" s="26">
        <f>(+C9/365)*C8</f>
        <v>122819.57260273973</v>
      </c>
      <c r="D10" s="18" t="s">
        <v>11</v>
      </c>
    </row>
    <row r="11" spans="2:11" x14ac:dyDescent="0.25">
      <c r="B11" s="14" t="s">
        <v>10</v>
      </c>
      <c r="C11" s="26">
        <f>+C5</f>
        <v>116233.75862210002</v>
      </c>
      <c r="D11" s="18" t="s">
        <v>11</v>
      </c>
      <c r="E11" s="91"/>
      <c r="G11" s="58"/>
    </row>
    <row r="12" spans="2:11" ht="16.5" thickBot="1" x14ac:dyDescent="0.3">
      <c r="B12" s="27" t="s">
        <v>18</v>
      </c>
      <c r="C12" s="28">
        <f>+(C11-C10)/C10</f>
        <v>-5.3621860433772581E-2</v>
      </c>
      <c r="D12" s="29"/>
    </row>
    <row r="13" spans="2:11" ht="15.75" thickBot="1" x14ac:dyDescent="0.3">
      <c r="B13" s="30"/>
    </row>
    <row r="14" spans="2:11" ht="15.75" thickBot="1" x14ac:dyDescent="0.3">
      <c r="B14" s="31" t="s">
        <v>19</v>
      </c>
      <c r="C14" s="32" t="s">
        <v>20</v>
      </c>
    </row>
    <row r="15" spans="2:11" ht="15.75" thickBot="1" x14ac:dyDescent="0.3">
      <c r="B15" s="14" t="s">
        <v>25</v>
      </c>
      <c r="C15" s="33">
        <f>'10MW TT'!H10+'10MW NV'!H10+'50MW Maha'!H10+'20MW Ktk'!H10+'30MW Ktk'!H10</f>
        <v>116233.75862210002</v>
      </c>
    </row>
    <row r="16" spans="2:11" ht="15.75" thickBot="1" x14ac:dyDescent="0.3">
      <c r="B16" s="34" t="s">
        <v>21</v>
      </c>
      <c r="C16" s="35">
        <f>C15</f>
        <v>116233.75862210002</v>
      </c>
      <c r="K16" s="92"/>
    </row>
    <row r="20" spans="5:5" x14ac:dyDescent="0.25">
      <c r="E20" s="79"/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D07A-225C-4639-AE6F-8B2C9BB8CBBA}">
  <dimension ref="B2:K43"/>
  <sheetViews>
    <sheetView workbookViewId="0">
      <selection activeCell="C10" sqref="C10"/>
    </sheetView>
  </sheetViews>
  <sheetFormatPr defaultColWidth="8.7109375" defaultRowHeight="15" x14ac:dyDescent="0.25"/>
  <cols>
    <col min="1" max="1" width="8.7109375" style="1"/>
    <col min="2" max="2" width="21.7109375" style="1" bestFit="1" customWidth="1"/>
    <col min="3" max="3" width="12.7109375" style="1" bestFit="1" customWidth="1"/>
    <col min="4" max="4" width="13.28515625" style="1" bestFit="1" customWidth="1"/>
    <col min="5" max="5" width="15.7109375" style="1" customWidth="1"/>
    <col min="6" max="6" width="12.85546875" style="1" customWidth="1"/>
    <col min="7" max="7" width="14.140625" style="1" bestFit="1" customWidth="1"/>
    <col min="8" max="8" width="13.28515625" style="1" bestFit="1" customWidth="1"/>
    <col min="9" max="9" width="11.28515625" style="1" customWidth="1"/>
    <col min="10" max="10" width="14.42578125" style="1" bestFit="1" customWidth="1"/>
    <col min="11" max="11" width="14.28515625" style="1" bestFit="1" customWidth="1"/>
    <col min="12" max="12" width="11.42578125" style="1" customWidth="1"/>
    <col min="13" max="13" width="13.140625" style="1" bestFit="1" customWidth="1"/>
    <col min="14" max="14" width="0.7109375" style="1" customWidth="1"/>
    <col min="15" max="15" width="13.7109375" style="1" customWidth="1"/>
    <col min="16" max="16" width="2.42578125" style="1" customWidth="1"/>
    <col min="17" max="17" width="12.42578125" style="1" bestFit="1" customWidth="1"/>
    <col min="18" max="18" width="14.140625" style="1" bestFit="1" customWidth="1"/>
    <col min="19" max="19" width="13.28515625" style="1" bestFit="1" customWidth="1"/>
    <col min="20" max="20" width="12.140625" style="1" customWidth="1"/>
    <col min="21" max="16384" width="8.7109375" style="1"/>
  </cols>
  <sheetData>
    <row r="2" spans="2:8" ht="15.75" thickBot="1" x14ac:dyDescent="0.3"/>
    <row r="3" spans="2:8" ht="45.75" thickBot="1" x14ac:dyDescent="0.3">
      <c r="B3" s="36" t="s">
        <v>0</v>
      </c>
      <c r="C3" s="37" t="s">
        <v>1</v>
      </c>
      <c r="D3" s="37" t="s">
        <v>2</v>
      </c>
      <c r="E3" s="37" t="s">
        <v>23</v>
      </c>
      <c r="F3" s="37" t="s">
        <v>3</v>
      </c>
      <c r="G3" s="37" t="s">
        <v>4</v>
      </c>
      <c r="H3" s="38" t="s">
        <v>5</v>
      </c>
    </row>
    <row r="4" spans="2:8" x14ac:dyDescent="0.25">
      <c r="B4" s="84">
        <v>45017</v>
      </c>
      <c r="C4" s="85">
        <v>10308360</v>
      </c>
      <c r="D4" s="86">
        <v>47085</v>
      </c>
      <c r="E4" s="87">
        <f>+C4-D4</f>
        <v>10261275</v>
      </c>
      <c r="F4" s="88">
        <f t="shared" ref="F4:F9" si="0">E4/1000</f>
        <v>10261.275</v>
      </c>
      <c r="G4" s="89">
        <v>0.96530000000000005</v>
      </c>
      <c r="H4" s="90">
        <f>+F4*G4</f>
        <v>9905.2087575000005</v>
      </c>
    </row>
    <row r="5" spans="2:8" x14ac:dyDescent="0.25">
      <c r="B5" s="45">
        <v>45047</v>
      </c>
      <c r="C5" s="7">
        <v>11474812.5</v>
      </c>
      <c r="D5" s="72">
        <v>45120</v>
      </c>
      <c r="E5" s="65">
        <f t="shared" ref="E5:E8" si="1">+C5-D5</f>
        <v>11429692.5</v>
      </c>
      <c r="F5" s="64">
        <f t="shared" ref="F5:F8" si="2">E5/1000</f>
        <v>11429.692499999999</v>
      </c>
      <c r="G5" s="57">
        <v>0.96530000000000005</v>
      </c>
      <c r="H5" s="63">
        <f t="shared" ref="H5:H8" si="3">+F5*G5</f>
        <v>11033.08217025</v>
      </c>
    </row>
    <row r="6" spans="2:8" x14ac:dyDescent="0.25">
      <c r="B6" s="45">
        <v>45078</v>
      </c>
      <c r="C6" s="7">
        <v>10337287</v>
      </c>
      <c r="D6" s="72">
        <v>44580</v>
      </c>
      <c r="E6" s="65">
        <f t="shared" si="1"/>
        <v>10292707</v>
      </c>
      <c r="F6" s="64">
        <f t="shared" si="2"/>
        <v>10292.707</v>
      </c>
      <c r="G6" s="57">
        <v>0.96530000000000005</v>
      </c>
      <c r="H6" s="63">
        <f t="shared" si="3"/>
        <v>9935.5500671000009</v>
      </c>
    </row>
    <row r="7" spans="2:8" x14ac:dyDescent="0.25">
      <c r="B7" s="45">
        <v>45108</v>
      </c>
      <c r="C7" s="7">
        <v>6684427</v>
      </c>
      <c r="D7" s="72">
        <v>45952</v>
      </c>
      <c r="E7" s="65">
        <f t="shared" si="1"/>
        <v>6638475</v>
      </c>
      <c r="F7" s="64">
        <f t="shared" si="2"/>
        <v>6638.4750000000004</v>
      </c>
      <c r="G7" s="57">
        <v>0.96530000000000005</v>
      </c>
      <c r="H7" s="63">
        <f t="shared" si="3"/>
        <v>6408.1199175000011</v>
      </c>
    </row>
    <row r="8" spans="2:8" x14ac:dyDescent="0.25">
      <c r="B8" s="45">
        <v>45139</v>
      </c>
      <c r="C8" s="7">
        <v>8805487</v>
      </c>
      <c r="D8" s="72">
        <v>47130</v>
      </c>
      <c r="E8" s="65">
        <f t="shared" si="1"/>
        <v>8758357</v>
      </c>
      <c r="F8" s="64">
        <f t="shared" si="2"/>
        <v>8758.357</v>
      </c>
      <c r="G8" s="57">
        <v>0.96530000000000005</v>
      </c>
      <c r="H8" s="63">
        <f t="shared" si="3"/>
        <v>8454.4420121000003</v>
      </c>
    </row>
    <row r="9" spans="2:8" ht="15.75" thickBot="1" x14ac:dyDescent="0.3">
      <c r="B9" s="82">
        <v>45170</v>
      </c>
      <c r="C9" s="47">
        <v>7874055</v>
      </c>
      <c r="D9" s="73">
        <v>48202</v>
      </c>
      <c r="E9" s="56">
        <f>+C9-D9</f>
        <v>7825853</v>
      </c>
      <c r="F9" s="69">
        <f t="shared" si="0"/>
        <v>7825.8530000000001</v>
      </c>
      <c r="G9" s="71">
        <v>0.96530000000000005</v>
      </c>
      <c r="H9" s="70">
        <f>+F9*G9</f>
        <v>7554.2959009000006</v>
      </c>
    </row>
    <row r="10" spans="2:8" ht="15.75" thickBot="1" x14ac:dyDescent="0.3">
      <c r="B10" s="83" t="s">
        <v>24</v>
      </c>
      <c r="C10" s="81">
        <f>SUM(C4:C9)</f>
        <v>55484428.5</v>
      </c>
      <c r="D10" s="81">
        <f t="shared" ref="D10:H10" si="4">SUM(D4:D9)</f>
        <v>278069</v>
      </c>
      <c r="E10" s="81">
        <f t="shared" si="4"/>
        <v>55206359.5</v>
      </c>
      <c r="F10" s="81">
        <f t="shared" si="4"/>
        <v>55206.359500000006</v>
      </c>
      <c r="G10" s="81"/>
      <c r="H10" s="81">
        <f t="shared" si="4"/>
        <v>53290.698825350002</v>
      </c>
    </row>
    <row r="11" spans="2:8" ht="15.75" thickBot="1" x14ac:dyDescent="0.3">
      <c r="B11" s="53" t="s">
        <v>21</v>
      </c>
      <c r="C11" s="54">
        <f t="shared" ref="C11:H11" si="5">SUM(C10:C10)</f>
        <v>55484428.5</v>
      </c>
      <c r="D11" s="54">
        <f t="shared" si="5"/>
        <v>278069</v>
      </c>
      <c r="E11" s="54">
        <f t="shared" si="5"/>
        <v>55206359.5</v>
      </c>
      <c r="F11" s="54">
        <f t="shared" si="5"/>
        <v>55206.359500000006</v>
      </c>
      <c r="G11" s="54">
        <f t="shared" si="5"/>
        <v>0</v>
      </c>
      <c r="H11" s="54">
        <f t="shared" si="5"/>
        <v>53290.698825350002</v>
      </c>
    </row>
    <row r="43" spans="11:11" x14ac:dyDescent="0.25">
      <c r="K43" s="9"/>
    </row>
  </sheetData>
  <pageMargins left="0.7" right="0.7" top="0.75" bottom="0.75" header="0.3" footer="0.3"/>
  <pageSetup paperSize="9" orientation="portrait" horizontalDpi="4294967293" vertic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6EBA-278E-4945-8470-95B53F83860B}">
  <dimension ref="B2:R12"/>
  <sheetViews>
    <sheetView workbookViewId="0">
      <selection activeCell="C17" sqref="C17"/>
    </sheetView>
  </sheetViews>
  <sheetFormatPr defaultColWidth="8.7109375" defaultRowHeight="15" x14ac:dyDescent="0.25"/>
  <cols>
    <col min="1" max="1" width="8.7109375" style="1"/>
    <col min="2" max="2" width="21.7109375" style="1" bestFit="1" customWidth="1"/>
    <col min="3" max="3" width="12.7109375" style="1" bestFit="1" customWidth="1"/>
    <col min="4" max="4" width="12" style="1" bestFit="1" customWidth="1"/>
    <col min="5" max="6" width="13.28515625" style="1" bestFit="1" customWidth="1"/>
    <col min="7" max="7" width="12.5703125" style="1" bestFit="1" customWidth="1"/>
    <col min="8" max="8" width="12.42578125" style="1" customWidth="1"/>
    <col min="9" max="11" width="17.140625" style="1" customWidth="1"/>
    <col min="12" max="15" width="12.42578125" style="1" customWidth="1"/>
    <col min="16" max="16" width="10" style="1" bestFit="1" customWidth="1"/>
    <col min="17" max="17" width="12.42578125" style="1" customWidth="1"/>
    <col min="18" max="18" width="14.28515625" style="1" bestFit="1" customWidth="1"/>
    <col min="19" max="21" width="14.28515625" style="1" customWidth="1"/>
    <col min="22" max="22" width="11.42578125" style="1" customWidth="1"/>
    <col min="23" max="23" width="1.7109375" style="1" customWidth="1"/>
    <col min="24" max="25" width="12.42578125" style="1" bestFit="1" customWidth="1"/>
    <col min="26" max="26" width="12.28515625" style="1" bestFit="1" customWidth="1"/>
    <col min="27" max="16384" width="8.7109375" style="1"/>
  </cols>
  <sheetData>
    <row r="2" spans="2:18" ht="15.75" thickBot="1" x14ac:dyDescent="0.3"/>
    <row r="3" spans="2:18" ht="45.75" thickBot="1" x14ac:dyDescent="0.3">
      <c r="B3" s="62" t="s">
        <v>0</v>
      </c>
      <c r="C3" s="61" t="s">
        <v>1</v>
      </c>
      <c r="D3" s="61" t="s">
        <v>2</v>
      </c>
      <c r="E3" s="37" t="s">
        <v>23</v>
      </c>
      <c r="F3" s="61" t="s">
        <v>3</v>
      </c>
      <c r="G3" s="61" t="s">
        <v>4</v>
      </c>
      <c r="H3" s="60" t="s">
        <v>5</v>
      </c>
    </row>
    <row r="4" spans="2:18" x14ac:dyDescent="0.25">
      <c r="B4" s="39">
        <v>45017</v>
      </c>
      <c r="C4" s="40">
        <v>3423450</v>
      </c>
      <c r="D4" s="40">
        <v>20355</v>
      </c>
      <c r="E4" s="68">
        <f>+C4-D4</f>
        <v>3403095</v>
      </c>
      <c r="F4" s="67">
        <f t="shared" ref="F4" si="0">(E4/1000)</f>
        <v>3403.0949999999998</v>
      </c>
      <c r="G4" s="43">
        <v>0.96530000000000005</v>
      </c>
      <c r="H4" s="66">
        <f>+F4*G4</f>
        <v>3285.0076035000002</v>
      </c>
      <c r="K4" s="8"/>
      <c r="L4" s="58"/>
      <c r="M4" s="58"/>
    </row>
    <row r="5" spans="2:18" x14ac:dyDescent="0.25">
      <c r="B5" s="45">
        <v>45047</v>
      </c>
      <c r="C5" s="7">
        <v>3557100</v>
      </c>
      <c r="D5" s="7">
        <v>20355</v>
      </c>
      <c r="E5" s="65">
        <f t="shared" ref="E5:E9" si="1">+C5-D5</f>
        <v>3536745</v>
      </c>
      <c r="F5" s="64">
        <f t="shared" ref="F5:F9" si="2">(E5/1000)</f>
        <v>3536.7449999999999</v>
      </c>
      <c r="G5" s="4">
        <v>0.96530000000000005</v>
      </c>
      <c r="H5" s="63">
        <f t="shared" ref="H5:H9" si="3">+F5*G5</f>
        <v>3414.0199485000003</v>
      </c>
      <c r="L5" s="58"/>
      <c r="M5" s="58"/>
    </row>
    <row r="6" spans="2:18" x14ac:dyDescent="0.25">
      <c r="B6" s="45">
        <v>45078</v>
      </c>
      <c r="C6" s="7">
        <v>3133500</v>
      </c>
      <c r="D6" s="7">
        <v>18630</v>
      </c>
      <c r="E6" s="65">
        <f t="shared" si="1"/>
        <v>3114870</v>
      </c>
      <c r="F6" s="64">
        <f t="shared" si="2"/>
        <v>3114.87</v>
      </c>
      <c r="G6" s="4">
        <v>0.96530000000000005</v>
      </c>
      <c r="H6" s="63">
        <f t="shared" si="3"/>
        <v>3006.7840110000002</v>
      </c>
      <c r="L6" s="58"/>
      <c r="M6" s="58"/>
    </row>
    <row r="7" spans="2:18" x14ac:dyDescent="0.25">
      <c r="B7" s="45">
        <v>45108</v>
      </c>
      <c r="C7" s="7">
        <v>2149050</v>
      </c>
      <c r="D7" s="7">
        <v>20182.5</v>
      </c>
      <c r="E7" s="65">
        <f t="shared" si="1"/>
        <v>2128867.5</v>
      </c>
      <c r="F7" s="64">
        <f t="shared" si="2"/>
        <v>2128.8674999999998</v>
      </c>
      <c r="G7" s="4">
        <v>0.96530000000000005</v>
      </c>
      <c r="H7" s="63">
        <f t="shared" si="3"/>
        <v>2054.9957977499998</v>
      </c>
      <c r="L7" s="58"/>
      <c r="M7" s="58"/>
    </row>
    <row r="8" spans="2:18" x14ac:dyDescent="0.25">
      <c r="B8" s="45">
        <v>45139</v>
      </c>
      <c r="C8" s="7">
        <v>2977650</v>
      </c>
      <c r="D8" s="7">
        <v>20182.5</v>
      </c>
      <c r="E8" s="65">
        <f t="shared" si="1"/>
        <v>2957467.5</v>
      </c>
      <c r="F8" s="64">
        <f t="shared" si="2"/>
        <v>2957.4675000000002</v>
      </c>
      <c r="G8" s="4">
        <v>0.96530000000000005</v>
      </c>
      <c r="H8" s="63">
        <f t="shared" si="3"/>
        <v>2854.8433777500004</v>
      </c>
      <c r="L8" s="58"/>
      <c r="M8" s="58"/>
    </row>
    <row r="9" spans="2:18" ht="15.75" thickBot="1" x14ac:dyDescent="0.3">
      <c r="B9" s="82">
        <v>45170</v>
      </c>
      <c r="C9" s="47">
        <v>2604150.0000000005</v>
      </c>
      <c r="D9" s="73">
        <v>20527.499999999993</v>
      </c>
      <c r="E9" s="56">
        <f t="shared" si="1"/>
        <v>2583622.5000000005</v>
      </c>
      <c r="F9" s="69">
        <f t="shared" si="2"/>
        <v>2583.6225000000004</v>
      </c>
      <c r="G9" s="50">
        <v>0.96530000000000005</v>
      </c>
      <c r="H9" s="70">
        <f t="shared" si="3"/>
        <v>2493.9707992500007</v>
      </c>
      <c r="L9" s="58"/>
      <c r="M9" s="58"/>
    </row>
    <row r="10" spans="2:18" ht="15.75" thickBot="1" x14ac:dyDescent="0.3">
      <c r="B10" s="83" t="s">
        <v>24</v>
      </c>
      <c r="C10" s="59">
        <f>SUM(C4:C9)</f>
        <v>17844900</v>
      </c>
      <c r="D10" s="59">
        <f t="shared" ref="D10:H10" si="4">SUM(D4:D9)</f>
        <v>120232.5</v>
      </c>
      <c r="E10" s="59">
        <f t="shared" si="4"/>
        <v>17724667.5</v>
      </c>
      <c r="F10" s="59">
        <f t="shared" si="4"/>
        <v>17724.6675</v>
      </c>
      <c r="G10" s="59"/>
      <c r="H10" s="59">
        <f t="shared" si="4"/>
        <v>17109.621537750001</v>
      </c>
    </row>
    <row r="11" spans="2:18" ht="15.75" thickBot="1" x14ac:dyDescent="0.3">
      <c r="B11" s="53" t="s">
        <v>21</v>
      </c>
      <c r="C11" s="54">
        <f>SUM(C10:C10)</f>
        <v>17844900</v>
      </c>
      <c r="D11" s="54">
        <f>SUM(D10:D10)</f>
        <v>120232.5</v>
      </c>
      <c r="E11" s="54">
        <f>SUM(E10:E10)</f>
        <v>17724667.5</v>
      </c>
      <c r="F11" s="54">
        <f>SUM(F10:F10)</f>
        <v>17724.6675</v>
      </c>
      <c r="G11" s="54"/>
      <c r="H11" s="54">
        <f>SUM(H10:H10)</f>
        <v>17109.621537750001</v>
      </c>
    </row>
    <row r="12" spans="2:18" x14ac:dyDescent="0.25">
      <c r="R12" s="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9B56-B5E8-45B0-8B5B-7023C5D3AA2E}">
  <dimension ref="B1:U19"/>
  <sheetViews>
    <sheetView workbookViewId="0">
      <selection activeCell="E5" sqref="E5"/>
    </sheetView>
  </sheetViews>
  <sheetFormatPr defaultColWidth="8.7109375" defaultRowHeight="15" x14ac:dyDescent="0.25"/>
  <cols>
    <col min="1" max="1" width="8.7109375" style="1"/>
    <col min="2" max="2" width="21.7109375" style="1" bestFit="1" customWidth="1"/>
    <col min="3" max="3" width="12.7109375" style="1" bestFit="1" customWidth="1"/>
    <col min="4" max="4" width="12" style="1" bestFit="1" customWidth="1"/>
    <col min="5" max="5" width="15" style="1" bestFit="1" customWidth="1"/>
    <col min="6" max="6" width="10.5703125" style="1" bestFit="1" customWidth="1"/>
    <col min="7" max="13" width="12.42578125" style="1" customWidth="1"/>
    <col min="14" max="14" width="11.42578125" style="1" bestFit="1" customWidth="1"/>
    <col min="15" max="15" width="12.42578125" style="1" customWidth="1"/>
    <col min="16" max="16" width="14.140625" style="1" customWidth="1"/>
    <col min="17" max="17" width="10.140625" style="1" hidden="1" customWidth="1"/>
    <col min="18" max="20" width="13" style="1" hidden="1" customWidth="1"/>
    <col min="21" max="21" width="14.28515625" style="1" hidden="1" customWidth="1"/>
    <col min="22" max="24" width="14.28515625" style="1" customWidth="1"/>
    <col min="25" max="25" width="12.7109375" style="1" customWidth="1"/>
    <col min="26" max="26" width="1.7109375" style="1" customWidth="1"/>
    <col min="27" max="27" width="12.42578125" style="1" bestFit="1" customWidth="1"/>
    <col min="28" max="28" width="14.28515625" style="1" bestFit="1" customWidth="1"/>
    <col min="29" max="29" width="14" style="1" customWidth="1"/>
    <col min="30" max="16384" width="8.7109375" style="1"/>
  </cols>
  <sheetData>
    <row r="1" spans="2:20" x14ac:dyDescent="0.25">
      <c r="M1" s="9"/>
      <c r="Q1" s="55"/>
      <c r="R1" s="55"/>
      <c r="S1" s="55"/>
      <c r="T1" s="55"/>
    </row>
    <row r="2" spans="2:20" ht="15.75" thickBot="1" x14ac:dyDescent="0.3"/>
    <row r="3" spans="2:20" ht="60.75" thickBot="1" x14ac:dyDescent="0.3">
      <c r="B3" s="62" t="s">
        <v>0</v>
      </c>
      <c r="C3" s="61" t="s">
        <v>1</v>
      </c>
      <c r="D3" s="61" t="s">
        <v>2</v>
      </c>
      <c r="E3" s="37" t="s">
        <v>23</v>
      </c>
      <c r="F3" s="61" t="s">
        <v>3</v>
      </c>
      <c r="G3" s="61" t="s">
        <v>4</v>
      </c>
      <c r="H3" s="60" t="s">
        <v>5</v>
      </c>
    </row>
    <row r="4" spans="2:20" x14ac:dyDescent="0.25">
      <c r="B4" s="39">
        <v>45017</v>
      </c>
      <c r="C4" s="40">
        <v>5736400</v>
      </c>
      <c r="D4" s="40">
        <v>24380</v>
      </c>
      <c r="E4" s="41">
        <f t="shared" ref="E4:E9" si="0">+C4-D4</f>
        <v>5712020</v>
      </c>
      <c r="F4" s="75">
        <f t="shared" ref="F4:F9" si="1">(E4/1000)</f>
        <v>5712.02</v>
      </c>
      <c r="G4" s="43">
        <v>0.96530000000000005</v>
      </c>
      <c r="H4" s="66">
        <f t="shared" ref="H4:H9" si="2">+F4*G4</f>
        <v>5513.812906000001</v>
      </c>
    </row>
    <row r="5" spans="2:20" x14ac:dyDescent="0.25">
      <c r="B5" s="45">
        <v>45047</v>
      </c>
      <c r="C5" s="7">
        <v>5681800</v>
      </c>
      <c r="D5" s="7">
        <v>23920</v>
      </c>
      <c r="E5" s="2">
        <f t="shared" si="0"/>
        <v>5657880</v>
      </c>
      <c r="F5" s="76">
        <f t="shared" si="1"/>
        <v>5657.88</v>
      </c>
      <c r="G5" s="4">
        <v>0.96530000000000005</v>
      </c>
      <c r="H5" s="63">
        <f t="shared" si="2"/>
        <v>5461.5515640000003</v>
      </c>
      <c r="L5" s="8"/>
      <c r="M5" s="58"/>
      <c r="N5" s="74"/>
    </row>
    <row r="6" spans="2:20" x14ac:dyDescent="0.25">
      <c r="B6" s="45">
        <v>45078</v>
      </c>
      <c r="C6" s="7">
        <v>4987800</v>
      </c>
      <c r="D6" s="72">
        <v>22770</v>
      </c>
      <c r="E6" s="2">
        <f t="shared" si="0"/>
        <v>4965030</v>
      </c>
      <c r="F6" s="76">
        <f t="shared" si="1"/>
        <v>4965.03</v>
      </c>
      <c r="G6" s="4">
        <v>0.96530000000000005</v>
      </c>
      <c r="H6" s="63">
        <f t="shared" si="2"/>
        <v>4792.7434590000003</v>
      </c>
      <c r="M6" s="58"/>
      <c r="N6" s="74"/>
    </row>
    <row r="7" spans="2:20" x14ac:dyDescent="0.25">
      <c r="B7" s="45">
        <v>45108</v>
      </c>
      <c r="C7" s="7">
        <v>3516200</v>
      </c>
      <c r="D7" s="72">
        <v>24840</v>
      </c>
      <c r="E7" s="2">
        <f t="shared" si="0"/>
        <v>3491360</v>
      </c>
      <c r="F7" s="76">
        <f t="shared" si="1"/>
        <v>3491.36</v>
      </c>
      <c r="G7" s="4">
        <v>0.96530000000000005</v>
      </c>
      <c r="H7" s="63">
        <f t="shared" si="2"/>
        <v>3370.2098080000001</v>
      </c>
      <c r="M7" s="58"/>
      <c r="N7" s="74"/>
    </row>
    <row r="8" spans="2:20" x14ac:dyDescent="0.25">
      <c r="B8" s="45">
        <v>45139</v>
      </c>
      <c r="C8" s="7">
        <v>4985400</v>
      </c>
      <c r="D8" s="72">
        <v>25070</v>
      </c>
      <c r="E8" s="2">
        <f t="shared" si="0"/>
        <v>4960330</v>
      </c>
      <c r="F8" s="76">
        <f t="shared" si="1"/>
        <v>4960.33</v>
      </c>
      <c r="G8" s="4">
        <v>0.96530000000000005</v>
      </c>
      <c r="H8" s="63">
        <f t="shared" si="2"/>
        <v>4788.2065490000005</v>
      </c>
      <c r="M8" s="58"/>
      <c r="N8" s="74"/>
    </row>
    <row r="9" spans="2:20" ht="15.75" thickBot="1" x14ac:dyDescent="0.3">
      <c r="B9" s="82">
        <v>45170</v>
      </c>
      <c r="C9" s="47">
        <v>4135400.0000000042</v>
      </c>
      <c r="D9" s="73">
        <v>24610.000000000022</v>
      </c>
      <c r="E9" s="48">
        <f t="shared" si="0"/>
        <v>4110790.0000000042</v>
      </c>
      <c r="F9" s="77">
        <f t="shared" si="1"/>
        <v>4110.7900000000045</v>
      </c>
      <c r="G9" s="50">
        <v>0.96530000000000005</v>
      </c>
      <c r="H9" s="70">
        <f t="shared" si="2"/>
        <v>3968.1455870000045</v>
      </c>
      <c r="M9" s="58"/>
      <c r="N9" s="74"/>
    </row>
    <row r="10" spans="2:20" ht="15.75" thickBot="1" x14ac:dyDescent="0.3">
      <c r="B10" s="83" t="s">
        <v>24</v>
      </c>
      <c r="C10" s="59">
        <f>SUM(C4:C9)</f>
        <v>29043000.000000004</v>
      </c>
      <c r="D10" s="59">
        <f t="shared" ref="D10:H10" si="3">SUM(D4:D9)</f>
        <v>145590.00000000003</v>
      </c>
      <c r="E10" s="59">
        <f t="shared" si="3"/>
        <v>28897410.000000004</v>
      </c>
      <c r="F10" s="59">
        <f t="shared" si="3"/>
        <v>28897.410000000007</v>
      </c>
      <c r="G10" s="59"/>
      <c r="H10" s="59">
        <f t="shared" si="3"/>
        <v>27894.669873000006</v>
      </c>
      <c r="M10" s="58"/>
      <c r="N10" s="74"/>
    </row>
    <row r="11" spans="2:20" ht="15.75" thickBot="1" x14ac:dyDescent="0.3">
      <c r="B11" s="53" t="s">
        <v>21</v>
      </c>
      <c r="C11" s="54">
        <f>C10</f>
        <v>29043000.000000004</v>
      </c>
      <c r="D11" s="54">
        <f t="shared" ref="D11:H11" si="4">D10</f>
        <v>145590.00000000003</v>
      </c>
      <c r="E11" s="54">
        <f t="shared" si="4"/>
        <v>28897410.000000004</v>
      </c>
      <c r="F11" s="54">
        <f t="shared" si="4"/>
        <v>28897.410000000007</v>
      </c>
      <c r="G11" s="54"/>
      <c r="H11" s="54">
        <f t="shared" si="4"/>
        <v>27894.669873000006</v>
      </c>
    </row>
    <row r="14" spans="2:20" x14ac:dyDescent="0.25">
      <c r="J14" s="58"/>
    </row>
    <row r="15" spans="2:20" x14ac:dyDescent="0.25">
      <c r="J15" s="58"/>
    </row>
    <row r="16" spans="2:20" x14ac:dyDescent="0.25">
      <c r="J16" s="58"/>
    </row>
    <row r="17" spans="10:10" x14ac:dyDescent="0.25">
      <c r="J17" s="58"/>
    </row>
    <row r="18" spans="10:10" x14ac:dyDescent="0.25">
      <c r="J18" s="58"/>
    </row>
    <row r="19" spans="10:10" x14ac:dyDescent="0.25">
      <c r="J19" s="58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412B-D3BC-480C-BA4B-E2E5C24D9031}">
  <dimension ref="A1:Q11"/>
  <sheetViews>
    <sheetView workbookViewId="0">
      <selection activeCell="E15" sqref="E15"/>
    </sheetView>
  </sheetViews>
  <sheetFormatPr defaultColWidth="8.7109375" defaultRowHeight="15" x14ac:dyDescent="0.25"/>
  <cols>
    <col min="1" max="1" width="8.7109375" style="1"/>
    <col min="2" max="2" width="21.7109375" style="1" bestFit="1" customWidth="1"/>
    <col min="3" max="3" width="12.7109375" style="1" bestFit="1" customWidth="1"/>
    <col min="4" max="4" width="12" style="1" bestFit="1" customWidth="1"/>
    <col min="5" max="5" width="15" style="1" bestFit="1" customWidth="1"/>
    <col min="6" max="6" width="12.28515625" style="1" customWidth="1"/>
    <col min="7" max="7" width="12.42578125" style="1" customWidth="1"/>
    <col min="8" max="8" width="10" style="1" bestFit="1" customWidth="1"/>
    <col min="9" max="12" width="12.42578125" style="1" customWidth="1"/>
    <col min="13" max="13" width="10" style="1" bestFit="1" customWidth="1"/>
    <col min="14" max="14" width="11.7109375" style="1" customWidth="1"/>
    <col min="15" max="15" width="12.42578125" style="1" customWidth="1"/>
    <col min="16" max="16" width="12.42578125" style="1" bestFit="1" customWidth="1"/>
    <col min="17" max="17" width="11.42578125" style="1" customWidth="1"/>
    <col min="18" max="18" width="13.7109375" style="1" bestFit="1" customWidth="1"/>
    <col min="19" max="19" width="13.85546875" style="1" customWidth="1"/>
    <col min="20" max="20" width="2.42578125" style="1" customWidth="1"/>
    <col min="21" max="21" width="11.42578125" style="1" bestFit="1" customWidth="1"/>
    <col min="22" max="22" width="12.42578125" style="1" bestFit="1" customWidth="1"/>
    <col min="23" max="23" width="12.140625" style="1" bestFit="1" customWidth="1"/>
    <col min="24" max="16384" width="8.7109375" style="1"/>
  </cols>
  <sheetData>
    <row r="1" spans="1:1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thickBot="1" x14ac:dyDescent="0.3">
      <c r="D2" s="8"/>
      <c r="P2" s="9"/>
    </row>
    <row r="3" spans="1:17" ht="51" customHeight="1" thickBot="1" x14ac:dyDescent="0.3">
      <c r="B3" s="62" t="s">
        <v>0</v>
      </c>
      <c r="C3" s="61" t="s">
        <v>1</v>
      </c>
      <c r="D3" s="61" t="s">
        <v>2</v>
      </c>
      <c r="E3" s="37" t="s">
        <v>23</v>
      </c>
      <c r="F3" s="61" t="s">
        <v>3</v>
      </c>
      <c r="G3" s="61" t="s">
        <v>4</v>
      </c>
      <c r="H3" s="60" t="s">
        <v>5</v>
      </c>
    </row>
    <row r="4" spans="1:17" x14ac:dyDescent="0.25">
      <c r="B4" s="39">
        <v>45017</v>
      </c>
      <c r="C4" s="40">
        <v>2276400.0000000116</v>
      </c>
      <c r="D4" s="40">
        <v>9600</v>
      </c>
      <c r="E4" s="41">
        <f t="shared" ref="E4" si="0">+C4-D4</f>
        <v>2266800.0000000116</v>
      </c>
      <c r="F4" s="42">
        <f t="shared" ref="F4" si="1">E4/1000</f>
        <v>2266.8000000000116</v>
      </c>
      <c r="G4" s="43">
        <v>0.96530000000000005</v>
      </c>
      <c r="H4" s="44">
        <f t="shared" ref="H4:H9" si="2">+F4*G4</f>
        <v>2188.1420400000111</v>
      </c>
    </row>
    <row r="5" spans="1:17" x14ac:dyDescent="0.25">
      <c r="B5" s="45">
        <v>45047</v>
      </c>
      <c r="C5" s="7">
        <v>1705200</v>
      </c>
      <c r="D5" s="7">
        <v>7440</v>
      </c>
      <c r="E5" s="2">
        <f t="shared" ref="E5:E9" si="3">+C5-D5</f>
        <v>1697760</v>
      </c>
      <c r="F5" s="3">
        <f t="shared" ref="F5:F9" si="4">E5/1000</f>
        <v>1697.76</v>
      </c>
      <c r="G5" s="4">
        <v>0.96530000000000005</v>
      </c>
      <c r="H5" s="46">
        <f t="shared" si="2"/>
        <v>1638.847728</v>
      </c>
      <c r="J5" s="58"/>
    </row>
    <row r="6" spans="1:17" x14ac:dyDescent="0.25">
      <c r="B6" s="45">
        <v>45078</v>
      </c>
      <c r="C6" s="7">
        <v>1598100</v>
      </c>
      <c r="D6" s="7">
        <v>7100</v>
      </c>
      <c r="E6" s="2">
        <f t="shared" si="3"/>
        <v>1591000</v>
      </c>
      <c r="F6" s="3">
        <f t="shared" si="4"/>
        <v>1591</v>
      </c>
      <c r="G6" s="4">
        <v>0.96530000000000005</v>
      </c>
      <c r="H6" s="46">
        <f t="shared" si="2"/>
        <v>1535.7923000000001</v>
      </c>
      <c r="J6" s="58"/>
    </row>
    <row r="7" spans="1:17" x14ac:dyDescent="0.25">
      <c r="B7" s="45">
        <v>45108</v>
      </c>
      <c r="C7" s="7">
        <v>1060700</v>
      </c>
      <c r="D7" s="7">
        <v>8000</v>
      </c>
      <c r="E7" s="2">
        <f t="shared" si="3"/>
        <v>1052700</v>
      </c>
      <c r="F7" s="3">
        <f t="shared" si="4"/>
        <v>1052.7</v>
      </c>
      <c r="G7" s="4">
        <v>0.96530000000000005</v>
      </c>
      <c r="H7" s="46">
        <f t="shared" si="2"/>
        <v>1016.1713100000001</v>
      </c>
      <c r="J7" s="58"/>
    </row>
    <row r="8" spans="1:17" x14ac:dyDescent="0.25">
      <c r="B8" s="45">
        <v>45139</v>
      </c>
      <c r="C8" s="7">
        <v>1604500</v>
      </c>
      <c r="D8" s="7">
        <v>7500</v>
      </c>
      <c r="E8" s="2">
        <f t="shared" si="3"/>
        <v>1597000</v>
      </c>
      <c r="F8" s="3">
        <f t="shared" si="4"/>
        <v>1597</v>
      </c>
      <c r="G8" s="4">
        <v>0.96530000000000005</v>
      </c>
      <c r="H8" s="46">
        <f t="shared" si="2"/>
        <v>1541.5841</v>
      </c>
      <c r="J8" s="58"/>
    </row>
    <row r="9" spans="1:17" ht="15.75" thickBot="1" x14ac:dyDescent="0.3">
      <c r="B9" s="82">
        <v>45170</v>
      </c>
      <c r="C9" s="47">
        <v>1305099.9999999912</v>
      </c>
      <c r="D9" s="47">
        <v>8300</v>
      </c>
      <c r="E9" s="48">
        <f t="shared" si="3"/>
        <v>1296799.9999999912</v>
      </c>
      <c r="F9" s="49">
        <f t="shared" si="4"/>
        <v>1296.7999999999911</v>
      </c>
      <c r="G9" s="50">
        <v>0.96530000000000005</v>
      </c>
      <c r="H9" s="51">
        <f t="shared" si="2"/>
        <v>1251.8010399999914</v>
      </c>
      <c r="J9" s="58"/>
    </row>
    <row r="10" spans="1:17" ht="15.75" thickBot="1" x14ac:dyDescent="0.3">
      <c r="B10" s="83" t="s">
        <v>24</v>
      </c>
      <c r="C10" s="59">
        <f>SUM(C4:C9)</f>
        <v>9550000.0000000019</v>
      </c>
      <c r="D10" s="59">
        <f t="shared" ref="D10:H10" si="5">SUM(D4:D9)</f>
        <v>47940</v>
      </c>
      <c r="E10" s="59">
        <f t="shared" si="5"/>
        <v>9502060.0000000019</v>
      </c>
      <c r="F10" s="59">
        <f t="shared" si="5"/>
        <v>9502.0600000000013</v>
      </c>
      <c r="G10" s="59"/>
      <c r="H10" s="59">
        <f t="shared" si="5"/>
        <v>9172.3385180000023</v>
      </c>
      <c r="J10" s="58"/>
    </row>
    <row r="11" spans="1:17" ht="15.75" thickBot="1" x14ac:dyDescent="0.3">
      <c r="B11" s="53" t="s">
        <v>22</v>
      </c>
      <c r="C11" s="54">
        <f>C10</f>
        <v>9550000.0000000019</v>
      </c>
      <c r="D11" s="54">
        <f t="shared" ref="D11:H11" si="6">D10</f>
        <v>47940</v>
      </c>
      <c r="E11" s="54">
        <f t="shared" si="6"/>
        <v>9502060.0000000019</v>
      </c>
      <c r="F11" s="54">
        <f t="shared" si="6"/>
        <v>9502.0600000000013</v>
      </c>
      <c r="G11" s="54">
        <f t="shared" si="6"/>
        <v>0</v>
      </c>
      <c r="H11" s="54">
        <f t="shared" si="6"/>
        <v>9172.3385180000023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AD3B-D754-47FD-8A25-D7C40E1C20E3}">
  <dimension ref="B2:J15"/>
  <sheetViews>
    <sheetView workbookViewId="0">
      <selection activeCell="E16" sqref="E16"/>
    </sheetView>
  </sheetViews>
  <sheetFormatPr defaultColWidth="8.7109375" defaultRowHeight="15" x14ac:dyDescent="0.25"/>
  <cols>
    <col min="1" max="1" width="8.7109375" style="1"/>
    <col min="2" max="2" width="21.7109375" style="1" bestFit="1" customWidth="1"/>
    <col min="3" max="3" width="14.5703125" style="1" customWidth="1"/>
    <col min="4" max="4" width="8" style="1" bestFit="1" customWidth="1"/>
    <col min="5" max="5" width="15" style="1" bestFit="1" customWidth="1"/>
    <col min="6" max="6" width="11.5703125" style="1" customWidth="1"/>
    <col min="7" max="7" width="12.42578125" style="1" customWidth="1"/>
    <col min="8" max="8" width="10" style="1" bestFit="1" customWidth="1"/>
    <col min="9" max="12" width="12.42578125" style="1" customWidth="1"/>
    <col min="13" max="13" width="10" style="1" customWidth="1"/>
    <col min="14" max="14" width="12" style="1" bestFit="1" customWidth="1"/>
    <col min="15" max="15" width="12.42578125" style="1" customWidth="1"/>
    <col min="16" max="16" width="12.42578125" style="1" bestFit="1" customWidth="1"/>
    <col min="17" max="17" width="11.42578125" style="1" customWidth="1"/>
    <col min="18" max="18" width="12.42578125" style="1" bestFit="1" customWidth="1"/>
    <col min="19" max="19" width="14.140625" style="1" customWidth="1"/>
    <col min="20" max="20" width="2.140625" style="1" customWidth="1"/>
    <col min="21" max="21" width="11.42578125" style="1" bestFit="1" customWidth="1"/>
    <col min="22" max="22" width="12.42578125" style="1" bestFit="1" customWidth="1"/>
    <col min="23" max="23" width="12.140625" style="1" bestFit="1" customWidth="1"/>
    <col min="24" max="24" width="10.7109375" style="1" bestFit="1" customWidth="1"/>
    <col min="25" max="16384" width="8.7109375" style="1"/>
  </cols>
  <sheetData>
    <row r="2" spans="2:10" s="5" customFormat="1" ht="15.75" thickBot="1" x14ac:dyDescent="0.3">
      <c r="G2" s="6"/>
    </row>
    <row r="3" spans="2:10" s="5" customFormat="1" ht="60.75" thickBot="1" x14ac:dyDescent="0.3">
      <c r="B3" s="36" t="s">
        <v>0</v>
      </c>
      <c r="C3" s="37" t="s">
        <v>1</v>
      </c>
      <c r="D3" s="37" t="s">
        <v>2</v>
      </c>
      <c r="E3" s="37" t="s">
        <v>23</v>
      </c>
      <c r="F3" s="37" t="s">
        <v>3</v>
      </c>
      <c r="G3" s="37" t="s">
        <v>4</v>
      </c>
      <c r="H3" s="38" t="s">
        <v>5</v>
      </c>
    </row>
    <row r="4" spans="2:10" s="5" customFormat="1" x14ac:dyDescent="0.25">
      <c r="B4" s="39">
        <v>45017</v>
      </c>
      <c r="C4" s="40">
        <v>2092900</v>
      </c>
      <c r="D4" s="40">
        <v>9600</v>
      </c>
      <c r="E4" s="68">
        <f>+C4-D4</f>
        <v>2083300</v>
      </c>
      <c r="F4" s="67">
        <f>E4/1000</f>
        <v>2083.3000000000002</v>
      </c>
      <c r="G4" s="43">
        <v>0.96530000000000005</v>
      </c>
      <c r="H4" s="66">
        <f>+F4*G4</f>
        <v>2011.0094900000004</v>
      </c>
    </row>
    <row r="5" spans="2:10" x14ac:dyDescent="0.25">
      <c r="B5" s="45">
        <v>45047</v>
      </c>
      <c r="C5" s="7">
        <v>1679300</v>
      </c>
      <c r="D5" s="7">
        <v>7440</v>
      </c>
      <c r="E5" s="65">
        <f t="shared" ref="E5:E9" si="0">+C5-D5</f>
        <v>1671860</v>
      </c>
      <c r="F5" s="64">
        <f t="shared" ref="F5:F9" si="1">(E5/1000)</f>
        <v>1671.86</v>
      </c>
      <c r="G5" s="4">
        <v>0.96530000000000005</v>
      </c>
      <c r="H5" s="63">
        <f t="shared" ref="H5:H9" si="2">+F5*G5</f>
        <v>1613.846458</v>
      </c>
      <c r="J5" s="58"/>
    </row>
    <row r="6" spans="2:10" x14ac:dyDescent="0.25">
      <c r="B6" s="45">
        <v>45078</v>
      </c>
      <c r="C6" s="7">
        <v>1560000</v>
      </c>
      <c r="D6" s="7">
        <v>6400</v>
      </c>
      <c r="E6" s="65">
        <f t="shared" si="0"/>
        <v>1553600</v>
      </c>
      <c r="F6" s="64">
        <f t="shared" si="1"/>
        <v>1553.6</v>
      </c>
      <c r="G6" s="4">
        <v>0.96530000000000005</v>
      </c>
      <c r="H6" s="63">
        <f t="shared" si="2"/>
        <v>1499.6900800000001</v>
      </c>
      <c r="J6" s="58"/>
    </row>
    <row r="7" spans="2:10" x14ac:dyDescent="0.25">
      <c r="B7" s="45">
        <v>45108</v>
      </c>
      <c r="C7" s="7">
        <v>1075800</v>
      </c>
      <c r="D7" s="7">
        <v>9400</v>
      </c>
      <c r="E7" s="65">
        <f t="shared" si="0"/>
        <v>1066400</v>
      </c>
      <c r="F7" s="64">
        <f t="shared" si="1"/>
        <v>1066.4000000000001</v>
      </c>
      <c r="G7" s="4">
        <v>0.96530000000000005</v>
      </c>
      <c r="H7" s="63">
        <f t="shared" si="2"/>
        <v>1029.3959200000002</v>
      </c>
      <c r="J7" s="58"/>
    </row>
    <row r="8" spans="2:10" x14ac:dyDescent="0.25">
      <c r="B8" s="45">
        <v>45139</v>
      </c>
      <c r="C8" s="7">
        <v>1507800.0000000028</v>
      </c>
      <c r="D8" s="7">
        <v>8500</v>
      </c>
      <c r="E8" s="65">
        <f t="shared" si="0"/>
        <v>1499300.0000000028</v>
      </c>
      <c r="F8" s="64">
        <f t="shared" si="1"/>
        <v>1499.3000000000027</v>
      </c>
      <c r="G8" s="4">
        <v>0.96530000000000005</v>
      </c>
      <c r="H8" s="63">
        <f t="shared" si="2"/>
        <v>1447.2742900000026</v>
      </c>
      <c r="J8" s="58"/>
    </row>
    <row r="9" spans="2:10" ht="15.75" thickBot="1" x14ac:dyDescent="0.3">
      <c r="B9" s="82">
        <v>45170</v>
      </c>
      <c r="C9" s="47">
        <v>1217100.0000000058</v>
      </c>
      <c r="D9" s="47">
        <v>10000</v>
      </c>
      <c r="E9" s="56">
        <f t="shared" si="0"/>
        <v>1207100.0000000058</v>
      </c>
      <c r="F9" s="69">
        <f t="shared" si="1"/>
        <v>1207.1000000000058</v>
      </c>
      <c r="G9" s="4">
        <v>0.96530000000000005</v>
      </c>
      <c r="H9" s="70">
        <f t="shared" si="2"/>
        <v>1165.2136300000057</v>
      </c>
      <c r="J9" s="58"/>
    </row>
    <row r="10" spans="2:10" ht="15.75" thickBot="1" x14ac:dyDescent="0.3">
      <c r="B10" s="83" t="s">
        <v>24</v>
      </c>
      <c r="C10" s="52">
        <f>SUM(C4:C9)</f>
        <v>9132900.0000000093</v>
      </c>
      <c r="D10" s="52">
        <f t="shared" ref="D10:H10" si="3">SUM(D4:D9)</f>
        <v>51340</v>
      </c>
      <c r="E10" s="52">
        <f t="shared" si="3"/>
        <v>9081560.0000000093</v>
      </c>
      <c r="F10" s="52">
        <f t="shared" si="3"/>
        <v>9081.5600000000086</v>
      </c>
      <c r="G10" s="52"/>
      <c r="H10" s="52">
        <f t="shared" si="3"/>
        <v>8766.4298680000084</v>
      </c>
    </row>
    <row r="11" spans="2:10" s="5" customFormat="1" ht="15.75" thickBot="1" x14ac:dyDescent="0.3">
      <c r="B11" s="53" t="s">
        <v>22</v>
      </c>
      <c r="C11" s="54">
        <f>C10</f>
        <v>9132900.0000000093</v>
      </c>
      <c r="D11" s="54">
        <f t="shared" ref="D11:H11" si="4">D10</f>
        <v>51340</v>
      </c>
      <c r="E11" s="54">
        <f t="shared" si="4"/>
        <v>9081560.0000000093</v>
      </c>
      <c r="F11" s="54">
        <f t="shared" si="4"/>
        <v>9081.5600000000086</v>
      </c>
      <c r="G11" s="54">
        <f t="shared" si="4"/>
        <v>0</v>
      </c>
      <c r="H11" s="54">
        <f t="shared" si="4"/>
        <v>8766.4298680000084</v>
      </c>
    </row>
    <row r="12" spans="2:10" s="5" customFormat="1" x14ac:dyDescent="0.25"/>
    <row r="14" spans="2:10" x14ac:dyDescent="0.25">
      <c r="G14" s="58"/>
    </row>
    <row r="15" spans="2:10" x14ac:dyDescent="0.25">
      <c r="G15" s="58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50MW Maha</vt:lpstr>
      <vt:lpstr>20MW Ktk</vt:lpstr>
      <vt:lpstr>30MW Ktk</vt:lpstr>
      <vt:lpstr>10MW TT</vt:lpstr>
      <vt:lpstr>10MW 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Manish Gupta</cp:lastModifiedBy>
  <dcterms:created xsi:type="dcterms:W3CDTF">2015-06-05T18:17:20Z</dcterms:created>
  <dcterms:modified xsi:type="dcterms:W3CDTF">2024-01-22T07:02:19Z</dcterms:modified>
</cp:coreProperties>
</file>