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Y:\Ops-Carbon\VCS Ver\VVER131_Sembcorp\2. Working\DVR R-1\"/>
    </mc:Choice>
  </mc:AlternateContent>
  <xr:revisionPtr revIDLastSave="0" documentId="13_ncr:1_{B5773382-B32E-4EBA-B876-1F1494E651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" sheetId="2" r:id="rId1"/>
    <sheet name="Actual ER calculatio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8" i="2"/>
  <c r="F7" i="2"/>
  <c r="F6" i="2"/>
  <c r="D20" i="2"/>
  <c r="D21" i="2"/>
  <c r="E16" i="2"/>
  <c r="D16" i="2"/>
  <c r="D18" i="2"/>
  <c r="I19" i="1"/>
  <c r="I55" i="1"/>
  <c r="I37" i="1"/>
  <c r="D15" i="2"/>
  <c r="E15" i="2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7" i="1"/>
  <c r="K8" i="1"/>
  <c r="K9" i="1"/>
  <c r="K10" i="1"/>
  <c r="K11" i="1"/>
  <c r="K12" i="1"/>
  <c r="K13" i="1"/>
  <c r="K14" i="1"/>
  <c r="K15" i="1"/>
  <c r="K16" i="1"/>
  <c r="K17" i="1"/>
  <c r="K18" i="1"/>
  <c r="K6" i="1"/>
  <c r="D13" i="2"/>
  <c r="J55" i="1"/>
  <c r="E55" i="1"/>
  <c r="D55" i="1"/>
  <c r="J37" i="1"/>
  <c r="E37" i="1"/>
  <c r="D37" i="1"/>
  <c r="G46" i="1"/>
  <c r="I46" i="1" s="1"/>
  <c r="G33" i="1"/>
  <c r="I33" i="1" s="1"/>
  <c r="G32" i="1"/>
  <c r="I32" i="1" s="1"/>
  <c r="G25" i="1"/>
  <c r="I25" i="1" s="1"/>
  <c r="G24" i="1"/>
  <c r="I24" i="1" s="1"/>
  <c r="F54" i="1"/>
  <c r="G54" i="1" s="1"/>
  <c r="I54" i="1" s="1"/>
  <c r="F53" i="1"/>
  <c r="G53" i="1" s="1"/>
  <c r="I53" i="1" s="1"/>
  <c r="F52" i="1"/>
  <c r="G52" i="1" s="1"/>
  <c r="I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F36" i="1"/>
  <c r="G36" i="1" s="1"/>
  <c r="I36" i="1" s="1"/>
  <c r="F35" i="1"/>
  <c r="G35" i="1" s="1"/>
  <c r="I35" i="1" s="1"/>
  <c r="F34" i="1"/>
  <c r="G34" i="1" s="1"/>
  <c r="I34" i="1" s="1"/>
  <c r="F33" i="1"/>
  <c r="F32" i="1"/>
  <c r="F31" i="1"/>
  <c r="G31" i="1" s="1"/>
  <c r="I31" i="1" s="1"/>
  <c r="F30" i="1"/>
  <c r="G30" i="1" s="1"/>
  <c r="I30" i="1" s="1"/>
  <c r="F29" i="1"/>
  <c r="G29" i="1" s="1"/>
  <c r="I29" i="1" s="1"/>
  <c r="F28" i="1"/>
  <c r="G28" i="1" s="1"/>
  <c r="I28" i="1" s="1"/>
  <c r="F27" i="1"/>
  <c r="G27" i="1" s="1"/>
  <c r="I27" i="1" s="1"/>
  <c r="F26" i="1"/>
  <c r="G26" i="1" s="1"/>
  <c r="I26" i="1" s="1"/>
  <c r="F25" i="1"/>
  <c r="F24" i="1"/>
  <c r="F37" i="1" s="1"/>
  <c r="F18" i="1"/>
  <c r="F7" i="1"/>
  <c r="F8" i="1"/>
  <c r="F9" i="1"/>
  <c r="F10" i="1"/>
  <c r="F11" i="1"/>
  <c r="F12" i="1"/>
  <c r="F13" i="1"/>
  <c r="F14" i="1"/>
  <c r="F15" i="1"/>
  <c r="F16" i="1"/>
  <c r="F17" i="1"/>
  <c r="F6" i="1"/>
  <c r="J19" i="1"/>
  <c r="E19" i="1"/>
  <c r="D19" i="1"/>
  <c r="D17" i="2" l="1"/>
  <c r="E22" i="2"/>
  <c r="I42" i="1"/>
  <c r="G55" i="1"/>
  <c r="F55" i="1"/>
  <c r="G37" i="1"/>
  <c r="D5" i="2" l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6" i="1" l="1"/>
  <c r="F19" i="1"/>
  <c r="I6" i="1" l="1"/>
  <c r="G19" i="1"/>
</calcChain>
</file>

<file path=xl/sharedStrings.xml><?xml version="1.0" encoding="utf-8"?>
<sst xmlns="http://schemas.openxmlformats.org/spreadsheetml/2006/main" count="64" uniqueCount="38">
  <si>
    <t>Net electricity (KWH)</t>
  </si>
  <si>
    <t>Green Infra Wind Energy Limited</t>
  </si>
  <si>
    <t>Green Infra Wind Solutions Limited</t>
  </si>
  <si>
    <t>MW</t>
  </si>
  <si>
    <t>Invoiced Units
(KWH)</t>
  </si>
  <si>
    <t>BUNDLED WIND POWER PROJECT BY 
SEMBCORP GREEN INFRA LIMITED IN 
INDIA</t>
  </si>
  <si>
    <t>Project Name:</t>
  </si>
  <si>
    <t>Capacity:</t>
  </si>
  <si>
    <t>Project 1</t>
  </si>
  <si>
    <t>Project 2</t>
  </si>
  <si>
    <t>Project 3</t>
  </si>
  <si>
    <t>TOTAL</t>
  </si>
  <si>
    <t>Net Electricity
(MWH)</t>
  </si>
  <si>
    <t>Project: 1- 22 MW</t>
  </si>
  <si>
    <t>Project: 3- 49.5 MW</t>
  </si>
  <si>
    <t>Project: 2- 24 MW</t>
  </si>
  <si>
    <t>A</t>
  </si>
  <si>
    <t>B</t>
  </si>
  <si>
    <t>Energy-Export (KWH)</t>
  </si>
  <si>
    <t>Energy-Import (KWH)</t>
  </si>
  <si>
    <r>
      <t>A</t>
    </r>
    <r>
      <rPr>
        <sz val="10"/>
        <color theme="0"/>
        <rFont val="Calibri"/>
        <family val="2"/>
      </rPr>
      <t>×</t>
    </r>
    <r>
      <rPr>
        <sz val="10"/>
        <color theme="0"/>
        <rFont val="Franklin Gothic Book"/>
        <family val="2"/>
      </rPr>
      <t>B</t>
    </r>
  </si>
  <si>
    <t>Round Down Value</t>
  </si>
  <si>
    <t>Monitoring Period</t>
  </si>
  <si>
    <t>From</t>
  </si>
  <si>
    <t>To</t>
  </si>
  <si>
    <t>No. of Days of current monitoring period</t>
  </si>
  <si>
    <t>Change in emission reduction</t>
  </si>
  <si>
    <t>Annual estimated emission reduction as per as PDD for 365 Days</t>
  </si>
  <si>
    <r>
      <t>Actual Net CO</t>
    </r>
    <r>
      <rPr>
        <sz val="8"/>
        <color theme="1"/>
        <rFont val="Franklin Gothic Book"/>
        <family val="2"/>
      </rPr>
      <t>2</t>
    </r>
    <r>
      <rPr>
        <sz val="10"/>
        <color theme="1"/>
        <rFont val="Franklin Gothic Book"/>
        <family val="2"/>
      </rPr>
      <t xml:space="preserve"> Reduced</t>
    </r>
  </si>
  <si>
    <r>
      <t>Total CO</t>
    </r>
    <r>
      <rPr>
        <sz val="8"/>
        <color theme="1"/>
        <rFont val="Franklin Gothic Book"/>
        <family val="2"/>
      </rPr>
      <t>2</t>
    </r>
    <r>
      <rPr>
        <sz val="10"/>
        <color theme="1"/>
        <rFont val="Franklin Gothic Book"/>
        <family val="2"/>
      </rPr>
      <t xml:space="preserve"> Reduced </t>
    </r>
  </si>
  <si>
    <t>Total Electricity produced during this current monitoring period.</t>
  </si>
  <si>
    <t>Version:</t>
  </si>
  <si>
    <t>Completion Date:</t>
  </si>
  <si>
    <t>Annual estimated emission reduction as per as PDD for 396 Days</t>
  </si>
  <si>
    <t>V2</t>
  </si>
  <si>
    <t>MWh</t>
  </si>
  <si>
    <t>NET Electricity (MWH)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</si>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</sst>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entury Gothic"/>
      <family val="2"/>
    </font>
    <font>
      <sz val="10"/>
      <name val="Arial"/>
      <family val="2"/>
    </font>
    <font>
      <sz val="10"/>
      <color theme="0"/>
      <name val="Calibri"/>
      <family val="2"/>
    </font>
    <font>
      <sz val="8"/>
      <color theme="1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17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165" fontId="2" fillId="3" borderId="7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67" fontId="3" fillId="5" borderId="1" xfId="2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0" fontId="0" fillId="2" borderId="13" xfId="0" applyFill="1" applyBorder="1" applyAlignment="1">
      <alignment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</cellXfs>
  <cellStyles count="5">
    <cellStyle name="Comma 10" xfId="1" xr:uid="{54C3DBBC-2E4A-460F-8088-8F8842919069}"/>
    <cellStyle name="Comma 2 2" xfId="3" xr:uid="{CE898A39-CACE-4D11-90CB-57964B169A98}"/>
    <cellStyle name="Normal" xfId="0" builtinId="0"/>
    <cellStyle name="Percent" xfId="2" builtinId="5"/>
    <cellStyle name="Percent 2" xfId="4" xr:uid="{29846554-B3BD-4218-A4D1-C2277737E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40056</xdr:colOff>
      <xdr:row>17</xdr:row>
      <xdr:rowOff>23897</xdr:rowOff>
    </xdr:from>
    <xdr:ext cx="2966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3FCC9A4-B538-4E44-AA9E-ED7C8DE64073}"/>
                </a:ext>
              </a:extLst>
            </xdr:cNvPr>
            <xdr:cNvSpPr txBox="1"/>
          </xdr:nvSpPr>
          <xdr:spPr>
            <a:xfrm>
              <a:off x="3640506" y="2890922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𝑡𝐶𝑂</m:t>
                      </m:r>
                    </m:e>
                    <m:sub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3FCC9A4-B538-4E44-AA9E-ED7C8DE64073}"/>
                </a:ext>
              </a:extLst>
            </xdr:cNvPr>
            <xdr:cNvSpPr txBox="1"/>
          </xdr:nvSpPr>
          <xdr:spPr>
            <a:xfrm>
              <a:off x="3640506" y="2890922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:r>
                <a:rPr lang="en-IN" sz="1000" i="0">
                  <a:solidFill>
                    <a:schemeClr val="tx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40056</xdr:colOff>
      <xdr:row>18</xdr:row>
      <xdr:rowOff>185822</xdr:rowOff>
    </xdr:from>
    <xdr:ext cx="2966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1C4AB3B-F2FA-4101-B611-ADCF852A2192}"/>
                </a:ext>
              </a:extLst>
            </xdr:cNvPr>
            <xdr:cNvSpPr txBox="1"/>
          </xdr:nvSpPr>
          <xdr:spPr>
            <a:xfrm>
              <a:off x="3526206" y="3129047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𝑡𝐶𝑂</m:t>
                      </m:r>
                    </m:e>
                    <m:sub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1C4AB3B-F2FA-4101-B611-ADCF852A2192}"/>
                </a:ext>
              </a:extLst>
            </xdr:cNvPr>
            <xdr:cNvSpPr txBox="1"/>
          </xdr:nvSpPr>
          <xdr:spPr>
            <a:xfrm>
              <a:off x="3526206" y="3129047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:r>
                <a:rPr lang="en-IN" sz="1000" i="0">
                  <a:solidFill>
                    <a:schemeClr val="tx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40056</xdr:colOff>
      <xdr:row>19</xdr:row>
      <xdr:rowOff>185822</xdr:rowOff>
    </xdr:from>
    <xdr:ext cx="2966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B72B385-0504-4912-968E-2AF6BA848950}"/>
                </a:ext>
              </a:extLst>
            </xdr:cNvPr>
            <xdr:cNvSpPr txBox="1"/>
          </xdr:nvSpPr>
          <xdr:spPr>
            <a:xfrm>
              <a:off x="3526206" y="3643397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𝑡𝐶𝑂</m:t>
                      </m:r>
                    </m:e>
                    <m:sub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B72B385-0504-4912-968E-2AF6BA848950}"/>
                </a:ext>
              </a:extLst>
            </xdr:cNvPr>
            <xdr:cNvSpPr txBox="1"/>
          </xdr:nvSpPr>
          <xdr:spPr>
            <a:xfrm>
              <a:off x="3526206" y="3643397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:r>
                <a:rPr lang="en-IN" sz="1000" i="0">
                  <a:solidFill>
                    <a:schemeClr val="tx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542925</xdr:colOff>
      <xdr:row>14</xdr:row>
      <xdr:rowOff>180975</xdr:rowOff>
    </xdr:from>
    <xdr:ext cx="2966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248983A-6561-4A3B-AEE5-A819FA79E246}"/>
                </a:ext>
              </a:extLst>
            </xdr:cNvPr>
            <xdr:cNvSpPr txBox="1"/>
          </xdr:nvSpPr>
          <xdr:spPr>
            <a:xfrm>
              <a:off x="1933575" y="2362200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𝑡𝐶𝑂</m:t>
                      </m:r>
                    </m:e>
                    <m:sub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248983A-6561-4A3B-AEE5-A819FA79E246}"/>
                </a:ext>
              </a:extLst>
            </xdr:cNvPr>
            <xdr:cNvSpPr txBox="1"/>
          </xdr:nvSpPr>
          <xdr:spPr>
            <a:xfrm>
              <a:off x="1933575" y="2362200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:r>
                <a:rPr lang="en-IN" sz="1000" i="0">
                  <a:solidFill>
                    <a:schemeClr val="tx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40056</xdr:colOff>
      <xdr:row>16</xdr:row>
      <xdr:rowOff>23897</xdr:rowOff>
    </xdr:from>
    <xdr:ext cx="2966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ADB61DE-2597-444D-BF45-EDF02FD1B448}"/>
                </a:ext>
              </a:extLst>
            </xdr:cNvPr>
            <xdr:cNvSpPr txBox="1"/>
          </xdr:nvSpPr>
          <xdr:spPr>
            <a:xfrm>
              <a:off x="3526206" y="2776622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𝑡𝐶𝑂</m:t>
                      </m:r>
                    </m:e>
                    <m:sub>
                      <m:r>
                        <a:rPr lang="en-IN" sz="10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ADB61DE-2597-444D-BF45-EDF02FD1B448}"/>
                </a:ext>
              </a:extLst>
            </xdr:cNvPr>
            <xdr:cNvSpPr txBox="1"/>
          </xdr:nvSpPr>
          <xdr:spPr>
            <a:xfrm>
              <a:off x="3526206" y="2776622"/>
              <a:ext cx="2966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tx1"/>
                  </a:solidFill>
                  <a:latin typeface="+mn-lt"/>
                </a:rPr>
                <a:t> </a:t>
              </a:r>
              <a:r>
                <a:rPr lang="en-IN" sz="1000" i="0">
                  <a:solidFill>
                    <a:schemeClr val="tx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tx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2</xdr:row>
      <xdr:rowOff>176212</xdr:rowOff>
    </xdr:from>
    <xdr:ext cx="698781" cy="318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1312656-BD7F-8F51-F58E-8ED79E97CAEF}"/>
                </a:ext>
              </a:extLst>
            </xdr:cNvPr>
            <xdr:cNvSpPr txBox="1"/>
          </xdr:nvSpPr>
          <xdr:spPr>
            <a:xfrm>
              <a:off x="5095875" y="4524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MWH</m:t>
                        </m:r>
                      </m:num>
                      <m:den>
                        <m:sSub>
                          <m:sSubPr>
                            <m:ctrlPr>
                              <a:rPr lang="en-IN" sz="10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tCO</m:t>
                            </m:r>
                          </m:e>
                          <m:sub>
                            <m: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1312656-BD7F-8F51-F58E-8ED79E97CAEF}"/>
                </a:ext>
              </a:extLst>
            </xdr:cNvPr>
            <xdr:cNvSpPr txBox="1"/>
          </xdr:nvSpPr>
          <xdr:spPr>
            <a:xfrm>
              <a:off x="5095875" y="4524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MWH∕tCO_2 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291745</xdr:colOff>
      <xdr:row>2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C642CF1-6739-5E79-FE27-172A76A5A2B0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C642CF1-6739-5E79-FE27-172A76A5A2B0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123825</xdr:colOff>
      <xdr:row>20</xdr:row>
      <xdr:rowOff>176212</xdr:rowOff>
    </xdr:from>
    <xdr:ext cx="698781" cy="318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04FFCCA-F218-4033-9972-7E7C392DD571}"/>
                </a:ext>
              </a:extLst>
            </xdr:cNvPr>
            <xdr:cNvSpPr txBox="1"/>
          </xdr:nvSpPr>
          <xdr:spPr>
            <a:xfrm>
              <a:off x="5095875" y="4524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MWH</m:t>
                        </m:r>
                      </m:num>
                      <m:den>
                        <m:sSub>
                          <m:sSubPr>
                            <m:ctrlPr>
                              <a:rPr lang="en-IN" sz="10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tCO</m:t>
                            </m:r>
                          </m:e>
                          <m:sub>
                            <m: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04FFCCA-F218-4033-9972-7E7C392DD571}"/>
                </a:ext>
              </a:extLst>
            </xdr:cNvPr>
            <xdr:cNvSpPr txBox="1"/>
          </xdr:nvSpPr>
          <xdr:spPr>
            <a:xfrm>
              <a:off x="5095875" y="4524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MWH∕tCO_2 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291745</xdr:colOff>
      <xdr:row>20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8F9BBE-8BD9-4E76-992B-7A16543155C2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8F9BBE-8BD9-4E76-992B-7A16543155C2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123825</xdr:colOff>
      <xdr:row>38</xdr:row>
      <xdr:rowOff>176212</xdr:rowOff>
    </xdr:from>
    <xdr:ext cx="698781" cy="318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CC62843-6036-4F29-83BC-D50D8E2717AA}"/>
                </a:ext>
              </a:extLst>
            </xdr:cNvPr>
            <xdr:cNvSpPr txBox="1"/>
          </xdr:nvSpPr>
          <xdr:spPr>
            <a:xfrm>
              <a:off x="5095875" y="37290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MWH</m:t>
                        </m:r>
                      </m:num>
                      <m:den>
                        <m:sSub>
                          <m:sSubPr>
                            <m:ctrlPr>
                              <a:rPr lang="en-IN" sz="10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tCO</m:t>
                            </m:r>
                          </m:e>
                          <m:sub>
                            <m: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CC62843-6036-4F29-83BC-D50D8E2717AA}"/>
                </a:ext>
              </a:extLst>
            </xdr:cNvPr>
            <xdr:cNvSpPr txBox="1"/>
          </xdr:nvSpPr>
          <xdr:spPr>
            <a:xfrm>
              <a:off x="5095875" y="37290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MWH∕tCO_2 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291745</xdr:colOff>
      <xdr:row>38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D34B43F-DF3B-4D4C-BE00-5096C67818F8}"/>
                </a:ext>
              </a:extLst>
            </xdr:cNvPr>
            <xdr:cNvSpPr txBox="1"/>
          </xdr:nvSpPr>
          <xdr:spPr>
            <a:xfrm>
              <a:off x="6101995" y="37200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D34B43F-DF3B-4D4C-BE00-5096C67818F8}"/>
                </a:ext>
              </a:extLst>
            </xdr:cNvPr>
            <xdr:cNvSpPr txBox="1"/>
          </xdr:nvSpPr>
          <xdr:spPr>
            <a:xfrm>
              <a:off x="6101995" y="37200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6FBA-369E-42FB-87FF-DA434AB489D0}">
  <dimension ref="C1:K22"/>
  <sheetViews>
    <sheetView tabSelected="1" workbookViewId="0"/>
  </sheetViews>
  <sheetFormatPr defaultRowHeight="15" x14ac:dyDescent="0.25"/>
  <cols>
    <col min="1" max="1" width="2.5703125" style="20" customWidth="1"/>
    <col min="2" max="2" width="9.140625" style="20"/>
    <col min="3" max="3" width="20.42578125" style="20" customWidth="1"/>
    <col min="4" max="4" width="11" style="20" bestFit="1" customWidth="1"/>
    <col min="5" max="5" width="11" style="20" customWidth="1"/>
    <col min="6" max="6" width="15.85546875" style="20" customWidth="1"/>
    <col min="7" max="7" width="10.7109375" style="20" bestFit="1" customWidth="1"/>
    <col min="8" max="16384" width="9.140625" style="20"/>
  </cols>
  <sheetData>
    <row r="1" spans="3:11" ht="9" customHeight="1" x14ac:dyDescent="0.25"/>
    <row r="2" spans="3:11" s="19" customFormat="1" x14ac:dyDescent="0.25">
      <c r="C2" s="29" t="s">
        <v>6</v>
      </c>
      <c r="D2" s="29" t="s">
        <v>5</v>
      </c>
      <c r="E2" s="30"/>
      <c r="F2" s="30"/>
      <c r="G2" s="30"/>
      <c r="H2" s="30"/>
      <c r="I2" s="30"/>
      <c r="J2" s="30"/>
      <c r="K2" s="30"/>
    </row>
    <row r="3" spans="3:11" s="19" customFormat="1" x14ac:dyDescent="0.25">
      <c r="C3" s="29" t="s">
        <v>31</v>
      </c>
      <c r="D3" s="29" t="s">
        <v>34</v>
      </c>
      <c r="E3" s="30"/>
      <c r="F3" s="38"/>
      <c r="G3" s="38"/>
      <c r="H3" s="38"/>
      <c r="I3" s="38"/>
      <c r="J3" s="38"/>
      <c r="K3" s="38"/>
    </row>
    <row r="4" spans="3:11" s="19" customFormat="1" x14ac:dyDescent="0.25">
      <c r="C4" s="40" t="s">
        <v>32</v>
      </c>
      <c r="D4" s="41">
        <v>45295</v>
      </c>
      <c r="E4" s="38"/>
      <c r="F4" s="38"/>
      <c r="G4" s="38"/>
      <c r="H4" s="38"/>
      <c r="I4" s="38"/>
      <c r="J4" s="38"/>
      <c r="K4" s="38"/>
    </row>
    <row r="5" spans="3:11" x14ac:dyDescent="0.25">
      <c r="C5" s="42" t="s">
        <v>7</v>
      </c>
      <c r="D5" s="42">
        <f>SUM(D6:D8)</f>
        <v>95.5</v>
      </c>
      <c r="E5" s="42" t="s">
        <v>3</v>
      </c>
      <c r="F5" s="42" t="s">
        <v>36</v>
      </c>
      <c r="G5" s="42"/>
    </row>
    <row r="6" spans="3:11" x14ac:dyDescent="0.25">
      <c r="C6" s="21" t="s">
        <v>8</v>
      </c>
      <c r="D6" s="42">
        <v>22</v>
      </c>
      <c r="E6" s="42" t="s">
        <v>3</v>
      </c>
      <c r="F6" s="43">
        <f>'Actual ER calculation'!G19</f>
        <v>46567.637999999999</v>
      </c>
      <c r="G6" s="42"/>
    </row>
    <row r="7" spans="3:11" x14ac:dyDescent="0.25">
      <c r="C7" s="22" t="s">
        <v>9</v>
      </c>
      <c r="D7" s="20">
        <v>24</v>
      </c>
      <c r="E7" s="20" t="s">
        <v>3</v>
      </c>
      <c r="F7" s="44">
        <f>'Actual ER calculation'!G37</f>
        <v>53143.460999999996</v>
      </c>
    </row>
    <row r="8" spans="3:11" ht="15.75" thickBot="1" x14ac:dyDescent="0.3">
      <c r="C8" s="23" t="s">
        <v>10</v>
      </c>
      <c r="D8" s="24">
        <v>49.5</v>
      </c>
      <c r="E8" s="24" t="s">
        <v>3</v>
      </c>
      <c r="F8" s="45">
        <f>'Actual ER calculation'!G55</f>
        <v>117525.057</v>
      </c>
      <c r="G8" s="24"/>
    </row>
    <row r="9" spans="3:11" x14ac:dyDescent="0.25">
      <c r="C9" s="39" t="s">
        <v>37</v>
      </c>
      <c r="F9" s="44">
        <f>SUM(F6:F8)</f>
        <v>217236.15599999999</v>
      </c>
    </row>
    <row r="11" spans="3:11" x14ac:dyDescent="0.25">
      <c r="C11" s="47" t="s">
        <v>22</v>
      </c>
      <c r="D11" s="32" t="s">
        <v>23</v>
      </c>
      <c r="E11" s="32" t="s">
        <v>24</v>
      </c>
    </row>
    <row r="12" spans="3:11" x14ac:dyDescent="0.25">
      <c r="C12" s="47"/>
      <c r="D12" s="27">
        <v>44774</v>
      </c>
      <c r="E12" s="27">
        <v>45169</v>
      </c>
    </row>
    <row r="13" spans="3:11" ht="27" x14ac:dyDescent="0.25">
      <c r="C13" s="28" t="s">
        <v>25</v>
      </c>
      <c r="D13" s="46">
        <f>E12-D12+1</f>
        <v>396</v>
      </c>
      <c r="E13" s="46"/>
    </row>
    <row r="14" spans="3:11" x14ac:dyDescent="0.25">
      <c r="C14" s="48" t="s">
        <v>28</v>
      </c>
      <c r="D14" s="32" t="s">
        <v>23</v>
      </c>
      <c r="E14" s="32" t="s">
        <v>24</v>
      </c>
    </row>
    <row r="15" spans="3:11" x14ac:dyDescent="0.25">
      <c r="C15" s="49"/>
      <c r="D15" s="27">
        <f>D12</f>
        <v>44774</v>
      </c>
      <c r="E15" s="27">
        <f>E12</f>
        <v>45169</v>
      </c>
    </row>
    <row r="16" spans="3:11" x14ac:dyDescent="0.25">
      <c r="C16" s="50"/>
      <c r="D16" s="31">
        <f>SUM('Actual ER calculation'!I6:I10,'Actual ER calculation'!I24:I28,'Actual ER calculation'!I42:I46)</f>
        <v>59835.309095000004</v>
      </c>
      <c r="E16" s="31">
        <f>SUM('Actual ER calculation'!I11:I18,'Actual ER calculation'!I29:I36,'Actual ER calculation'!I47:I54)</f>
        <v>145995.94871499998</v>
      </c>
      <c r="F16" s="25"/>
    </row>
    <row r="17" spans="3:6" x14ac:dyDescent="0.25">
      <c r="C17" s="35" t="s">
        <v>29</v>
      </c>
      <c r="D17" s="31">
        <f>ROUNDDOWN(SUM(D16:E16),0)</f>
        <v>205831</v>
      </c>
      <c r="E17" s="33"/>
      <c r="F17" s="20" t="s">
        <v>21</v>
      </c>
    </row>
    <row r="18" spans="3:6" x14ac:dyDescent="0.25">
      <c r="C18" s="28" t="s">
        <v>28</v>
      </c>
      <c r="D18" s="31">
        <f>ROUNDDOWN(SUM('Actual ER calculation'!$I$19,'Actual ER calculation'!$I$37,'Actual ER calculation'!$I$55),0)</f>
        <v>205831</v>
      </c>
      <c r="E18" s="26"/>
      <c r="F18" s="20" t="s">
        <v>21</v>
      </c>
    </row>
    <row r="19" spans="3:6" ht="40.5" x14ac:dyDescent="0.25">
      <c r="C19" s="28" t="s">
        <v>27</v>
      </c>
      <c r="D19" s="31">
        <v>191006</v>
      </c>
      <c r="E19" s="26"/>
    </row>
    <row r="20" spans="3:6" ht="40.5" x14ac:dyDescent="0.25">
      <c r="C20" s="28" t="s">
        <v>33</v>
      </c>
      <c r="D20" s="31">
        <f>ROUNDDOWN((D19/365)*396,0)</f>
        <v>207228</v>
      </c>
      <c r="E20" s="26"/>
    </row>
    <row r="21" spans="3:6" ht="54" x14ac:dyDescent="0.25">
      <c r="C21" s="28" t="s">
        <v>30</v>
      </c>
      <c r="D21" s="31">
        <f>SUM('Actual ER calculation'!G19,'Actual ER calculation'!G37,'Actual ER calculation'!G55)</f>
        <v>217236.15599999999</v>
      </c>
      <c r="E21" s="26" t="s">
        <v>35</v>
      </c>
    </row>
    <row r="22" spans="3:6" x14ac:dyDescent="0.25">
      <c r="C22" s="36" t="s">
        <v>26</v>
      </c>
      <c r="D22" s="37"/>
      <c r="E22" s="34">
        <f>(D18-D20)/D18</f>
        <v>-6.7871214734418041E-3</v>
      </c>
    </row>
  </sheetData>
  <mergeCells count="3">
    <mergeCell ref="D13:E13"/>
    <mergeCell ref="C11:C12"/>
    <mergeCell ref="C14:C1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56"/>
  <sheetViews>
    <sheetView topLeftCell="A40" workbookViewId="0"/>
  </sheetViews>
  <sheetFormatPr defaultRowHeight="13.5" x14ac:dyDescent="0.25"/>
  <cols>
    <col min="1" max="1" width="1.5703125" style="1" customWidth="1"/>
    <col min="2" max="2" width="9.140625" style="1"/>
    <col min="3" max="3" width="14.7109375" style="1" customWidth="1"/>
    <col min="4" max="4" width="12.5703125" style="1" bestFit="1" customWidth="1"/>
    <col min="5" max="5" width="11.85546875" style="1" customWidth="1"/>
    <col min="6" max="6" width="12.5703125" style="1" bestFit="1" customWidth="1"/>
    <col min="7" max="8" width="12.5703125" style="1" customWidth="1"/>
    <col min="9" max="9" width="13.85546875" style="1" bestFit="1" customWidth="1"/>
    <col min="10" max="10" width="12.5703125" style="1" bestFit="1" customWidth="1"/>
    <col min="11" max="11" width="11.28515625" style="1" bestFit="1" customWidth="1"/>
    <col min="12" max="16384" width="9.140625" style="1"/>
  </cols>
  <sheetData>
    <row r="1" spans="3:14" ht="8.25" customHeight="1" x14ac:dyDescent="0.25"/>
    <row r="3" spans="3:14" ht="14.25" x14ac:dyDescent="0.25">
      <c r="C3" s="15" t="s">
        <v>13</v>
      </c>
      <c r="D3" s="7"/>
      <c r="E3" s="7"/>
    </row>
    <row r="4" spans="3:14" ht="27" x14ac:dyDescent="0.25">
      <c r="C4" s="9" t="s">
        <v>1</v>
      </c>
      <c r="D4" s="10" t="s">
        <v>18</v>
      </c>
      <c r="E4" s="9" t="s">
        <v>19</v>
      </c>
      <c r="F4" s="9" t="s">
        <v>0</v>
      </c>
      <c r="G4" s="9" t="s">
        <v>12</v>
      </c>
      <c r="H4" s="9"/>
      <c r="I4" s="9"/>
      <c r="J4" s="9" t="s">
        <v>4</v>
      </c>
    </row>
    <row r="5" spans="3:14" ht="14.25" thickBot="1" x14ac:dyDescent="0.3">
      <c r="C5" s="16"/>
      <c r="D5" s="17"/>
      <c r="E5" s="16"/>
      <c r="F5" s="16"/>
      <c r="G5" s="16" t="s">
        <v>16</v>
      </c>
      <c r="H5" s="16" t="s">
        <v>17</v>
      </c>
      <c r="I5" s="16" t="s">
        <v>20</v>
      </c>
      <c r="J5" s="16"/>
    </row>
    <row r="6" spans="3:14" x14ac:dyDescent="0.25">
      <c r="C6" s="5">
        <v>44774</v>
      </c>
      <c r="D6" s="2">
        <v>4137185</v>
      </c>
      <c r="E6" s="2">
        <v>0</v>
      </c>
      <c r="F6" s="2">
        <f>D6-E6</f>
        <v>4137185</v>
      </c>
      <c r="G6" s="2">
        <f>F6/1000</f>
        <v>4137.1850000000004</v>
      </c>
      <c r="H6" s="11">
        <v>0.94750000000000001</v>
      </c>
      <c r="I6" s="11">
        <f>G6*H6</f>
        <v>3919.9827875000005</v>
      </c>
      <c r="J6" s="2">
        <v>4137185</v>
      </c>
      <c r="K6" s="1" t="str">
        <f>IF(J6=D6,"Matched", "Not-Matched")</f>
        <v>Matched</v>
      </c>
    </row>
    <row r="7" spans="3:14" x14ac:dyDescent="0.25">
      <c r="C7" s="5">
        <v>44805</v>
      </c>
      <c r="D7" s="2">
        <v>2575635</v>
      </c>
      <c r="E7" s="2">
        <v>0</v>
      </c>
      <c r="F7" s="2">
        <f t="shared" ref="F7:F17" si="0">D7-E7</f>
        <v>2575635</v>
      </c>
      <c r="G7" s="2">
        <f t="shared" ref="G7:G17" si="1">F7/1000</f>
        <v>2575.6350000000002</v>
      </c>
      <c r="H7" s="11">
        <v>0.94750000000000001</v>
      </c>
      <c r="I7" s="11">
        <f t="shared" ref="I7:I17" si="2">G7*H7</f>
        <v>2440.4141625000002</v>
      </c>
      <c r="J7" s="2">
        <v>2575635</v>
      </c>
      <c r="K7" s="1" t="str">
        <f t="shared" ref="K7:K18" si="3">IF(J7=D7,"Matched", "Not-Matched")</f>
        <v>Matched</v>
      </c>
    </row>
    <row r="8" spans="3:14" x14ac:dyDescent="0.25">
      <c r="C8" s="5">
        <v>44835</v>
      </c>
      <c r="D8" s="2">
        <v>1852591</v>
      </c>
      <c r="E8" s="2">
        <v>0</v>
      </c>
      <c r="F8" s="2">
        <f t="shared" si="0"/>
        <v>1852591</v>
      </c>
      <c r="G8" s="2">
        <f t="shared" si="1"/>
        <v>1852.5909999999999</v>
      </c>
      <c r="H8" s="11">
        <v>0.94750000000000001</v>
      </c>
      <c r="I8" s="11">
        <f t="shared" si="2"/>
        <v>1755.3299724999999</v>
      </c>
      <c r="J8" s="2">
        <v>1852591</v>
      </c>
      <c r="K8" s="1" t="str">
        <f t="shared" si="3"/>
        <v>Matched</v>
      </c>
    </row>
    <row r="9" spans="3:14" x14ac:dyDescent="0.25">
      <c r="C9" s="5">
        <v>44866</v>
      </c>
      <c r="D9" s="2">
        <v>1808776</v>
      </c>
      <c r="E9" s="2">
        <v>0</v>
      </c>
      <c r="F9" s="2">
        <f t="shared" si="0"/>
        <v>1808776</v>
      </c>
      <c r="G9" s="2">
        <f t="shared" si="1"/>
        <v>1808.7760000000001</v>
      </c>
      <c r="H9" s="11">
        <v>0.94750000000000001</v>
      </c>
      <c r="I9" s="11">
        <f t="shared" si="2"/>
        <v>1713.8152600000001</v>
      </c>
      <c r="J9" s="2">
        <v>1808776</v>
      </c>
      <c r="K9" s="1" t="str">
        <f t="shared" si="3"/>
        <v>Matched</v>
      </c>
    </row>
    <row r="10" spans="3:14" x14ac:dyDescent="0.25">
      <c r="C10" s="5">
        <v>44896</v>
      </c>
      <c r="D10" s="2">
        <v>3290527</v>
      </c>
      <c r="E10" s="2">
        <v>0</v>
      </c>
      <c r="F10" s="2">
        <f t="shared" si="0"/>
        <v>3290527</v>
      </c>
      <c r="G10" s="2">
        <f t="shared" si="1"/>
        <v>3290.527</v>
      </c>
      <c r="H10" s="11">
        <v>0.94750000000000001</v>
      </c>
      <c r="I10" s="11">
        <f t="shared" si="2"/>
        <v>3117.7743325000001</v>
      </c>
      <c r="J10" s="2">
        <v>3290527</v>
      </c>
      <c r="K10" s="1" t="str">
        <f t="shared" si="3"/>
        <v>Matched</v>
      </c>
    </row>
    <row r="11" spans="3:14" x14ac:dyDescent="0.25">
      <c r="C11" s="5">
        <v>44927</v>
      </c>
      <c r="D11" s="2">
        <v>4304134</v>
      </c>
      <c r="E11" s="2">
        <v>0</v>
      </c>
      <c r="F11" s="2">
        <f t="shared" si="0"/>
        <v>4304134</v>
      </c>
      <c r="G11" s="2">
        <f t="shared" si="1"/>
        <v>4304.134</v>
      </c>
      <c r="H11" s="11">
        <v>0.94750000000000001</v>
      </c>
      <c r="I11" s="11">
        <f t="shared" si="2"/>
        <v>4078.1669649999999</v>
      </c>
      <c r="J11" s="2">
        <v>4304134</v>
      </c>
      <c r="K11" s="1" t="str">
        <f t="shared" si="3"/>
        <v>Matched</v>
      </c>
    </row>
    <row r="12" spans="3:14" x14ac:dyDescent="0.25">
      <c r="C12" s="5">
        <v>44958</v>
      </c>
      <c r="D12" s="2">
        <v>2553203</v>
      </c>
      <c r="E12" s="2">
        <v>0</v>
      </c>
      <c r="F12" s="2">
        <f t="shared" si="0"/>
        <v>2553203</v>
      </c>
      <c r="G12" s="2">
        <f t="shared" si="1"/>
        <v>2553.203</v>
      </c>
      <c r="H12" s="11">
        <v>0.94750000000000001</v>
      </c>
      <c r="I12" s="11">
        <f t="shared" si="2"/>
        <v>2419.1598425000002</v>
      </c>
      <c r="J12" s="2">
        <v>2553203</v>
      </c>
      <c r="K12" s="1" t="str">
        <f t="shared" si="3"/>
        <v>Matched</v>
      </c>
    </row>
    <row r="13" spans="3:14" x14ac:dyDescent="0.25">
      <c r="C13" s="5">
        <v>44986</v>
      </c>
      <c r="D13" s="2">
        <v>2755052</v>
      </c>
      <c r="E13" s="2">
        <v>0</v>
      </c>
      <c r="F13" s="2">
        <f t="shared" si="0"/>
        <v>2755052</v>
      </c>
      <c r="G13" s="2">
        <f t="shared" si="1"/>
        <v>2755.0520000000001</v>
      </c>
      <c r="H13" s="11">
        <v>0.94750000000000001</v>
      </c>
      <c r="I13" s="11">
        <f t="shared" si="2"/>
        <v>2610.4117700000002</v>
      </c>
      <c r="J13" s="2">
        <v>2755052</v>
      </c>
      <c r="K13" s="1" t="str">
        <f t="shared" si="3"/>
        <v>Matched</v>
      </c>
    </row>
    <row r="14" spans="3:14" x14ac:dyDescent="0.25">
      <c r="C14" s="5">
        <v>45017</v>
      </c>
      <c r="D14" s="2">
        <v>3363660</v>
      </c>
      <c r="E14" s="2">
        <v>0</v>
      </c>
      <c r="F14" s="2">
        <f t="shared" si="0"/>
        <v>3363660</v>
      </c>
      <c r="G14" s="2">
        <f t="shared" si="1"/>
        <v>3363.66</v>
      </c>
      <c r="H14" s="11">
        <v>0.94750000000000001</v>
      </c>
      <c r="I14" s="11">
        <f t="shared" si="2"/>
        <v>3187.0678499999999</v>
      </c>
      <c r="J14" s="2">
        <v>3363660</v>
      </c>
      <c r="K14" s="1" t="str">
        <f t="shared" si="3"/>
        <v>Matched</v>
      </c>
      <c r="N14" s="2"/>
    </row>
    <row r="15" spans="3:14" x14ac:dyDescent="0.25">
      <c r="C15" s="5">
        <v>45047</v>
      </c>
      <c r="D15" s="2">
        <v>5027661</v>
      </c>
      <c r="E15" s="2">
        <v>0</v>
      </c>
      <c r="F15" s="2">
        <f t="shared" si="0"/>
        <v>5027661</v>
      </c>
      <c r="G15" s="2">
        <f t="shared" si="1"/>
        <v>5027.6610000000001</v>
      </c>
      <c r="H15" s="11">
        <v>0.94750000000000001</v>
      </c>
      <c r="I15" s="11">
        <f t="shared" si="2"/>
        <v>4763.7087975000004</v>
      </c>
      <c r="J15" s="2">
        <v>5027661</v>
      </c>
      <c r="K15" s="1" t="str">
        <f t="shared" si="3"/>
        <v>Matched</v>
      </c>
    </row>
    <row r="16" spans="3:14" x14ac:dyDescent="0.25">
      <c r="C16" s="5">
        <v>45078</v>
      </c>
      <c r="D16" s="2">
        <v>5386839</v>
      </c>
      <c r="E16" s="2">
        <v>0</v>
      </c>
      <c r="F16" s="2">
        <f t="shared" si="0"/>
        <v>5386839</v>
      </c>
      <c r="G16" s="2">
        <f t="shared" si="1"/>
        <v>5386.8389999999999</v>
      </c>
      <c r="H16" s="11">
        <v>0.94750000000000001</v>
      </c>
      <c r="I16" s="11">
        <f t="shared" si="2"/>
        <v>5104.0299525</v>
      </c>
      <c r="J16" s="2">
        <v>5386839</v>
      </c>
      <c r="K16" s="1" t="str">
        <f t="shared" si="3"/>
        <v>Matched</v>
      </c>
    </row>
    <row r="17" spans="3:11" x14ac:dyDescent="0.25">
      <c r="C17" s="5">
        <v>45108</v>
      </c>
      <c r="D17" s="2">
        <v>4174089</v>
      </c>
      <c r="E17" s="2">
        <v>0</v>
      </c>
      <c r="F17" s="2">
        <f t="shared" si="0"/>
        <v>4174089</v>
      </c>
      <c r="G17" s="2">
        <f t="shared" si="1"/>
        <v>4174.0889999999999</v>
      </c>
      <c r="H17" s="11">
        <v>0.94750000000000001</v>
      </c>
      <c r="I17" s="11">
        <f t="shared" si="2"/>
        <v>3954.9493275</v>
      </c>
      <c r="J17" s="2">
        <v>4174089</v>
      </c>
      <c r="K17" s="1" t="str">
        <f t="shared" si="3"/>
        <v>Matched</v>
      </c>
    </row>
    <row r="18" spans="3:11" x14ac:dyDescent="0.25">
      <c r="C18" s="5">
        <v>45139</v>
      </c>
      <c r="D18" s="3">
        <v>5338286</v>
      </c>
      <c r="E18" s="3">
        <v>0</v>
      </c>
      <c r="F18" s="3">
        <f>D18-E18</f>
        <v>5338286</v>
      </c>
      <c r="G18" s="3">
        <f>F18/1000</f>
        <v>5338.2860000000001</v>
      </c>
      <c r="H18" s="12">
        <v>0.94750000000000001</v>
      </c>
      <c r="I18" s="12">
        <f>G18*H18</f>
        <v>5058.0259850000002</v>
      </c>
      <c r="J18" s="3">
        <v>5338286</v>
      </c>
      <c r="K18" s="1" t="str">
        <f t="shared" si="3"/>
        <v>Matched</v>
      </c>
    </row>
    <row r="19" spans="3:11" x14ac:dyDescent="0.25">
      <c r="C19" s="14" t="s">
        <v>11</v>
      </c>
      <c r="D19" s="13">
        <f>SUM(D6:D18)</f>
        <v>46567638</v>
      </c>
      <c r="E19" s="13">
        <f t="shared" ref="E19:J19" si="4">SUM(E6:E18)</f>
        <v>0</v>
      </c>
      <c r="F19" s="13">
        <f t="shared" si="4"/>
        <v>46567638</v>
      </c>
      <c r="G19" s="13">
        <f t="shared" si="4"/>
        <v>46567.637999999999</v>
      </c>
      <c r="H19" s="13"/>
      <c r="I19" s="13">
        <f>SUM(I6:I18)</f>
        <v>44122.837004999994</v>
      </c>
      <c r="J19" s="13">
        <f t="shared" si="4"/>
        <v>46567638</v>
      </c>
    </row>
    <row r="20" spans="3:11" x14ac:dyDescent="0.25">
      <c r="I20" s="18"/>
    </row>
    <row r="21" spans="3:11" ht="14.25" x14ac:dyDescent="0.25">
      <c r="C21" s="15" t="s">
        <v>15</v>
      </c>
      <c r="D21" s="8"/>
      <c r="E21" s="7"/>
    </row>
    <row r="22" spans="3:11" ht="27" x14ac:dyDescent="0.25">
      <c r="C22" s="9" t="s">
        <v>1</v>
      </c>
      <c r="D22" s="10" t="s">
        <v>18</v>
      </c>
      <c r="E22" s="9" t="s">
        <v>19</v>
      </c>
      <c r="F22" s="9" t="s">
        <v>0</v>
      </c>
      <c r="G22" s="9" t="s">
        <v>12</v>
      </c>
      <c r="H22" s="9"/>
      <c r="I22" s="9"/>
      <c r="J22" s="9" t="s">
        <v>4</v>
      </c>
    </row>
    <row r="23" spans="3:11" ht="14.25" thickBot="1" x14ac:dyDescent="0.3">
      <c r="C23" s="16"/>
      <c r="D23" s="17"/>
      <c r="E23" s="16"/>
      <c r="F23" s="16"/>
      <c r="G23" s="16" t="s">
        <v>16</v>
      </c>
      <c r="H23" s="16" t="s">
        <v>17</v>
      </c>
      <c r="I23" s="16" t="s">
        <v>20</v>
      </c>
      <c r="J23" s="16"/>
    </row>
    <row r="24" spans="3:11" x14ac:dyDescent="0.25">
      <c r="C24" s="5">
        <v>44774</v>
      </c>
      <c r="D24" s="2">
        <v>4515092</v>
      </c>
      <c r="E24" s="2">
        <v>0</v>
      </c>
      <c r="F24" s="2">
        <f>D24-E24</f>
        <v>4515092</v>
      </c>
      <c r="G24" s="2">
        <f>F24/1000</f>
        <v>4515.0919999999996</v>
      </c>
      <c r="H24" s="11">
        <v>0.94750000000000001</v>
      </c>
      <c r="I24" s="11">
        <f>G24*H24</f>
        <v>4278.0496699999994</v>
      </c>
      <c r="J24" s="2">
        <v>4515092</v>
      </c>
      <c r="K24" s="1" t="str">
        <f>IF(J24=D24,"Matched", "Not-Matched")</f>
        <v>Matched</v>
      </c>
    </row>
    <row r="25" spans="3:11" x14ac:dyDescent="0.25">
      <c r="C25" s="5">
        <v>44805</v>
      </c>
      <c r="D25" s="2">
        <v>2825917</v>
      </c>
      <c r="E25" s="2">
        <v>0</v>
      </c>
      <c r="F25" s="2">
        <f t="shared" ref="F25:F35" si="5">D25-E25</f>
        <v>2825917</v>
      </c>
      <c r="G25" s="2">
        <f t="shared" ref="G25:G35" si="6">F25/1000</f>
        <v>2825.9169999999999</v>
      </c>
      <c r="H25" s="11">
        <v>0.94750000000000001</v>
      </c>
      <c r="I25" s="11">
        <f t="shared" ref="I25:I35" si="7">G25*H25</f>
        <v>2677.5563575000001</v>
      </c>
      <c r="J25" s="2">
        <v>2825917</v>
      </c>
      <c r="K25" s="1" t="str">
        <f t="shared" ref="K25:K36" si="8">IF(J25=D25,"Matched", "Not-Matched")</f>
        <v>Matched</v>
      </c>
    </row>
    <row r="26" spans="3:11" x14ac:dyDescent="0.25">
      <c r="C26" s="5">
        <v>44835</v>
      </c>
      <c r="D26" s="2">
        <v>1867238</v>
      </c>
      <c r="E26" s="2">
        <v>0</v>
      </c>
      <c r="F26" s="2">
        <f t="shared" si="5"/>
        <v>1867238</v>
      </c>
      <c r="G26" s="2">
        <f t="shared" si="6"/>
        <v>1867.2380000000001</v>
      </c>
      <c r="H26" s="11">
        <v>0.94750000000000001</v>
      </c>
      <c r="I26" s="11">
        <f t="shared" si="7"/>
        <v>1769.208005</v>
      </c>
      <c r="J26" s="2">
        <v>1867238</v>
      </c>
      <c r="K26" s="1" t="str">
        <f t="shared" si="8"/>
        <v>Matched</v>
      </c>
    </row>
    <row r="27" spans="3:11" x14ac:dyDescent="0.25">
      <c r="C27" s="5">
        <v>44866</v>
      </c>
      <c r="D27" s="2">
        <v>1504084</v>
      </c>
      <c r="E27" s="2">
        <v>0</v>
      </c>
      <c r="F27" s="2">
        <f t="shared" si="5"/>
        <v>1504084</v>
      </c>
      <c r="G27" s="2">
        <f t="shared" si="6"/>
        <v>1504.0840000000001</v>
      </c>
      <c r="H27" s="11">
        <v>0.94750000000000001</v>
      </c>
      <c r="I27" s="11">
        <f t="shared" si="7"/>
        <v>1425.11959</v>
      </c>
      <c r="J27" s="2">
        <v>1504084</v>
      </c>
      <c r="K27" s="1" t="str">
        <f t="shared" si="8"/>
        <v>Matched</v>
      </c>
    </row>
    <row r="28" spans="3:11" x14ac:dyDescent="0.25">
      <c r="C28" s="5">
        <v>44896</v>
      </c>
      <c r="D28" s="2">
        <v>3157360</v>
      </c>
      <c r="E28" s="2">
        <v>0</v>
      </c>
      <c r="F28" s="2">
        <f t="shared" si="5"/>
        <v>3157360</v>
      </c>
      <c r="G28" s="2">
        <f t="shared" si="6"/>
        <v>3157.36</v>
      </c>
      <c r="H28" s="11">
        <v>0.94750000000000001</v>
      </c>
      <c r="I28" s="11">
        <f t="shared" si="7"/>
        <v>2991.5986000000003</v>
      </c>
      <c r="J28" s="2">
        <v>3157360</v>
      </c>
      <c r="K28" s="1" t="str">
        <f t="shared" si="8"/>
        <v>Matched</v>
      </c>
    </row>
    <row r="29" spans="3:11" x14ac:dyDescent="0.25">
      <c r="C29" s="5">
        <v>44927</v>
      </c>
      <c r="D29" s="2">
        <v>4617896</v>
      </c>
      <c r="E29" s="2">
        <v>0</v>
      </c>
      <c r="F29" s="2">
        <f t="shared" si="5"/>
        <v>4617896</v>
      </c>
      <c r="G29" s="2">
        <f t="shared" si="6"/>
        <v>4617.8959999999997</v>
      </c>
      <c r="H29" s="11">
        <v>0.94750000000000001</v>
      </c>
      <c r="I29" s="11">
        <f t="shared" si="7"/>
        <v>4375.4564599999994</v>
      </c>
      <c r="J29" s="2">
        <v>4617896</v>
      </c>
      <c r="K29" s="1" t="str">
        <f t="shared" si="8"/>
        <v>Matched</v>
      </c>
    </row>
    <row r="30" spans="3:11" x14ac:dyDescent="0.25">
      <c r="C30" s="5">
        <v>44958</v>
      </c>
      <c r="D30" s="2">
        <v>2315258</v>
      </c>
      <c r="E30" s="2">
        <v>0</v>
      </c>
      <c r="F30" s="2">
        <f t="shared" si="5"/>
        <v>2315258</v>
      </c>
      <c r="G30" s="2">
        <f t="shared" si="6"/>
        <v>2315.2579999999998</v>
      </c>
      <c r="H30" s="11">
        <v>0.94750000000000001</v>
      </c>
      <c r="I30" s="11">
        <f t="shared" si="7"/>
        <v>2193.7069549999997</v>
      </c>
      <c r="J30" s="2">
        <v>2315258</v>
      </c>
      <c r="K30" s="1" t="str">
        <f t="shared" si="8"/>
        <v>Matched</v>
      </c>
    </row>
    <row r="31" spans="3:11" x14ac:dyDescent="0.25">
      <c r="C31" s="5">
        <v>44986</v>
      </c>
      <c r="D31" s="2">
        <v>2837588</v>
      </c>
      <c r="E31" s="2">
        <v>0</v>
      </c>
      <c r="F31" s="2">
        <f t="shared" si="5"/>
        <v>2837588</v>
      </c>
      <c r="G31" s="2">
        <f t="shared" si="6"/>
        <v>2837.5880000000002</v>
      </c>
      <c r="H31" s="11">
        <v>0.94750000000000001</v>
      </c>
      <c r="I31" s="11">
        <f t="shared" si="7"/>
        <v>2688.61463</v>
      </c>
      <c r="J31" s="2">
        <v>2837588</v>
      </c>
      <c r="K31" s="1" t="str">
        <f t="shared" si="8"/>
        <v>Matched</v>
      </c>
    </row>
    <row r="32" spans="3:11" x14ac:dyDescent="0.25">
      <c r="C32" s="5">
        <v>45017</v>
      </c>
      <c r="D32" s="2">
        <v>3480047</v>
      </c>
      <c r="E32" s="2">
        <v>0</v>
      </c>
      <c r="F32" s="2">
        <f t="shared" si="5"/>
        <v>3480047</v>
      </c>
      <c r="G32" s="2">
        <f t="shared" si="6"/>
        <v>3480.047</v>
      </c>
      <c r="H32" s="11">
        <v>0.94750000000000001</v>
      </c>
      <c r="I32" s="11">
        <f t="shared" si="7"/>
        <v>3297.3445325000002</v>
      </c>
      <c r="J32" s="2">
        <v>3480047</v>
      </c>
      <c r="K32" s="1" t="str">
        <f t="shared" si="8"/>
        <v>Matched</v>
      </c>
    </row>
    <row r="33" spans="3:11" x14ac:dyDescent="0.25">
      <c r="C33" s="5">
        <v>45047</v>
      </c>
      <c r="D33" s="2">
        <v>6656584</v>
      </c>
      <c r="E33" s="2">
        <v>0</v>
      </c>
      <c r="F33" s="2">
        <f t="shared" si="5"/>
        <v>6656584</v>
      </c>
      <c r="G33" s="2">
        <f t="shared" si="6"/>
        <v>6656.5839999999998</v>
      </c>
      <c r="H33" s="11">
        <v>0.94750000000000001</v>
      </c>
      <c r="I33" s="11">
        <f t="shared" si="7"/>
        <v>6307.1133399999999</v>
      </c>
      <c r="J33" s="2">
        <v>6656584</v>
      </c>
      <c r="K33" s="1" t="str">
        <f t="shared" si="8"/>
        <v>Matched</v>
      </c>
    </row>
    <row r="34" spans="3:11" x14ac:dyDescent="0.25">
      <c r="C34" s="5">
        <v>45078</v>
      </c>
      <c r="D34" s="2">
        <v>7398431</v>
      </c>
      <c r="E34" s="2">
        <v>0</v>
      </c>
      <c r="F34" s="2">
        <f t="shared" si="5"/>
        <v>7398431</v>
      </c>
      <c r="G34" s="2">
        <f t="shared" si="6"/>
        <v>7398.4309999999996</v>
      </c>
      <c r="H34" s="11">
        <v>0.94750000000000001</v>
      </c>
      <c r="I34" s="11">
        <f t="shared" si="7"/>
        <v>7010.0133724999996</v>
      </c>
      <c r="J34" s="2">
        <v>7398431</v>
      </c>
      <c r="K34" s="1" t="str">
        <f t="shared" si="8"/>
        <v>Matched</v>
      </c>
    </row>
    <row r="35" spans="3:11" x14ac:dyDescent="0.25">
      <c r="C35" s="5">
        <v>45108</v>
      </c>
      <c r="D35" s="2">
        <v>4688627</v>
      </c>
      <c r="E35" s="2">
        <v>0</v>
      </c>
      <c r="F35" s="2">
        <f t="shared" si="5"/>
        <v>4688627</v>
      </c>
      <c r="G35" s="2">
        <f t="shared" si="6"/>
        <v>4688.6270000000004</v>
      </c>
      <c r="H35" s="11">
        <v>0.94750000000000001</v>
      </c>
      <c r="I35" s="11">
        <f t="shared" si="7"/>
        <v>4442.4740825000008</v>
      </c>
      <c r="J35" s="2">
        <v>4688627</v>
      </c>
      <c r="K35" s="1" t="str">
        <f t="shared" si="8"/>
        <v>Matched</v>
      </c>
    </row>
    <row r="36" spans="3:11" x14ac:dyDescent="0.25">
      <c r="C36" s="6">
        <v>45139</v>
      </c>
      <c r="D36" s="3">
        <v>7279339</v>
      </c>
      <c r="E36" s="3">
        <v>0</v>
      </c>
      <c r="F36" s="3">
        <f>D36-E36</f>
        <v>7279339</v>
      </c>
      <c r="G36" s="3">
        <f>F36/1000</f>
        <v>7279.3389999999999</v>
      </c>
      <c r="H36" s="12">
        <v>0.94750000000000001</v>
      </c>
      <c r="I36" s="12">
        <f>G36*H36</f>
        <v>6897.1737025000002</v>
      </c>
      <c r="J36" s="3">
        <v>7279339</v>
      </c>
      <c r="K36" s="1" t="str">
        <f t="shared" si="8"/>
        <v>Matched</v>
      </c>
    </row>
    <row r="37" spans="3:11" x14ac:dyDescent="0.25">
      <c r="C37" s="14" t="s">
        <v>11</v>
      </c>
      <c r="D37" s="13">
        <f>SUM(D24:D36)</f>
        <v>53143461</v>
      </c>
      <c r="E37" s="13">
        <f t="shared" ref="E37" si="9">SUM(E24:E36)</f>
        <v>0</v>
      </c>
      <c r="F37" s="13">
        <f t="shared" ref="F37" si="10">SUM(F24:F36)</f>
        <v>53143461</v>
      </c>
      <c r="G37" s="13">
        <f t="shared" ref="G37" si="11">SUM(G24:G36)</f>
        <v>53143.460999999996</v>
      </c>
      <c r="H37" s="13"/>
      <c r="I37" s="13">
        <f>SUM(I24:I36)</f>
        <v>50353.429297499999</v>
      </c>
      <c r="J37" s="13">
        <f t="shared" ref="J37" si="12">SUM(J24:J36)</f>
        <v>53143461</v>
      </c>
    </row>
    <row r="38" spans="3:11" x14ac:dyDescent="0.25">
      <c r="C38" s="4"/>
      <c r="D38" s="2"/>
      <c r="E38" s="2"/>
      <c r="F38" s="2"/>
      <c r="G38" s="2"/>
      <c r="H38" s="2"/>
      <c r="I38" s="18"/>
      <c r="J38" s="2"/>
    </row>
    <row r="39" spans="3:11" ht="14.25" x14ac:dyDescent="0.25">
      <c r="C39" s="15" t="s">
        <v>14</v>
      </c>
      <c r="D39" s="8"/>
      <c r="E39" s="7"/>
    </row>
    <row r="40" spans="3:11" ht="27" x14ac:dyDescent="0.25">
      <c r="C40" s="9" t="s">
        <v>2</v>
      </c>
      <c r="D40" s="10" t="s">
        <v>18</v>
      </c>
      <c r="E40" s="9" t="s">
        <v>19</v>
      </c>
      <c r="F40" s="9" t="s">
        <v>0</v>
      </c>
      <c r="G40" s="9" t="s">
        <v>12</v>
      </c>
      <c r="H40" s="9"/>
      <c r="I40" s="9"/>
      <c r="J40" s="9" t="s">
        <v>4</v>
      </c>
    </row>
    <row r="41" spans="3:11" ht="14.25" thickBot="1" x14ac:dyDescent="0.3">
      <c r="C41" s="16"/>
      <c r="D41" s="17"/>
      <c r="E41" s="16"/>
      <c r="F41" s="16"/>
      <c r="G41" s="16" t="s">
        <v>16</v>
      </c>
      <c r="H41" s="16" t="s">
        <v>17</v>
      </c>
      <c r="I41" s="16" t="s">
        <v>20</v>
      </c>
      <c r="J41" s="16"/>
    </row>
    <row r="42" spans="3:11" x14ac:dyDescent="0.25">
      <c r="C42" s="5">
        <v>44774</v>
      </c>
      <c r="D42" s="2">
        <v>12880400</v>
      </c>
      <c r="E42" s="2">
        <v>0</v>
      </c>
      <c r="F42" s="2">
        <f>D42-E42</f>
        <v>12880400</v>
      </c>
      <c r="G42" s="2">
        <f>F42/1000</f>
        <v>12880.4</v>
      </c>
      <c r="H42" s="11">
        <v>0.94750000000000001</v>
      </c>
      <c r="I42" s="11">
        <f>G42*H42</f>
        <v>12204.179</v>
      </c>
      <c r="J42" s="2">
        <v>12880400</v>
      </c>
      <c r="K42" s="1" t="str">
        <f>IF(J42=D42,"Matched", "Not-Matched")</f>
        <v>Matched</v>
      </c>
    </row>
    <row r="43" spans="3:11" x14ac:dyDescent="0.25">
      <c r="C43" s="5">
        <v>44805</v>
      </c>
      <c r="D43" s="2">
        <v>9619092</v>
      </c>
      <c r="E43" s="2">
        <v>0</v>
      </c>
      <c r="F43" s="2">
        <f t="shared" ref="F43:F53" si="13">D43-E43</f>
        <v>9619092</v>
      </c>
      <c r="G43" s="2">
        <f t="shared" ref="G43:G53" si="14">F43/1000</f>
        <v>9619.0920000000006</v>
      </c>
      <c r="H43" s="11">
        <v>0.94750000000000001</v>
      </c>
      <c r="I43" s="11">
        <f t="shared" ref="I43:I53" si="15">G43*H43</f>
        <v>9114.0896700000012</v>
      </c>
      <c r="J43" s="2">
        <v>9619092</v>
      </c>
      <c r="K43" s="1" t="str">
        <f t="shared" ref="K43:K54" si="16">IF(J43=D43,"Matched", "Not-Matched")</f>
        <v>Matched</v>
      </c>
    </row>
    <row r="44" spans="3:11" x14ac:dyDescent="0.25">
      <c r="C44" s="5">
        <v>44835</v>
      </c>
      <c r="D44" s="2">
        <v>3504972</v>
      </c>
      <c r="E44" s="2">
        <v>0</v>
      </c>
      <c r="F44" s="2">
        <f t="shared" si="13"/>
        <v>3504972</v>
      </c>
      <c r="G44" s="2">
        <f t="shared" si="14"/>
        <v>3504.9720000000002</v>
      </c>
      <c r="H44" s="11">
        <v>0.94750000000000001</v>
      </c>
      <c r="I44" s="11">
        <f t="shared" si="15"/>
        <v>3320.9609700000001</v>
      </c>
      <c r="J44" s="2">
        <v>3504972</v>
      </c>
      <c r="K44" s="1" t="str">
        <f t="shared" si="16"/>
        <v>Matched</v>
      </c>
    </row>
    <row r="45" spans="3:11" x14ac:dyDescent="0.25">
      <c r="C45" s="5">
        <v>44866</v>
      </c>
      <c r="D45" s="2">
        <v>4155977</v>
      </c>
      <c r="E45" s="2">
        <v>0</v>
      </c>
      <c r="F45" s="2">
        <f t="shared" si="13"/>
        <v>4155977</v>
      </c>
      <c r="G45" s="2">
        <f t="shared" si="14"/>
        <v>4155.9769999999999</v>
      </c>
      <c r="H45" s="11">
        <v>0.94750000000000001</v>
      </c>
      <c r="I45" s="11">
        <f t="shared" si="15"/>
        <v>3937.7882074999998</v>
      </c>
      <c r="J45" s="2">
        <v>4155977</v>
      </c>
      <c r="K45" s="1" t="str">
        <f t="shared" si="16"/>
        <v>Matched</v>
      </c>
    </row>
    <row r="46" spans="3:11" x14ac:dyDescent="0.25">
      <c r="C46" s="5">
        <v>44896</v>
      </c>
      <c r="D46" s="2">
        <v>5455876</v>
      </c>
      <c r="E46" s="2">
        <v>0</v>
      </c>
      <c r="F46" s="2">
        <f t="shared" si="13"/>
        <v>5455876</v>
      </c>
      <c r="G46" s="2">
        <f t="shared" si="14"/>
        <v>5455.8760000000002</v>
      </c>
      <c r="H46" s="11">
        <v>0.94750000000000001</v>
      </c>
      <c r="I46" s="11">
        <f t="shared" si="15"/>
        <v>5169.4425099999999</v>
      </c>
      <c r="J46" s="2">
        <v>5455876</v>
      </c>
      <c r="K46" s="1" t="str">
        <f t="shared" si="16"/>
        <v>Matched</v>
      </c>
    </row>
    <row r="47" spans="3:11" x14ac:dyDescent="0.25">
      <c r="C47" s="5">
        <v>44927</v>
      </c>
      <c r="D47" s="2">
        <v>6973970</v>
      </c>
      <c r="E47" s="2">
        <v>0</v>
      </c>
      <c r="F47" s="2">
        <f t="shared" si="13"/>
        <v>6973970</v>
      </c>
      <c r="G47" s="2">
        <f t="shared" si="14"/>
        <v>6973.97</v>
      </c>
      <c r="H47" s="11">
        <v>0.94750000000000001</v>
      </c>
      <c r="I47" s="11">
        <f t="shared" si="15"/>
        <v>6607.8365750000003</v>
      </c>
      <c r="J47" s="2">
        <v>6973970</v>
      </c>
      <c r="K47" s="1" t="str">
        <f t="shared" si="16"/>
        <v>Matched</v>
      </c>
    </row>
    <row r="48" spans="3:11" x14ac:dyDescent="0.25">
      <c r="C48" s="5">
        <v>44958</v>
      </c>
      <c r="D48" s="2">
        <v>5047893</v>
      </c>
      <c r="E48" s="2">
        <v>0</v>
      </c>
      <c r="F48" s="2">
        <f t="shared" si="13"/>
        <v>5047893</v>
      </c>
      <c r="G48" s="2">
        <f t="shared" si="14"/>
        <v>5047.893</v>
      </c>
      <c r="H48" s="11">
        <v>0.94750000000000001</v>
      </c>
      <c r="I48" s="11">
        <f t="shared" si="15"/>
        <v>4782.8786175000005</v>
      </c>
      <c r="J48" s="2">
        <v>5047893</v>
      </c>
      <c r="K48" s="1" t="str">
        <f t="shared" si="16"/>
        <v>Matched</v>
      </c>
    </row>
    <row r="49" spans="3:11" x14ac:dyDescent="0.25">
      <c r="C49" s="5">
        <v>44986</v>
      </c>
      <c r="D49" s="2">
        <v>5904403</v>
      </c>
      <c r="E49" s="2">
        <v>0</v>
      </c>
      <c r="F49" s="2">
        <f t="shared" si="13"/>
        <v>5904403</v>
      </c>
      <c r="G49" s="2">
        <f t="shared" si="14"/>
        <v>5904.4030000000002</v>
      </c>
      <c r="H49" s="11">
        <v>0.94750000000000001</v>
      </c>
      <c r="I49" s="11">
        <f t="shared" si="15"/>
        <v>5594.4218424999999</v>
      </c>
      <c r="J49" s="2">
        <v>5904403</v>
      </c>
      <c r="K49" s="1" t="str">
        <f t="shared" si="16"/>
        <v>Matched</v>
      </c>
    </row>
    <row r="50" spans="3:11" x14ac:dyDescent="0.25">
      <c r="C50" s="5">
        <v>45017</v>
      </c>
      <c r="D50" s="2">
        <v>6552584</v>
      </c>
      <c r="E50" s="2">
        <v>0</v>
      </c>
      <c r="F50" s="2">
        <f t="shared" si="13"/>
        <v>6552584</v>
      </c>
      <c r="G50" s="2">
        <f t="shared" si="14"/>
        <v>6552.5839999999998</v>
      </c>
      <c r="H50" s="11">
        <v>0.94750000000000001</v>
      </c>
      <c r="I50" s="11">
        <f t="shared" si="15"/>
        <v>6208.5733399999999</v>
      </c>
      <c r="J50" s="2">
        <v>6552584</v>
      </c>
      <c r="K50" s="1" t="str">
        <f t="shared" si="16"/>
        <v>Matched</v>
      </c>
    </row>
    <row r="51" spans="3:11" x14ac:dyDescent="0.25">
      <c r="C51" s="5">
        <v>45047</v>
      </c>
      <c r="D51" s="2">
        <v>6946146</v>
      </c>
      <c r="E51" s="2">
        <v>0</v>
      </c>
      <c r="F51" s="2">
        <f t="shared" si="13"/>
        <v>6946146</v>
      </c>
      <c r="G51" s="2">
        <f t="shared" si="14"/>
        <v>6946.1459999999997</v>
      </c>
      <c r="H51" s="11">
        <v>0.94750000000000001</v>
      </c>
      <c r="I51" s="11">
        <f t="shared" si="15"/>
        <v>6581.4733349999997</v>
      </c>
      <c r="J51" s="2">
        <v>6946146</v>
      </c>
      <c r="K51" s="1" t="str">
        <f t="shared" si="16"/>
        <v>Matched</v>
      </c>
    </row>
    <row r="52" spans="3:11" x14ac:dyDescent="0.25">
      <c r="C52" s="5">
        <v>45078</v>
      </c>
      <c r="D52" s="2">
        <v>16247763</v>
      </c>
      <c r="E52" s="2">
        <v>0</v>
      </c>
      <c r="F52" s="2">
        <f t="shared" si="13"/>
        <v>16247763</v>
      </c>
      <c r="G52" s="2">
        <f t="shared" si="14"/>
        <v>16247.763000000001</v>
      </c>
      <c r="H52" s="11">
        <v>0.94750000000000001</v>
      </c>
      <c r="I52" s="11">
        <f t="shared" si="15"/>
        <v>15394.755442500002</v>
      </c>
      <c r="J52" s="2">
        <v>16247763</v>
      </c>
      <c r="K52" s="1" t="str">
        <f t="shared" si="16"/>
        <v>Matched</v>
      </c>
    </row>
    <row r="53" spans="3:11" x14ac:dyDescent="0.25">
      <c r="C53" s="5">
        <v>45108</v>
      </c>
      <c r="D53" s="2">
        <v>22371724</v>
      </c>
      <c r="E53" s="2">
        <v>0</v>
      </c>
      <c r="F53" s="2">
        <f t="shared" si="13"/>
        <v>22371724</v>
      </c>
      <c r="G53" s="2">
        <f t="shared" si="14"/>
        <v>22371.723999999998</v>
      </c>
      <c r="H53" s="11">
        <v>0.94750000000000001</v>
      </c>
      <c r="I53" s="11">
        <f t="shared" si="15"/>
        <v>21197.208489999997</v>
      </c>
      <c r="J53" s="2">
        <v>22371724</v>
      </c>
      <c r="K53" s="1" t="str">
        <f t="shared" si="16"/>
        <v>Matched</v>
      </c>
    </row>
    <row r="54" spans="3:11" x14ac:dyDescent="0.25">
      <c r="C54" s="6">
        <v>45139</v>
      </c>
      <c r="D54" s="3">
        <v>11864257</v>
      </c>
      <c r="E54" s="3">
        <v>0</v>
      </c>
      <c r="F54" s="3">
        <f>D54-E54</f>
        <v>11864257</v>
      </c>
      <c r="G54" s="3">
        <f>F54/1000</f>
        <v>11864.257</v>
      </c>
      <c r="H54" s="12">
        <v>0.94750000000000001</v>
      </c>
      <c r="I54" s="12">
        <f>G54*H54</f>
        <v>11241.383507500001</v>
      </c>
      <c r="J54" s="3">
        <v>11864257</v>
      </c>
      <c r="K54" s="1" t="str">
        <f t="shared" si="16"/>
        <v>Matched</v>
      </c>
    </row>
    <row r="55" spans="3:11" x14ac:dyDescent="0.25">
      <c r="C55" s="14" t="s">
        <v>11</v>
      </c>
      <c r="D55" s="13">
        <f>SUM(D42:D54)</f>
        <v>117525057</v>
      </c>
      <c r="E55" s="13">
        <f t="shared" ref="E55" si="17">SUM(E42:E54)</f>
        <v>0</v>
      </c>
      <c r="F55" s="13">
        <f t="shared" ref="F55" si="18">SUM(F42:F54)</f>
        <v>117525057</v>
      </c>
      <c r="G55" s="13">
        <f t="shared" ref="G55" si="19">SUM(G42:G54)</f>
        <v>117525.057</v>
      </c>
      <c r="H55" s="13"/>
      <c r="I55" s="13">
        <f>SUM(I42:I54)</f>
        <v>111354.9915075</v>
      </c>
      <c r="J55" s="13">
        <f t="shared" ref="J55" si="20">SUM(J42:J54)</f>
        <v>117525057</v>
      </c>
    </row>
    <row r="56" spans="3:11" x14ac:dyDescent="0.25">
      <c r="I56" s="18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Actual ER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Rajeev Kumar Singh</dc:creator>
  <cp:lastModifiedBy>Arijit Das</cp:lastModifiedBy>
  <dcterms:created xsi:type="dcterms:W3CDTF">2015-06-05T18:17:20Z</dcterms:created>
  <dcterms:modified xsi:type="dcterms:W3CDTF">2024-01-04T10:17:15Z</dcterms:modified>
</cp:coreProperties>
</file>