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23145" yWindow="-825" windowWidth="20730" windowHeight="11760" tabRatio="615"/>
  </bookViews>
  <sheets>
    <sheet name="ER of Büyükdüz HEPP" sheetId="1" r:id="rId1"/>
    <sheet name="Power Densit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4" i="1" l="1"/>
  <c r="J140" i="1"/>
  <c r="J151" i="1"/>
  <c r="I152" i="1"/>
  <c r="I88" i="1"/>
  <c r="I101" i="1"/>
  <c r="I114" i="1"/>
  <c r="I127" i="1"/>
  <c r="I140" i="1"/>
  <c r="I151" i="1"/>
  <c r="H151" i="1" l="1"/>
  <c r="H142" i="1"/>
  <c r="J142" i="1" s="1"/>
  <c r="H143" i="1"/>
  <c r="H144" i="1"/>
  <c r="H145" i="1"/>
  <c r="H146" i="1"/>
  <c r="H147" i="1"/>
  <c r="J147" i="1" s="1"/>
  <c r="H148" i="1"/>
  <c r="J148" i="1" s="1"/>
  <c r="H149" i="1"/>
  <c r="J149" i="1" s="1"/>
  <c r="H150" i="1"/>
  <c r="H129" i="1"/>
  <c r="J129" i="1" s="1"/>
  <c r="H130" i="1"/>
  <c r="H131" i="1"/>
  <c r="H132" i="1"/>
  <c r="H133" i="1"/>
  <c r="H134" i="1"/>
  <c r="J134" i="1" s="1"/>
  <c r="H135" i="1"/>
  <c r="J135" i="1" s="1"/>
  <c r="H136" i="1"/>
  <c r="H137" i="1"/>
  <c r="J137" i="1" s="1"/>
  <c r="H138" i="1"/>
  <c r="H139" i="1"/>
  <c r="H126" i="1"/>
  <c r="J126" i="1" s="1"/>
  <c r="H116" i="1"/>
  <c r="H117" i="1"/>
  <c r="H118" i="1"/>
  <c r="H119" i="1"/>
  <c r="J119" i="1" s="1"/>
  <c r="H120" i="1"/>
  <c r="J120" i="1" s="1"/>
  <c r="H121" i="1"/>
  <c r="H122" i="1"/>
  <c r="J122" i="1" s="1"/>
  <c r="H123" i="1"/>
  <c r="J123" i="1" s="1"/>
  <c r="H124" i="1"/>
  <c r="H125" i="1"/>
  <c r="H103" i="1"/>
  <c r="H104" i="1"/>
  <c r="H105" i="1"/>
  <c r="H106" i="1"/>
  <c r="H107" i="1"/>
  <c r="H108" i="1"/>
  <c r="H109" i="1"/>
  <c r="J109" i="1" s="1"/>
  <c r="H110" i="1"/>
  <c r="H111" i="1"/>
  <c r="H112" i="1"/>
  <c r="H113" i="1"/>
  <c r="H90" i="1"/>
  <c r="J90" i="1" s="1"/>
  <c r="H91" i="1"/>
  <c r="H92" i="1"/>
  <c r="H93" i="1"/>
  <c r="H94" i="1"/>
  <c r="H95" i="1"/>
  <c r="J95" i="1" s="1"/>
  <c r="H96" i="1"/>
  <c r="J96" i="1" s="1"/>
  <c r="H97" i="1"/>
  <c r="J97" i="1" s="1"/>
  <c r="H98" i="1"/>
  <c r="J98" i="1" s="1"/>
  <c r="H99" i="1"/>
  <c r="H100" i="1"/>
  <c r="H81" i="1"/>
  <c r="H82" i="1"/>
  <c r="H83" i="1"/>
  <c r="H84" i="1"/>
  <c r="J84" i="1" s="1"/>
  <c r="H85" i="1"/>
  <c r="H86" i="1"/>
  <c r="H87" i="1"/>
  <c r="J87" i="1" s="1"/>
  <c r="J143" i="1"/>
  <c r="J144" i="1"/>
  <c r="J145" i="1"/>
  <c r="J146" i="1"/>
  <c r="J150" i="1"/>
  <c r="J130" i="1"/>
  <c r="J131" i="1"/>
  <c r="J132" i="1"/>
  <c r="J133" i="1"/>
  <c r="J136" i="1"/>
  <c r="J138" i="1"/>
  <c r="J139" i="1"/>
  <c r="J116" i="1"/>
  <c r="J117" i="1"/>
  <c r="J118" i="1"/>
  <c r="J121" i="1"/>
  <c r="J124" i="1"/>
  <c r="J125" i="1"/>
  <c r="J103" i="1"/>
  <c r="J104" i="1"/>
  <c r="J105" i="1"/>
  <c r="J106" i="1"/>
  <c r="J107" i="1"/>
  <c r="J108" i="1"/>
  <c r="J110" i="1"/>
  <c r="J111" i="1"/>
  <c r="J112" i="1"/>
  <c r="J113" i="1"/>
  <c r="J91" i="1"/>
  <c r="J92" i="1"/>
  <c r="J93" i="1"/>
  <c r="J94" i="1"/>
  <c r="J99" i="1"/>
  <c r="J100" i="1"/>
  <c r="J81" i="1"/>
  <c r="J82" i="1"/>
  <c r="J83" i="1"/>
  <c r="J85" i="1"/>
  <c r="J86" i="1"/>
  <c r="F172" i="1"/>
  <c r="F176" i="1" l="1"/>
  <c r="B2" i="2"/>
  <c r="I142" i="1" l="1"/>
  <c r="I143" i="1"/>
  <c r="I144" i="1"/>
  <c r="I145" i="1"/>
  <c r="I146" i="1"/>
  <c r="I147" i="1"/>
  <c r="I148" i="1"/>
  <c r="I149" i="1"/>
  <c r="I150" i="1"/>
  <c r="I141" i="1"/>
  <c r="H141" i="1"/>
  <c r="I139" i="1"/>
  <c r="I129" i="1"/>
  <c r="I130" i="1"/>
  <c r="I131" i="1"/>
  <c r="I132" i="1"/>
  <c r="I133" i="1"/>
  <c r="I134" i="1"/>
  <c r="I135" i="1"/>
  <c r="I136" i="1"/>
  <c r="I137" i="1"/>
  <c r="I138" i="1"/>
  <c r="I128" i="1"/>
  <c r="H128" i="1"/>
  <c r="I116" i="1"/>
  <c r="I117" i="1"/>
  <c r="I118" i="1"/>
  <c r="I119" i="1"/>
  <c r="I120" i="1"/>
  <c r="I121" i="1"/>
  <c r="I122" i="1"/>
  <c r="I123" i="1"/>
  <c r="I124" i="1"/>
  <c r="I125" i="1"/>
  <c r="I126" i="1"/>
  <c r="I115" i="1"/>
  <c r="H115" i="1"/>
  <c r="I103" i="1"/>
  <c r="I104" i="1"/>
  <c r="I105" i="1"/>
  <c r="I106" i="1"/>
  <c r="I107" i="1"/>
  <c r="I108" i="1"/>
  <c r="I109" i="1"/>
  <c r="I110" i="1"/>
  <c r="I111" i="1"/>
  <c r="I112" i="1"/>
  <c r="I113" i="1"/>
  <c r="I102" i="1"/>
  <c r="H102" i="1"/>
  <c r="I90" i="1"/>
  <c r="I91" i="1"/>
  <c r="I92" i="1"/>
  <c r="I93" i="1"/>
  <c r="I94" i="1"/>
  <c r="I95" i="1"/>
  <c r="I96" i="1"/>
  <c r="I97" i="1"/>
  <c r="I98" i="1"/>
  <c r="I99" i="1"/>
  <c r="I100" i="1"/>
  <c r="I89" i="1"/>
  <c r="I81" i="1"/>
  <c r="I82" i="1"/>
  <c r="I83" i="1"/>
  <c r="I84" i="1"/>
  <c r="I85" i="1"/>
  <c r="I86" i="1"/>
  <c r="I87" i="1"/>
  <c r="I80" i="1"/>
  <c r="H89" i="1"/>
  <c r="H80" i="1"/>
  <c r="G12" i="1" l="1"/>
  <c r="H12" i="1"/>
  <c r="C66" i="1"/>
  <c r="D66" i="1"/>
  <c r="C67" i="1"/>
  <c r="D67" i="1"/>
  <c r="C68" i="1"/>
  <c r="D68" i="1"/>
  <c r="C69" i="1"/>
  <c r="D69" i="1"/>
  <c r="C70" i="1"/>
  <c r="D70" i="1"/>
  <c r="C71" i="1"/>
  <c r="D71" i="1"/>
  <c r="C72" i="1"/>
  <c r="D72" i="1"/>
  <c r="C73" i="1"/>
  <c r="D73" i="1"/>
  <c r="C74" i="1"/>
  <c r="D74" i="1"/>
  <c r="D65" i="1"/>
  <c r="C65" i="1"/>
  <c r="C53" i="1"/>
  <c r="D53" i="1"/>
  <c r="C54" i="1"/>
  <c r="D54" i="1"/>
  <c r="C55" i="1"/>
  <c r="D55" i="1"/>
  <c r="C56" i="1"/>
  <c r="D56" i="1"/>
  <c r="C57" i="1"/>
  <c r="D57" i="1"/>
  <c r="C58" i="1"/>
  <c r="D58" i="1"/>
  <c r="C59" i="1"/>
  <c r="D59" i="1"/>
  <c r="C60" i="1"/>
  <c r="D60" i="1"/>
  <c r="C61" i="1"/>
  <c r="D61" i="1"/>
  <c r="C62" i="1"/>
  <c r="D62" i="1"/>
  <c r="C63" i="1"/>
  <c r="D63" i="1"/>
  <c r="D52" i="1"/>
  <c r="C52" i="1"/>
  <c r="C40" i="1"/>
  <c r="D40" i="1"/>
  <c r="C41" i="1"/>
  <c r="D41" i="1"/>
  <c r="C42" i="1"/>
  <c r="D42" i="1"/>
  <c r="C43" i="1"/>
  <c r="D43" i="1"/>
  <c r="C44" i="1"/>
  <c r="D44" i="1"/>
  <c r="C45" i="1"/>
  <c r="D45" i="1"/>
  <c r="C46" i="1"/>
  <c r="D46" i="1"/>
  <c r="C47" i="1"/>
  <c r="D47" i="1"/>
  <c r="C48" i="1"/>
  <c r="D48" i="1"/>
  <c r="C49" i="1"/>
  <c r="D49" i="1"/>
  <c r="C50" i="1"/>
  <c r="D50" i="1"/>
  <c r="D39" i="1"/>
  <c r="C39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  <c r="C35" i="1"/>
  <c r="D35" i="1"/>
  <c r="C36" i="1"/>
  <c r="D36" i="1"/>
  <c r="C37" i="1"/>
  <c r="D37" i="1"/>
  <c r="D26" i="1"/>
  <c r="C26" i="1"/>
  <c r="C14" i="1"/>
  <c r="D14" i="1"/>
  <c r="C15" i="1"/>
  <c r="D15" i="1"/>
  <c r="C16" i="1"/>
  <c r="D16" i="1"/>
  <c r="C17" i="1"/>
  <c r="D17" i="1"/>
  <c r="C18" i="1"/>
  <c r="D18" i="1"/>
  <c r="C19" i="1"/>
  <c r="D19" i="1"/>
  <c r="C20" i="1"/>
  <c r="D20" i="1"/>
  <c r="C21" i="1"/>
  <c r="D21" i="1"/>
  <c r="C22" i="1"/>
  <c r="D22" i="1"/>
  <c r="C23" i="1"/>
  <c r="D23" i="1"/>
  <c r="C24" i="1"/>
  <c r="D24" i="1"/>
  <c r="D13" i="1"/>
  <c r="C13" i="1"/>
  <c r="C5" i="1"/>
  <c r="D5" i="1"/>
  <c r="C6" i="1"/>
  <c r="D6" i="1"/>
  <c r="C7" i="1"/>
  <c r="D7" i="1"/>
  <c r="C8" i="1"/>
  <c r="D8" i="1"/>
  <c r="C9" i="1"/>
  <c r="D9" i="1"/>
  <c r="C10" i="1"/>
  <c r="D10" i="1"/>
  <c r="C11" i="1"/>
  <c r="D11" i="1"/>
  <c r="D4" i="1"/>
  <c r="C4" i="1"/>
  <c r="H161" i="1" l="1"/>
  <c r="H165" i="1"/>
  <c r="H38" i="1"/>
  <c r="F161" i="1"/>
  <c r="F162" i="1"/>
  <c r="H162" i="1" s="1"/>
  <c r="F163" i="1"/>
  <c r="H163" i="1" s="1"/>
  <c r="H164" i="1"/>
  <c r="F165" i="1"/>
  <c r="E70" i="1"/>
  <c r="F70" i="1" s="1"/>
  <c r="I70" i="1" s="1"/>
  <c r="E72" i="1"/>
  <c r="F72" i="1" s="1"/>
  <c r="I72" i="1" s="1"/>
  <c r="E68" i="1"/>
  <c r="F68" i="1" s="1"/>
  <c r="I68" i="1" s="1"/>
  <c r="E66" i="1"/>
  <c r="F66" i="1" s="1"/>
  <c r="I66" i="1" s="1"/>
  <c r="E67" i="1"/>
  <c r="F67" i="1" s="1"/>
  <c r="I67" i="1" s="1"/>
  <c r="E69" i="1"/>
  <c r="F69" i="1" s="1"/>
  <c r="I69" i="1" s="1"/>
  <c r="E71" i="1"/>
  <c r="F71" i="1" s="1"/>
  <c r="I71" i="1" s="1"/>
  <c r="E73" i="1"/>
  <c r="F73" i="1" s="1"/>
  <c r="I73" i="1" s="1"/>
  <c r="E74" i="1"/>
  <c r="F74" i="1" s="1"/>
  <c r="I74" i="1" s="1"/>
  <c r="E52" i="1"/>
  <c r="F52" i="1" s="1"/>
  <c r="E40" i="1"/>
  <c r="F40" i="1" s="1"/>
  <c r="I40" i="1" s="1"/>
  <c r="E41" i="1"/>
  <c r="F41" i="1" s="1"/>
  <c r="I41" i="1" s="1"/>
  <c r="E42" i="1"/>
  <c r="F42" i="1" s="1"/>
  <c r="I42" i="1" s="1"/>
  <c r="E43" i="1"/>
  <c r="F43" i="1" s="1"/>
  <c r="I43" i="1" s="1"/>
  <c r="E44" i="1"/>
  <c r="F44" i="1" s="1"/>
  <c r="I44" i="1" s="1"/>
  <c r="E45" i="1"/>
  <c r="F45" i="1" s="1"/>
  <c r="I45" i="1" s="1"/>
  <c r="E46" i="1"/>
  <c r="F46" i="1" s="1"/>
  <c r="I46" i="1" s="1"/>
  <c r="E48" i="1"/>
  <c r="F48" i="1" s="1"/>
  <c r="I48" i="1" s="1"/>
  <c r="E49" i="1"/>
  <c r="F49" i="1" s="1"/>
  <c r="I49" i="1" s="1"/>
  <c r="E50" i="1"/>
  <c r="F50" i="1" s="1"/>
  <c r="I50" i="1" s="1"/>
  <c r="E39" i="1"/>
  <c r="F39" i="1" s="1"/>
  <c r="G51" i="1"/>
  <c r="G76" i="1" s="1"/>
  <c r="H51" i="1"/>
  <c r="H76" i="1" s="1"/>
  <c r="E29" i="1"/>
  <c r="F29" i="1" s="1"/>
  <c r="I29" i="1" s="1"/>
  <c r="E31" i="1"/>
  <c r="F31" i="1" s="1"/>
  <c r="I31" i="1" s="1"/>
  <c r="E37" i="1"/>
  <c r="F37" i="1" s="1"/>
  <c r="I37" i="1" s="1"/>
  <c r="E27" i="1"/>
  <c r="F27" i="1" s="1"/>
  <c r="I27" i="1" s="1"/>
  <c r="E35" i="1"/>
  <c r="F35" i="1" s="1"/>
  <c r="I35" i="1" s="1"/>
  <c r="G38" i="1"/>
  <c r="E28" i="1"/>
  <c r="E30" i="1"/>
  <c r="F30" i="1" s="1"/>
  <c r="I30" i="1" s="1"/>
  <c r="E32" i="1"/>
  <c r="F32" i="1" s="1"/>
  <c r="I32" i="1" s="1"/>
  <c r="E33" i="1"/>
  <c r="F33" i="1" s="1"/>
  <c r="I33" i="1" s="1"/>
  <c r="E34" i="1"/>
  <c r="F34" i="1" s="1"/>
  <c r="I34" i="1" s="1"/>
  <c r="E36" i="1"/>
  <c r="F36" i="1" s="1"/>
  <c r="I36" i="1" s="1"/>
  <c r="E26" i="1"/>
  <c r="F26" i="1" s="1"/>
  <c r="G25" i="1"/>
  <c r="H25" i="1"/>
  <c r="E14" i="1"/>
  <c r="F14" i="1" s="1"/>
  <c r="I14" i="1" s="1"/>
  <c r="E20" i="1"/>
  <c r="F20" i="1" s="1"/>
  <c r="I20" i="1" s="1"/>
  <c r="E22" i="1"/>
  <c r="F22" i="1" s="1"/>
  <c r="I22" i="1" s="1"/>
  <c r="D25" i="1"/>
  <c r="E15" i="1"/>
  <c r="F15" i="1" s="1"/>
  <c r="I15" i="1" s="1"/>
  <c r="E23" i="1"/>
  <c r="F23" i="1" s="1"/>
  <c r="I23" i="1" s="1"/>
  <c r="E24" i="1"/>
  <c r="F24" i="1" s="1"/>
  <c r="I24" i="1" s="1"/>
  <c r="E16" i="1"/>
  <c r="F16" i="1" s="1"/>
  <c r="I16" i="1" s="1"/>
  <c r="E17" i="1"/>
  <c r="F17" i="1" s="1"/>
  <c r="I17" i="1" s="1"/>
  <c r="E18" i="1"/>
  <c r="F18" i="1" s="1"/>
  <c r="I18" i="1" s="1"/>
  <c r="E19" i="1"/>
  <c r="F19" i="1" s="1"/>
  <c r="I19" i="1" s="1"/>
  <c r="E21" i="1"/>
  <c r="F21" i="1" s="1"/>
  <c r="I21" i="1" s="1"/>
  <c r="E13" i="1"/>
  <c r="D12" i="1"/>
  <c r="E4" i="1"/>
  <c r="H88" i="1"/>
  <c r="E10" i="1"/>
  <c r="F10" i="1" s="1"/>
  <c r="E7" i="1"/>
  <c r="F7" i="1" s="1"/>
  <c r="E8" i="1"/>
  <c r="J141" i="1"/>
  <c r="J128" i="1"/>
  <c r="J115" i="1"/>
  <c r="J102" i="1"/>
  <c r="J89" i="1"/>
  <c r="H127" i="1"/>
  <c r="H114" i="1"/>
  <c r="H101" i="1"/>
  <c r="J80" i="1"/>
  <c r="I39" i="1" l="1"/>
  <c r="I26" i="1"/>
  <c r="I52" i="1"/>
  <c r="F28" i="1"/>
  <c r="F38" i="1" s="1"/>
  <c r="I38" i="1" s="1"/>
  <c r="F13" i="1"/>
  <c r="C12" i="1"/>
  <c r="E12" i="1" s="1"/>
  <c r="C25" i="1"/>
  <c r="E25" i="1" s="1"/>
  <c r="C51" i="1"/>
  <c r="E47" i="1"/>
  <c r="F47" i="1" s="1"/>
  <c r="I47" i="1" s="1"/>
  <c r="C38" i="1"/>
  <c r="D51" i="1"/>
  <c r="D38" i="1"/>
  <c r="I7" i="1"/>
  <c r="F4" i="1"/>
  <c r="F8" i="1"/>
  <c r="I8" i="1" s="1"/>
  <c r="I10" i="1"/>
  <c r="J101" i="1"/>
  <c r="E5" i="1"/>
  <c r="E9" i="1"/>
  <c r="E11" i="1"/>
  <c r="J127" i="1"/>
  <c r="E38" i="1" l="1"/>
  <c r="E51" i="1"/>
  <c r="I13" i="1"/>
  <c r="F25" i="1"/>
  <c r="I25" i="1" s="1"/>
  <c r="F51" i="1"/>
  <c r="I51" i="1" s="1"/>
  <c r="G163" i="1" s="1"/>
  <c r="I163" i="1" s="1"/>
  <c r="J88" i="1"/>
  <c r="J152" i="1" s="1"/>
  <c r="I28" i="1"/>
  <c r="G162" i="1" s="1"/>
  <c r="I162" i="1" s="1"/>
  <c r="F5" i="1"/>
  <c r="I5" i="1" s="1"/>
  <c r="F11" i="1"/>
  <c r="I11" i="1" s="1"/>
  <c r="F9" i="1"/>
  <c r="I9" i="1" s="1"/>
  <c r="I4" i="1"/>
  <c r="E6" i="1"/>
  <c r="G161" i="1" l="1"/>
  <c r="I161" i="1" s="1"/>
  <c r="F6" i="1"/>
  <c r="F12" i="1" s="1"/>
  <c r="I12" i="1" s="1"/>
  <c r="I6" i="1" l="1"/>
  <c r="G160" i="1" l="1"/>
  <c r="I160" i="1" s="1"/>
  <c r="H140" i="1"/>
  <c r="H152" i="1" s="1"/>
  <c r="F160" i="1" l="1"/>
  <c r="F169" i="1" l="1"/>
  <c r="F168" i="1"/>
  <c r="F166" i="1"/>
  <c r="D64" i="1"/>
  <c r="C64" i="1"/>
  <c r="E64" i="1" s="1"/>
  <c r="F170" i="1" l="1"/>
  <c r="E53" i="1"/>
  <c r="F53" i="1" s="1"/>
  <c r="E54" i="1"/>
  <c r="F54" i="1" s="1"/>
  <c r="I54" i="1" s="1"/>
  <c r="E55" i="1"/>
  <c r="F55" i="1" s="1"/>
  <c r="I55" i="1" s="1"/>
  <c r="E56" i="1"/>
  <c r="F56" i="1" s="1"/>
  <c r="I56" i="1" s="1"/>
  <c r="E57" i="1"/>
  <c r="F57" i="1" s="1"/>
  <c r="I57" i="1" s="1"/>
  <c r="E58" i="1"/>
  <c r="F58" i="1" s="1"/>
  <c r="I58" i="1" s="1"/>
  <c r="E59" i="1"/>
  <c r="F59" i="1" s="1"/>
  <c r="I59" i="1" s="1"/>
  <c r="E60" i="1"/>
  <c r="F60" i="1" s="1"/>
  <c r="I60" i="1" s="1"/>
  <c r="E61" i="1"/>
  <c r="F61" i="1" s="1"/>
  <c r="I61" i="1" s="1"/>
  <c r="E62" i="1"/>
  <c r="F62" i="1" s="1"/>
  <c r="I62" i="1" s="1"/>
  <c r="E63" i="1"/>
  <c r="F63" i="1" s="1"/>
  <c r="I63" i="1" s="1"/>
  <c r="E65" i="1"/>
  <c r="F65" i="1" s="1"/>
  <c r="I65" i="1" l="1"/>
  <c r="F75" i="1"/>
  <c r="I75" i="1" s="1"/>
  <c r="G165" i="1" s="1"/>
  <c r="I165" i="1" s="1"/>
  <c r="I53" i="1"/>
  <c r="F64" i="1"/>
  <c r="I64" i="1" s="1"/>
  <c r="F76" i="1" l="1"/>
  <c r="G164" i="1"/>
  <c r="I164" i="1" s="1"/>
  <c r="I76" i="1"/>
  <c r="F175" i="1" s="1"/>
  <c r="D75" i="1"/>
  <c r="D76" i="1" s="1"/>
  <c r="C75" i="1"/>
  <c r="C76" i="1" l="1"/>
  <c r="E75" i="1"/>
  <c r="E76" i="1" s="1"/>
  <c r="F174" i="1"/>
  <c r="H166" i="1"/>
  <c r="G166" i="1" l="1"/>
  <c r="I166" i="1" s="1"/>
  <c r="F173" i="1" l="1"/>
</calcChain>
</file>

<file path=xl/sharedStrings.xml><?xml version="1.0" encoding="utf-8"?>
<sst xmlns="http://schemas.openxmlformats.org/spreadsheetml/2006/main" count="53" uniqueCount="45">
  <si>
    <t>Electricity supplied to the grid (MWh) (1)</t>
  </si>
  <si>
    <t>Electricity consumption from the grid (MWh) (2)</t>
  </si>
  <si>
    <t>EF</t>
  </si>
  <si>
    <t xml:space="preserve">Net electricity supplied to the grid[MWh] (3) =(1)-(2)  </t>
  </si>
  <si>
    <t>Project emissions or actual net GHG removals by sinks (tCO2e)</t>
  </si>
  <si>
    <t>Leakage (tCO2e)</t>
  </si>
  <si>
    <t>Emission reductions or net anthropogenic GHG removals by sinks (tCO2e)</t>
  </si>
  <si>
    <t>Months</t>
  </si>
  <si>
    <t>Baseline emissions or baseline net GHG removals by sinks (tCO2e)</t>
  </si>
  <si>
    <t xml:space="preserve">METERING DEVICE 
Net electricity supplied to the grid[MWh] (3) =(1)-(2)  </t>
  </si>
  <si>
    <t>Total</t>
  </si>
  <si>
    <t>Monitoring Start Date</t>
  </si>
  <si>
    <t>Monitoring End Date</t>
  </si>
  <si>
    <t>Monitoring Duration (days)</t>
  </si>
  <si>
    <t>Annual Estimated ER Amount (tCO2e/yr)</t>
  </si>
  <si>
    <t>Estimated ER Amount (during monitoring duration)</t>
  </si>
  <si>
    <t>actual ERy (tCO2e)</t>
  </si>
  <si>
    <t>estimated ERy (tCO2e)</t>
  </si>
  <si>
    <t>% by year</t>
  </si>
  <si>
    <t>n of days</t>
  </si>
  <si>
    <t>METERING DEVICE 
Electricity supplied to the grid (MWh) (1)</t>
  </si>
  <si>
    <t>METERING DEVICE 
Electricity consumption from the grid (MWh) (2)</t>
  </si>
  <si>
    <t>tCO2/MWh</t>
  </si>
  <si>
    <t>Value</t>
  </si>
  <si>
    <t>Unit</t>
  </si>
  <si>
    <t>Vintage (from-to)</t>
  </si>
  <si>
    <t>Actual ER Amount (per year)</t>
  </si>
  <si>
    <t>Actual Electricity Generated (per year)</t>
  </si>
  <si>
    <t>Difference Btw Estimated and Actual Reductions</t>
  </si>
  <si>
    <t>BÜYÜKDÜZ HEPP EMISSION REDUCTION AMOUNT (31/05/2012-31/10/2017)</t>
  </si>
  <si>
    <t>Sum 2012</t>
  </si>
  <si>
    <t>Sum 2013</t>
  </si>
  <si>
    <t>Sum 2014</t>
  </si>
  <si>
    <t>Sum 2015</t>
  </si>
  <si>
    <t>Sum 2016</t>
  </si>
  <si>
    <t>Sum 2017</t>
  </si>
  <si>
    <t>Total Sum (31/05/2012-31/10/2017)</t>
  </si>
  <si>
    <t>Monthly Meter Reading Values (Aggregated)</t>
  </si>
  <si>
    <t xml:space="preserve">Monthly Meter Reading Values </t>
  </si>
  <si>
    <t>Meter 1 Supply</t>
  </si>
  <si>
    <t>Meter 1 Consumption</t>
  </si>
  <si>
    <t>Meter 2 Supply</t>
  </si>
  <si>
    <t>Meter 2 Consumpption</t>
  </si>
  <si>
    <t>PD (W/m2)</t>
  </si>
  <si>
    <t>Power Density (W/m2)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</si>
</sst>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.00\ _T_L_-;\-* #,##0.00\ _T_L_-;_-* &quot;-&quot;??\ _T_L_-;_-@_-"/>
    <numFmt numFmtId="165" formatCode="#,##0.000"/>
    <numFmt numFmtId="166" formatCode="0.000"/>
    <numFmt numFmtId="167" formatCode="_-* #,##0\ _T_L_-;\-* #,##0\ _T_L_-;_-* &quot;-&quot;??\ _T_L_-;_-@_-"/>
    <numFmt numFmtId="168" formatCode="0.0%"/>
    <numFmt numFmtId="169" formatCode="[$-409]mmm\-yy;@"/>
    <numFmt numFmtId="170" formatCode="[$-409]d\-mmm\-yy;@"/>
    <numFmt numFmtId="171" formatCode="0.0000"/>
  </numFmts>
  <fonts count="20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8"/>
      <name val="Arial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b/>
      <i/>
      <sz val="10"/>
      <name val="Arial"/>
      <family val="2"/>
      <charset val="162"/>
    </font>
    <font>
      <b/>
      <sz val="11"/>
      <name val="Arial"/>
      <family val="2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9"/>
      <color rgb="FF000000"/>
      <name val="Arial"/>
      <family val="2"/>
      <charset val="162"/>
    </font>
    <font>
      <b/>
      <sz val="10.5"/>
      <color theme="1"/>
      <name val="Century Gothic"/>
      <family val="2"/>
      <charset val="162"/>
    </font>
    <font>
      <b/>
      <sz val="10.5"/>
      <color rgb="FF000000"/>
      <name val="Century Gothic"/>
      <family val="2"/>
      <charset val="162"/>
    </font>
    <font>
      <b/>
      <i/>
      <sz val="10.5"/>
      <name val="Century Gothic"/>
      <family val="2"/>
      <charset val="162"/>
    </font>
    <font>
      <sz val="10.5"/>
      <name val="Century Gothic"/>
      <family val="2"/>
      <charset val="162"/>
    </font>
    <font>
      <b/>
      <sz val="10.5"/>
      <name val="Century Gothic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3" fillId="0" borderId="0" applyFont="0" applyFill="0" applyBorder="0" applyAlignment="0" applyProtection="0"/>
    <xf numFmtId="0" fontId="10" fillId="0" borderId="0"/>
    <xf numFmtId="0" fontId="9" fillId="0" borderId="0"/>
    <xf numFmtId="9" fontId="3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</cellStyleXfs>
  <cellXfs count="82">
    <xf numFmtId="0" fontId="0" fillId="0" borderId="0" xfId="0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165" fontId="7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/>
    <xf numFmtId="3" fontId="5" fillId="0" borderId="1" xfId="0" applyNumberFormat="1" applyFont="1" applyBorder="1"/>
    <xf numFmtId="0" fontId="1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166" fontId="6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166" fontId="5" fillId="0" borderId="0" xfId="0" applyNumberFormat="1" applyFont="1" applyFill="1" applyBorder="1" applyAlignment="1">
      <alignment horizontal="center"/>
    </xf>
    <xf numFmtId="9" fontId="5" fillId="0" borderId="0" xfId="0" applyNumberFormat="1" applyFont="1" applyAlignment="1">
      <alignment horizontal="center"/>
    </xf>
    <xf numFmtId="164" fontId="11" fillId="0" borderId="1" xfId="1" applyNumberFormat="1" applyFont="1" applyFill="1" applyBorder="1" applyAlignment="1"/>
    <xf numFmtId="164" fontId="11" fillId="0" borderId="1" xfId="1" applyNumberFormat="1" applyFont="1" applyFill="1" applyBorder="1" applyAlignment="1">
      <alignment horizontal="center"/>
    </xf>
    <xf numFmtId="164" fontId="12" fillId="0" borderId="1" xfId="1" applyNumberFormat="1" applyFont="1" applyBorder="1" applyAlignment="1">
      <alignment horizontal="center"/>
    </xf>
    <xf numFmtId="164" fontId="5" fillId="0" borderId="1" xfId="1" applyNumberFormat="1" applyFont="1" applyBorder="1" applyAlignment="1">
      <alignment horizontal="center"/>
    </xf>
    <xf numFmtId="164" fontId="5" fillId="3" borderId="1" xfId="1" applyNumberFormat="1" applyFont="1" applyFill="1" applyBorder="1" applyAlignment="1">
      <alignment horizontal="center"/>
    </xf>
    <xf numFmtId="164" fontId="7" fillId="2" borderId="1" xfId="1" applyNumberFormat="1" applyFont="1" applyFill="1" applyBorder="1" applyAlignment="1">
      <alignment horizontal="right" vertical="center"/>
    </xf>
    <xf numFmtId="167" fontId="12" fillId="0" borderId="1" xfId="1" applyNumberFormat="1" applyFont="1" applyBorder="1" applyAlignment="1">
      <alignment horizontal="center"/>
    </xf>
    <xf numFmtId="0" fontId="5" fillId="3" borderId="1" xfId="0" applyNumberFormat="1" applyFont="1" applyFill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69" fontId="7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67" fontId="12" fillId="3" borderId="1" xfId="1" applyNumberFormat="1" applyFont="1" applyFill="1" applyBorder="1" applyAlignment="1">
      <alignment horizontal="center"/>
    </xf>
    <xf numFmtId="170" fontId="5" fillId="0" borderId="1" xfId="0" applyNumberFormat="1" applyFont="1" applyBorder="1" applyAlignment="1">
      <alignment horizontal="center"/>
    </xf>
    <xf numFmtId="170" fontId="5" fillId="0" borderId="1" xfId="0" applyNumberFormat="1" applyFont="1" applyBorder="1"/>
    <xf numFmtId="168" fontId="5" fillId="0" borderId="1" xfId="4" applyNumberFormat="1" applyFont="1" applyFill="1" applyBorder="1" applyAlignment="1">
      <alignment horizontal="center"/>
    </xf>
    <xf numFmtId="170" fontId="5" fillId="0" borderId="1" xfId="0" applyNumberFormat="1" applyFont="1" applyFill="1" applyBorder="1" applyAlignment="1">
      <alignment horizontal="center"/>
    </xf>
    <xf numFmtId="9" fontId="5" fillId="0" borderId="1" xfId="4" applyFont="1" applyBorder="1" applyAlignment="1">
      <alignment horizontal="right"/>
    </xf>
    <xf numFmtId="0" fontId="7" fillId="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169" fontId="17" fillId="0" borderId="1" xfId="0" applyNumberFormat="1" applyFont="1" applyFill="1" applyBorder="1" applyAlignment="1">
      <alignment horizontal="center"/>
    </xf>
    <xf numFmtId="164" fontId="18" fillId="0" borderId="1" xfId="1" applyNumberFormat="1" applyFont="1" applyBorder="1" applyAlignment="1">
      <alignment horizontal="center"/>
    </xf>
    <xf numFmtId="164" fontId="18" fillId="3" borderId="1" xfId="1" applyNumberFormat="1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wrapText="1"/>
    </xf>
    <xf numFmtId="164" fontId="19" fillId="2" borderId="1" xfId="1" applyNumberFormat="1" applyFont="1" applyFill="1" applyBorder="1" applyAlignment="1">
      <alignment horizontal="center"/>
    </xf>
    <xf numFmtId="170" fontId="7" fillId="4" borderId="1" xfId="0" applyNumberFormat="1" applyFont="1" applyFill="1" applyBorder="1" applyAlignment="1">
      <alignment horizontal="center"/>
    </xf>
    <xf numFmtId="2" fontId="5" fillId="0" borderId="1" xfId="4" applyNumberFormat="1" applyFont="1" applyFill="1" applyBorder="1" applyAlignment="1">
      <alignment horizontal="center"/>
    </xf>
    <xf numFmtId="171" fontId="5" fillId="0" borderId="1" xfId="4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167" fontId="5" fillId="0" borderId="1" xfId="1" applyNumberFormat="1" applyFont="1" applyBorder="1" applyAlignment="1">
      <alignment horizontal="center"/>
    </xf>
    <xf numFmtId="167" fontId="5" fillId="3" borderId="1" xfId="1" applyNumberFormat="1" applyFont="1" applyFill="1" applyBorder="1" applyAlignment="1">
      <alignment horizontal="center"/>
    </xf>
    <xf numFmtId="167" fontId="7" fillId="2" borderId="1" xfId="1" applyNumberFormat="1" applyFont="1" applyFill="1" applyBorder="1" applyAlignment="1">
      <alignment horizontal="right" vertical="center"/>
    </xf>
    <xf numFmtId="0" fontId="16" fillId="2" borderId="6" xfId="0" applyFont="1" applyFill="1" applyBorder="1" applyAlignment="1">
      <alignment horizontal="center" vertical="center" wrapText="1"/>
    </xf>
    <xf numFmtId="0" fontId="0" fillId="0" borderId="1" xfId="0" applyBorder="1"/>
    <xf numFmtId="1" fontId="0" fillId="0" borderId="1" xfId="0" applyNumberFormat="1" applyBorder="1"/>
    <xf numFmtId="3" fontId="5" fillId="0" borderId="1" xfId="1" applyNumberFormat="1" applyFont="1" applyBorder="1" applyAlignment="1">
      <alignment horizontal="right"/>
    </xf>
    <xf numFmtId="167" fontId="3" fillId="0" borderId="1" xfId="1" applyNumberFormat="1" applyFont="1" applyBorder="1" applyAlignment="1"/>
    <xf numFmtId="167" fontId="13" fillId="0" borderId="1" xfId="0" applyNumberFormat="1" applyFont="1" applyBorder="1"/>
    <xf numFmtId="167" fontId="6" fillId="0" borderId="1" xfId="1" applyNumberFormat="1" applyFont="1" applyBorder="1" applyAlignment="1">
      <alignment horizontal="right"/>
    </xf>
    <xf numFmtId="164" fontId="18" fillId="3" borderId="4" xfId="1" applyNumberFormat="1" applyFont="1" applyFill="1" applyBorder="1" applyAlignment="1">
      <alignment horizontal="center"/>
    </xf>
    <xf numFmtId="164" fontId="18" fillId="3" borderId="5" xfId="1" applyNumberFormat="1" applyFont="1" applyFill="1" applyBorder="1" applyAlignment="1">
      <alignment horizontal="center"/>
    </xf>
    <xf numFmtId="164" fontId="18" fillId="3" borderId="2" xfId="1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</cellXfs>
  <cellStyles count="7">
    <cellStyle name="Comma" xfId="1" builtinId="3"/>
    <cellStyle name="Normal" xfId="0" builtinId="0"/>
    <cellStyle name="Normal 2" xfId="2"/>
    <cellStyle name="Normal 3" xfId="3"/>
    <cellStyle name="Normal 3 2" xfId="5"/>
    <cellStyle name="Percent" xfId="4" builtinId="5"/>
    <cellStyle name="Virgül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86"/>
  <sheetViews>
    <sheetView tabSelected="1" topLeftCell="A63" zoomScale="115" zoomScaleNormal="115" workbookViewId="0">
      <selection activeCell="K71" sqref="K71"/>
    </sheetView>
  </sheetViews>
  <sheetFormatPr defaultColWidth="25.7109375" defaultRowHeight="12.75" x14ac:dyDescent="0.2"/>
  <cols>
    <col min="1" max="1" width="5.5703125" style="2" customWidth="1"/>
    <col min="2" max="2" width="22.140625" style="1" bestFit="1" customWidth="1"/>
    <col min="3" max="3" width="28.28515625" style="2" bestFit="1" customWidth="1"/>
    <col min="4" max="4" width="24.7109375" style="2" bestFit="1" customWidth="1"/>
    <col min="5" max="5" width="24.85546875" style="2" bestFit="1" customWidth="1"/>
    <col min="6" max="6" width="25.7109375" style="2" customWidth="1"/>
    <col min="7" max="7" width="25.7109375" style="2" bestFit="1" customWidth="1"/>
    <col min="8" max="8" width="24.7109375" style="2" bestFit="1" customWidth="1"/>
    <col min="9" max="9" width="19.28515625" style="2" bestFit="1" customWidth="1"/>
    <col min="10" max="10" width="15.28515625" style="2" bestFit="1" customWidth="1"/>
    <col min="11" max="16384" width="25.7109375" style="2"/>
  </cols>
  <sheetData>
    <row r="2" spans="2:9" s="1" customFormat="1" ht="27.2" customHeight="1" x14ac:dyDescent="0.2">
      <c r="B2" s="66" t="s">
        <v>29</v>
      </c>
      <c r="C2" s="67"/>
      <c r="D2" s="67"/>
      <c r="E2" s="67"/>
      <c r="F2" s="67"/>
      <c r="G2" s="67"/>
      <c r="H2" s="67"/>
      <c r="I2" s="68"/>
    </row>
    <row r="3" spans="2:9" s="1" customFormat="1" ht="61.5" customHeight="1" x14ac:dyDescent="0.2">
      <c r="B3" s="9" t="s">
        <v>7</v>
      </c>
      <c r="C3" s="9" t="s">
        <v>0</v>
      </c>
      <c r="D3" s="9" t="s">
        <v>1</v>
      </c>
      <c r="E3" s="9" t="s">
        <v>3</v>
      </c>
      <c r="F3" s="9" t="s">
        <v>8</v>
      </c>
      <c r="G3" s="9" t="s">
        <v>4</v>
      </c>
      <c r="H3" s="9" t="s">
        <v>5</v>
      </c>
      <c r="I3" s="9" t="s">
        <v>6</v>
      </c>
    </row>
    <row r="4" spans="2:9" x14ac:dyDescent="0.2">
      <c r="B4" s="45">
        <v>41060</v>
      </c>
      <c r="C4" s="17">
        <f t="shared" ref="C4:D11" si="0">H80</f>
        <v>0</v>
      </c>
      <c r="D4" s="17">
        <f t="shared" si="0"/>
        <v>25.32</v>
      </c>
      <c r="E4" s="19">
        <f t="shared" ref="E4:E11" si="1">C4-D4</f>
        <v>-25.32</v>
      </c>
      <c r="F4" s="23">
        <f>E4*$E$156</f>
        <v>-13.546200000000001</v>
      </c>
      <c r="G4" s="25">
        <v>0</v>
      </c>
      <c r="H4" s="25">
        <v>0</v>
      </c>
      <c r="I4" s="49">
        <f t="shared" ref="I4:I11" si="2">F4-G4-H4</f>
        <v>-13.546200000000001</v>
      </c>
    </row>
    <row r="5" spans="2:9" x14ac:dyDescent="0.2">
      <c r="B5" s="27">
        <v>41061</v>
      </c>
      <c r="C5" s="17">
        <f t="shared" si="0"/>
        <v>34523.138000000006</v>
      </c>
      <c r="D5" s="17">
        <f t="shared" si="0"/>
        <v>10.24</v>
      </c>
      <c r="E5" s="19">
        <f t="shared" si="1"/>
        <v>34512.898000000008</v>
      </c>
      <c r="F5" s="23">
        <f t="shared" ref="F5:F11" si="3">E5*$E$156</f>
        <v>18464.400430000005</v>
      </c>
      <c r="G5" s="25">
        <v>0</v>
      </c>
      <c r="H5" s="25">
        <v>0</v>
      </c>
      <c r="I5" s="49">
        <f t="shared" si="2"/>
        <v>18464.400430000005</v>
      </c>
    </row>
    <row r="6" spans="2:9" x14ac:dyDescent="0.2">
      <c r="B6" s="27">
        <v>41091</v>
      </c>
      <c r="C6" s="17">
        <f t="shared" si="0"/>
        <v>9121.5360000000001</v>
      </c>
      <c r="D6" s="17">
        <f t="shared" si="0"/>
        <v>34.305</v>
      </c>
      <c r="E6" s="19">
        <f t="shared" si="1"/>
        <v>9087.2309999999998</v>
      </c>
      <c r="F6" s="23">
        <f t="shared" si="3"/>
        <v>4861.6685850000003</v>
      </c>
      <c r="G6" s="25">
        <v>0</v>
      </c>
      <c r="H6" s="25">
        <v>0</v>
      </c>
      <c r="I6" s="49">
        <f t="shared" si="2"/>
        <v>4861.6685850000003</v>
      </c>
    </row>
    <row r="7" spans="2:9" x14ac:dyDescent="0.2">
      <c r="B7" s="27">
        <v>41122</v>
      </c>
      <c r="C7" s="17">
        <f t="shared" si="0"/>
        <v>4051.8320000000003</v>
      </c>
      <c r="D7" s="17">
        <f t="shared" si="0"/>
        <v>41.430999999999997</v>
      </c>
      <c r="E7" s="19">
        <f t="shared" si="1"/>
        <v>4010.4010000000003</v>
      </c>
      <c r="F7" s="23">
        <f t="shared" si="3"/>
        <v>2145.5645350000004</v>
      </c>
      <c r="G7" s="25">
        <v>0</v>
      </c>
      <c r="H7" s="25">
        <v>0</v>
      </c>
      <c r="I7" s="49">
        <f t="shared" si="2"/>
        <v>2145.5645350000004</v>
      </c>
    </row>
    <row r="8" spans="2:9" x14ac:dyDescent="0.2">
      <c r="B8" s="27">
        <v>41153</v>
      </c>
      <c r="C8" s="17">
        <f t="shared" si="0"/>
        <v>1567.8029999999999</v>
      </c>
      <c r="D8" s="17">
        <f t="shared" si="0"/>
        <v>42.186999999999998</v>
      </c>
      <c r="E8" s="19">
        <f t="shared" si="1"/>
        <v>1525.616</v>
      </c>
      <c r="F8" s="23">
        <f t="shared" si="3"/>
        <v>816.20456000000001</v>
      </c>
      <c r="G8" s="25">
        <v>0</v>
      </c>
      <c r="H8" s="25">
        <v>0</v>
      </c>
      <c r="I8" s="49">
        <f t="shared" si="2"/>
        <v>816.20456000000001</v>
      </c>
    </row>
    <row r="9" spans="2:9" x14ac:dyDescent="0.2">
      <c r="B9" s="27">
        <v>41183</v>
      </c>
      <c r="C9" s="17">
        <f t="shared" si="0"/>
        <v>1969.1869999999999</v>
      </c>
      <c r="D9" s="17">
        <f t="shared" si="0"/>
        <v>42.518999999999998</v>
      </c>
      <c r="E9" s="19">
        <f t="shared" si="1"/>
        <v>1926.6679999999999</v>
      </c>
      <c r="F9" s="23">
        <f t="shared" si="3"/>
        <v>1030.76738</v>
      </c>
      <c r="G9" s="25">
        <v>0</v>
      </c>
      <c r="H9" s="25">
        <v>0</v>
      </c>
      <c r="I9" s="49">
        <f t="shared" si="2"/>
        <v>1030.76738</v>
      </c>
    </row>
    <row r="10" spans="2:9" x14ac:dyDescent="0.2">
      <c r="B10" s="27">
        <v>41214</v>
      </c>
      <c r="C10" s="17">
        <f t="shared" si="0"/>
        <v>7842.4950000000008</v>
      </c>
      <c r="D10" s="17">
        <f t="shared" si="0"/>
        <v>32.673999999999999</v>
      </c>
      <c r="E10" s="19">
        <f t="shared" si="1"/>
        <v>7809.8210000000008</v>
      </c>
      <c r="F10" s="23">
        <f t="shared" si="3"/>
        <v>4178.2542350000003</v>
      </c>
      <c r="G10" s="25">
        <v>0</v>
      </c>
      <c r="H10" s="25">
        <v>0</v>
      </c>
      <c r="I10" s="49">
        <f t="shared" si="2"/>
        <v>4178.2542350000003</v>
      </c>
    </row>
    <row r="11" spans="2:9" x14ac:dyDescent="0.2">
      <c r="B11" s="27">
        <v>41244</v>
      </c>
      <c r="C11" s="17">
        <f t="shared" si="0"/>
        <v>5733.1810000000005</v>
      </c>
      <c r="D11" s="17">
        <f t="shared" si="0"/>
        <v>49.733999999999995</v>
      </c>
      <c r="E11" s="19">
        <f t="shared" si="1"/>
        <v>5683.4470000000001</v>
      </c>
      <c r="F11" s="23">
        <f t="shared" si="3"/>
        <v>3040.6441450000002</v>
      </c>
      <c r="G11" s="25">
        <v>0</v>
      </c>
      <c r="H11" s="25">
        <v>0</v>
      </c>
      <c r="I11" s="49">
        <f t="shared" si="2"/>
        <v>3040.6441450000002</v>
      </c>
    </row>
    <row r="12" spans="2:9" x14ac:dyDescent="0.2">
      <c r="B12" s="10" t="s">
        <v>30</v>
      </c>
      <c r="C12" s="21">
        <f>SUM(C4:C11)</f>
        <v>64809.172000000006</v>
      </c>
      <c r="D12" s="21">
        <f t="shared" ref="D12" si="4">SUM(D4:D11)</f>
        <v>278.41000000000003</v>
      </c>
      <c r="E12" s="21">
        <f>C12-D12</f>
        <v>64530.762000000002</v>
      </c>
      <c r="F12" s="50">
        <f>ROUNDDOWN(SUM(F4:F11),0)</f>
        <v>34523</v>
      </c>
      <c r="G12" s="21">
        <f t="shared" ref="G12" si="5">SUM(G4:G11)</f>
        <v>0</v>
      </c>
      <c r="H12" s="21">
        <f t="shared" ref="H12" si="6">SUM(H4:H11)</f>
        <v>0</v>
      </c>
      <c r="I12" s="50">
        <f>F12-G12-H12</f>
        <v>34523</v>
      </c>
    </row>
    <row r="13" spans="2:9" x14ac:dyDescent="0.2">
      <c r="B13" s="27">
        <v>41275</v>
      </c>
      <c r="C13" s="17">
        <f t="shared" ref="C13:C24" si="7">H89</f>
        <v>3840.9889999999996</v>
      </c>
      <c r="D13" s="17">
        <f t="shared" ref="D13:D24" si="8">I89</f>
        <v>72.376000000000005</v>
      </c>
      <c r="E13" s="19">
        <f>C13-D13</f>
        <v>3768.6129999999994</v>
      </c>
      <c r="F13" s="23">
        <f>E13*$E$156</f>
        <v>2016.2079549999999</v>
      </c>
      <c r="G13" s="25">
        <v>0</v>
      </c>
      <c r="H13" s="25">
        <v>0</v>
      </c>
      <c r="I13" s="49">
        <f>F13-G13-H13</f>
        <v>2016.2079549999999</v>
      </c>
    </row>
    <row r="14" spans="2:9" x14ac:dyDescent="0.2">
      <c r="B14" s="27">
        <v>41306</v>
      </c>
      <c r="C14" s="17">
        <f t="shared" si="7"/>
        <v>3121.3100000000004</v>
      </c>
      <c r="D14" s="17">
        <f t="shared" si="8"/>
        <v>45.677</v>
      </c>
      <c r="E14" s="19">
        <f t="shared" ref="E14:E24" si="9">C14-D14</f>
        <v>3075.6330000000003</v>
      </c>
      <c r="F14" s="23">
        <f t="shared" ref="F14:F23" si="10">E14*$E$156</f>
        <v>1645.4636550000002</v>
      </c>
      <c r="G14" s="25">
        <v>0</v>
      </c>
      <c r="H14" s="25">
        <v>0</v>
      </c>
      <c r="I14" s="49">
        <f t="shared" ref="I14:I24" si="11">F14-G14-H14</f>
        <v>1645.4636550000002</v>
      </c>
    </row>
    <row r="15" spans="2:9" x14ac:dyDescent="0.2">
      <c r="B15" s="27">
        <v>41334</v>
      </c>
      <c r="C15" s="17">
        <f t="shared" si="7"/>
        <v>18076.448</v>
      </c>
      <c r="D15" s="17">
        <f t="shared" si="8"/>
        <v>38.979999999999997</v>
      </c>
      <c r="E15" s="19">
        <f t="shared" si="9"/>
        <v>18037.468000000001</v>
      </c>
      <c r="F15" s="23">
        <f t="shared" si="10"/>
        <v>9650.0453800000014</v>
      </c>
      <c r="G15" s="25">
        <v>0</v>
      </c>
      <c r="H15" s="25">
        <v>0</v>
      </c>
      <c r="I15" s="49">
        <f t="shared" si="11"/>
        <v>9650.0453800000014</v>
      </c>
    </row>
    <row r="16" spans="2:9" x14ac:dyDescent="0.2">
      <c r="B16" s="27">
        <v>41365</v>
      </c>
      <c r="C16" s="17">
        <f t="shared" si="7"/>
        <v>25812.595000000001</v>
      </c>
      <c r="D16" s="17">
        <f t="shared" si="8"/>
        <v>16.443000000000001</v>
      </c>
      <c r="E16" s="19">
        <f t="shared" si="9"/>
        <v>25796.152000000002</v>
      </c>
      <c r="F16" s="23">
        <f t="shared" si="10"/>
        <v>13800.941320000002</v>
      </c>
      <c r="G16" s="25">
        <v>0</v>
      </c>
      <c r="H16" s="25">
        <v>0</v>
      </c>
      <c r="I16" s="49">
        <f t="shared" si="11"/>
        <v>13800.941320000002</v>
      </c>
    </row>
    <row r="17" spans="2:9" x14ac:dyDescent="0.2">
      <c r="B17" s="27">
        <v>41395</v>
      </c>
      <c r="C17" s="17">
        <f t="shared" si="7"/>
        <v>42941.464</v>
      </c>
      <c r="D17" s="17">
        <f t="shared" si="8"/>
        <v>4.2300000000000004</v>
      </c>
      <c r="E17" s="19">
        <f t="shared" si="9"/>
        <v>42937.233999999997</v>
      </c>
      <c r="F17" s="23">
        <f t="shared" si="10"/>
        <v>22971.420190000001</v>
      </c>
      <c r="G17" s="25">
        <v>0</v>
      </c>
      <c r="H17" s="25">
        <v>0</v>
      </c>
      <c r="I17" s="49">
        <f t="shared" si="11"/>
        <v>22971.420190000001</v>
      </c>
    </row>
    <row r="18" spans="2:9" x14ac:dyDescent="0.2">
      <c r="B18" s="27">
        <v>41426</v>
      </c>
      <c r="C18" s="17">
        <f t="shared" si="7"/>
        <v>21223.742999999999</v>
      </c>
      <c r="D18" s="17">
        <f t="shared" si="8"/>
        <v>21.68</v>
      </c>
      <c r="E18" s="19">
        <f t="shared" si="9"/>
        <v>21202.062999999998</v>
      </c>
      <c r="F18" s="23">
        <f t="shared" si="10"/>
        <v>11343.103705</v>
      </c>
      <c r="G18" s="25">
        <v>0</v>
      </c>
      <c r="H18" s="25">
        <v>0</v>
      </c>
      <c r="I18" s="49">
        <f t="shared" si="11"/>
        <v>11343.103705</v>
      </c>
    </row>
    <row r="19" spans="2:9" x14ac:dyDescent="0.2">
      <c r="B19" s="27">
        <v>41456</v>
      </c>
      <c r="C19" s="17">
        <f t="shared" si="7"/>
        <v>6534.1120000000001</v>
      </c>
      <c r="D19" s="17">
        <f t="shared" si="8"/>
        <v>37.322000000000003</v>
      </c>
      <c r="E19" s="19">
        <f t="shared" si="9"/>
        <v>6496.79</v>
      </c>
      <c r="F19" s="23">
        <f t="shared" si="10"/>
        <v>3475.7826500000001</v>
      </c>
      <c r="G19" s="25">
        <v>0</v>
      </c>
      <c r="H19" s="25">
        <v>0</v>
      </c>
      <c r="I19" s="49">
        <f t="shared" si="11"/>
        <v>3475.7826500000001</v>
      </c>
    </row>
    <row r="20" spans="2:9" x14ac:dyDescent="0.2">
      <c r="B20" s="27">
        <v>41487</v>
      </c>
      <c r="C20" s="17">
        <f t="shared" si="7"/>
        <v>1527.4569999999999</v>
      </c>
      <c r="D20" s="17">
        <f t="shared" si="8"/>
        <v>48.027000000000001</v>
      </c>
      <c r="E20" s="19">
        <f t="shared" si="9"/>
        <v>1479.4299999999998</v>
      </c>
      <c r="F20" s="23">
        <f t="shared" si="10"/>
        <v>791.49504999999999</v>
      </c>
      <c r="G20" s="25">
        <v>0</v>
      </c>
      <c r="H20" s="25">
        <v>0</v>
      </c>
      <c r="I20" s="49">
        <f t="shared" si="11"/>
        <v>791.49504999999999</v>
      </c>
    </row>
    <row r="21" spans="2:9" x14ac:dyDescent="0.2">
      <c r="B21" s="27">
        <v>41518</v>
      </c>
      <c r="C21" s="17">
        <f t="shared" si="7"/>
        <v>1250.691</v>
      </c>
      <c r="D21" s="17">
        <f t="shared" si="8"/>
        <v>45.855999999999995</v>
      </c>
      <c r="E21" s="19">
        <f t="shared" si="9"/>
        <v>1204.835</v>
      </c>
      <c r="F21" s="23">
        <f t="shared" si="10"/>
        <v>644.586725</v>
      </c>
      <c r="G21" s="25">
        <v>0</v>
      </c>
      <c r="H21" s="25">
        <v>0</v>
      </c>
      <c r="I21" s="49">
        <f t="shared" si="11"/>
        <v>644.586725</v>
      </c>
    </row>
    <row r="22" spans="2:9" x14ac:dyDescent="0.2">
      <c r="B22" s="27">
        <v>41548</v>
      </c>
      <c r="C22" s="17">
        <f t="shared" si="7"/>
        <v>4480.991</v>
      </c>
      <c r="D22" s="17">
        <f t="shared" si="8"/>
        <v>34.572000000000003</v>
      </c>
      <c r="E22" s="19">
        <f t="shared" si="9"/>
        <v>4446.4189999999999</v>
      </c>
      <c r="F22" s="23">
        <f t="shared" si="10"/>
        <v>2378.8341650000002</v>
      </c>
      <c r="G22" s="25">
        <v>0</v>
      </c>
      <c r="H22" s="25">
        <v>0</v>
      </c>
      <c r="I22" s="49">
        <f t="shared" si="11"/>
        <v>2378.8341650000002</v>
      </c>
    </row>
    <row r="23" spans="2:9" x14ac:dyDescent="0.2">
      <c r="B23" s="27">
        <v>41579</v>
      </c>
      <c r="C23" s="17">
        <f t="shared" si="7"/>
        <v>2321.9679999999998</v>
      </c>
      <c r="D23" s="17">
        <f t="shared" si="8"/>
        <v>48.939</v>
      </c>
      <c r="E23" s="19">
        <f t="shared" si="9"/>
        <v>2273.029</v>
      </c>
      <c r="F23" s="23">
        <f t="shared" si="10"/>
        <v>1216.0705150000001</v>
      </c>
      <c r="G23" s="25">
        <v>0</v>
      </c>
      <c r="H23" s="25">
        <v>0</v>
      </c>
      <c r="I23" s="49">
        <f t="shared" si="11"/>
        <v>1216.0705150000001</v>
      </c>
    </row>
    <row r="24" spans="2:9" x14ac:dyDescent="0.2">
      <c r="B24" s="27">
        <v>41609</v>
      </c>
      <c r="C24" s="17">
        <f t="shared" si="7"/>
        <v>1375.51</v>
      </c>
      <c r="D24" s="17">
        <f t="shared" si="8"/>
        <v>67.847000000000008</v>
      </c>
      <c r="E24" s="19">
        <f t="shared" si="9"/>
        <v>1307.663</v>
      </c>
      <c r="F24" s="23">
        <f>E24*$E$156</f>
        <v>699.59970500000009</v>
      </c>
      <c r="G24" s="25">
        <v>0</v>
      </c>
      <c r="H24" s="25">
        <v>0</v>
      </c>
      <c r="I24" s="49">
        <f t="shared" si="11"/>
        <v>699.59970500000009</v>
      </c>
    </row>
    <row r="25" spans="2:9" x14ac:dyDescent="0.2">
      <c r="B25" s="10" t="s">
        <v>31</v>
      </c>
      <c r="C25" s="21">
        <f>SUM(C13:C24)</f>
        <v>132507.27800000002</v>
      </c>
      <c r="D25" s="21">
        <f t="shared" ref="D25" si="12">SUM(D13:D24)</f>
        <v>481.94900000000007</v>
      </c>
      <c r="E25" s="21">
        <f>C25-D25</f>
        <v>132025.32900000003</v>
      </c>
      <c r="F25" s="50">
        <f>ROUNDDOWN(SUM(F13:F24),0)</f>
        <v>70633</v>
      </c>
      <c r="G25" s="21">
        <f t="shared" ref="G25" si="13">SUM(G13:G24)</f>
        <v>0</v>
      </c>
      <c r="H25" s="21">
        <f t="shared" ref="H25" si="14">SUM(H13:H24)</f>
        <v>0</v>
      </c>
      <c r="I25" s="50">
        <f>F25-G25-H25</f>
        <v>70633</v>
      </c>
    </row>
    <row r="26" spans="2:9" x14ac:dyDescent="0.2">
      <c r="B26" s="27">
        <v>41640</v>
      </c>
      <c r="C26" s="17">
        <f t="shared" ref="C26:C37" si="15">H102</f>
        <v>1013.8399999999999</v>
      </c>
      <c r="D26" s="17">
        <f t="shared" ref="D26:D37" si="16">I102</f>
        <v>64.763000000000005</v>
      </c>
      <c r="E26" s="19">
        <f>C26-D26</f>
        <v>949.07699999999988</v>
      </c>
      <c r="F26" s="23">
        <f>E26*$E$156</f>
        <v>507.75619499999999</v>
      </c>
      <c r="G26" s="25">
        <v>0</v>
      </c>
      <c r="H26" s="25">
        <v>0</v>
      </c>
      <c r="I26" s="49">
        <f>F26-G26-H26</f>
        <v>507.75619499999999</v>
      </c>
    </row>
    <row r="27" spans="2:9" x14ac:dyDescent="0.2">
      <c r="B27" s="27">
        <v>41671</v>
      </c>
      <c r="C27" s="17">
        <f t="shared" si="15"/>
        <v>1397.3140000000001</v>
      </c>
      <c r="D27" s="17">
        <f t="shared" si="16"/>
        <v>55.948999999999998</v>
      </c>
      <c r="E27" s="19">
        <f t="shared" ref="E27:E37" si="17">C27-D27</f>
        <v>1341.365</v>
      </c>
      <c r="F27" s="23">
        <f t="shared" ref="F27:F37" si="18">E27*$E$156</f>
        <v>717.6302750000001</v>
      </c>
      <c r="G27" s="25">
        <v>0</v>
      </c>
      <c r="H27" s="25">
        <v>0</v>
      </c>
      <c r="I27" s="49">
        <f t="shared" ref="I27:I37" si="19">F27-G27-H27</f>
        <v>717.6302750000001</v>
      </c>
    </row>
    <row r="28" spans="2:9" x14ac:dyDescent="0.2">
      <c r="B28" s="27">
        <v>41699</v>
      </c>
      <c r="C28" s="17">
        <f t="shared" si="15"/>
        <v>5390.7880000000005</v>
      </c>
      <c r="D28" s="17">
        <f t="shared" si="16"/>
        <v>45.792999999999999</v>
      </c>
      <c r="E28" s="19">
        <f t="shared" si="17"/>
        <v>5344.9950000000008</v>
      </c>
      <c r="F28" s="23">
        <f t="shared" si="18"/>
        <v>2859.5723250000005</v>
      </c>
      <c r="G28" s="25">
        <v>0</v>
      </c>
      <c r="H28" s="25">
        <v>0</v>
      </c>
      <c r="I28" s="49">
        <f t="shared" si="19"/>
        <v>2859.5723250000005</v>
      </c>
    </row>
    <row r="29" spans="2:9" x14ac:dyDescent="0.2">
      <c r="B29" s="27">
        <v>41730</v>
      </c>
      <c r="C29" s="17">
        <f t="shared" si="15"/>
        <v>19902.46</v>
      </c>
      <c r="D29" s="17">
        <f t="shared" si="16"/>
        <v>23.210999999999999</v>
      </c>
      <c r="E29" s="19">
        <f t="shared" si="17"/>
        <v>19879.249</v>
      </c>
      <c r="F29" s="23">
        <f t="shared" si="18"/>
        <v>10635.398215000001</v>
      </c>
      <c r="G29" s="25">
        <v>0</v>
      </c>
      <c r="H29" s="25">
        <v>0</v>
      </c>
      <c r="I29" s="49">
        <f t="shared" si="19"/>
        <v>10635.398215000001</v>
      </c>
    </row>
    <row r="30" spans="2:9" x14ac:dyDescent="0.2">
      <c r="B30" s="27">
        <v>41760</v>
      </c>
      <c r="C30" s="17">
        <f t="shared" si="15"/>
        <v>38995.288</v>
      </c>
      <c r="D30" s="17">
        <f t="shared" si="16"/>
        <v>9.24</v>
      </c>
      <c r="E30" s="19">
        <f t="shared" si="17"/>
        <v>38986.048000000003</v>
      </c>
      <c r="F30" s="23">
        <f t="shared" si="18"/>
        <v>20857.535680000001</v>
      </c>
      <c r="G30" s="25">
        <v>0</v>
      </c>
      <c r="H30" s="25">
        <v>0</v>
      </c>
      <c r="I30" s="49">
        <f t="shared" si="19"/>
        <v>20857.535680000001</v>
      </c>
    </row>
    <row r="31" spans="2:9" x14ac:dyDescent="0.2">
      <c r="B31" s="27">
        <v>41791</v>
      </c>
      <c r="C31" s="17">
        <f t="shared" si="15"/>
        <v>18503.885999999999</v>
      </c>
      <c r="D31" s="17">
        <f t="shared" si="16"/>
        <v>26.446999999999999</v>
      </c>
      <c r="E31" s="19">
        <f t="shared" si="17"/>
        <v>18477.438999999998</v>
      </c>
      <c r="F31" s="23">
        <f t="shared" si="18"/>
        <v>9885.4298650000001</v>
      </c>
      <c r="G31" s="25">
        <v>0</v>
      </c>
      <c r="H31" s="25">
        <v>0</v>
      </c>
      <c r="I31" s="49">
        <f t="shared" si="19"/>
        <v>9885.4298650000001</v>
      </c>
    </row>
    <row r="32" spans="2:9" x14ac:dyDescent="0.2">
      <c r="B32" s="27">
        <v>41821</v>
      </c>
      <c r="C32" s="17">
        <f t="shared" si="15"/>
        <v>4138.2561000000005</v>
      </c>
      <c r="D32" s="17">
        <f t="shared" si="16"/>
        <v>39.770000000000003</v>
      </c>
      <c r="E32" s="19">
        <f t="shared" si="17"/>
        <v>4098.4861000000001</v>
      </c>
      <c r="F32" s="23">
        <f t="shared" si="18"/>
        <v>2192.6900635000002</v>
      </c>
      <c r="G32" s="25">
        <v>0</v>
      </c>
      <c r="H32" s="25">
        <v>0</v>
      </c>
      <c r="I32" s="49">
        <f t="shared" si="19"/>
        <v>2192.6900635000002</v>
      </c>
    </row>
    <row r="33" spans="2:9" x14ac:dyDescent="0.2">
      <c r="B33" s="27">
        <v>41852</v>
      </c>
      <c r="C33" s="17">
        <f t="shared" si="15"/>
        <v>1494.7230999999999</v>
      </c>
      <c r="D33" s="17">
        <f t="shared" si="16"/>
        <v>43.89</v>
      </c>
      <c r="E33" s="19">
        <f t="shared" si="17"/>
        <v>1450.8330999999998</v>
      </c>
      <c r="F33" s="23">
        <f t="shared" si="18"/>
        <v>776.19570849999991</v>
      </c>
      <c r="G33" s="25">
        <v>0</v>
      </c>
      <c r="H33" s="25">
        <v>0</v>
      </c>
      <c r="I33" s="49">
        <f t="shared" si="19"/>
        <v>776.19570849999991</v>
      </c>
    </row>
    <row r="34" spans="2:9" x14ac:dyDescent="0.2">
      <c r="B34" s="27">
        <v>41883</v>
      </c>
      <c r="C34" s="17">
        <f t="shared" si="15"/>
        <v>2278.9859999999999</v>
      </c>
      <c r="D34" s="17">
        <f t="shared" si="16"/>
        <v>42.685000000000002</v>
      </c>
      <c r="E34" s="19">
        <f t="shared" si="17"/>
        <v>2236.3009999999999</v>
      </c>
      <c r="F34" s="23">
        <f t="shared" si="18"/>
        <v>1196.4210350000001</v>
      </c>
      <c r="G34" s="25">
        <v>0</v>
      </c>
      <c r="H34" s="25">
        <v>0</v>
      </c>
      <c r="I34" s="49">
        <f t="shared" si="19"/>
        <v>1196.4210350000001</v>
      </c>
    </row>
    <row r="35" spans="2:9" x14ac:dyDescent="0.2">
      <c r="B35" s="27">
        <v>41913</v>
      </c>
      <c r="C35" s="17">
        <f t="shared" si="15"/>
        <v>8109.7</v>
      </c>
      <c r="D35" s="17">
        <f t="shared" si="16"/>
        <v>34.787800000000004</v>
      </c>
      <c r="E35" s="19">
        <f t="shared" si="17"/>
        <v>8074.9121999999998</v>
      </c>
      <c r="F35" s="23">
        <f t="shared" si="18"/>
        <v>4320.0780270000005</v>
      </c>
      <c r="G35" s="25">
        <v>0</v>
      </c>
      <c r="H35" s="25">
        <v>0</v>
      </c>
      <c r="I35" s="49">
        <f t="shared" si="19"/>
        <v>4320.0780270000005</v>
      </c>
    </row>
    <row r="36" spans="2:9" x14ac:dyDescent="0.2">
      <c r="B36" s="27">
        <v>41944</v>
      </c>
      <c r="C36" s="17">
        <f t="shared" si="15"/>
        <v>8363.723</v>
      </c>
      <c r="D36" s="17">
        <f t="shared" si="16"/>
        <v>30.265000000000001</v>
      </c>
      <c r="E36" s="19">
        <f t="shared" si="17"/>
        <v>8333.4580000000005</v>
      </c>
      <c r="F36" s="23">
        <f t="shared" si="18"/>
        <v>4458.4000300000007</v>
      </c>
      <c r="G36" s="25">
        <v>0</v>
      </c>
      <c r="H36" s="25">
        <v>0</v>
      </c>
      <c r="I36" s="49">
        <f t="shared" si="19"/>
        <v>4458.4000300000007</v>
      </c>
    </row>
    <row r="37" spans="2:9" x14ac:dyDescent="0.2">
      <c r="B37" s="27">
        <v>41974</v>
      </c>
      <c r="C37" s="17">
        <f t="shared" si="15"/>
        <v>8252.2178999999996</v>
      </c>
      <c r="D37" s="17">
        <f t="shared" si="16"/>
        <v>39.18</v>
      </c>
      <c r="E37" s="19">
        <f t="shared" si="17"/>
        <v>8213.0378999999994</v>
      </c>
      <c r="F37" s="23">
        <f t="shared" si="18"/>
        <v>4393.9752765000003</v>
      </c>
      <c r="G37" s="25">
        <v>0</v>
      </c>
      <c r="H37" s="25">
        <v>0</v>
      </c>
      <c r="I37" s="49">
        <f t="shared" si="19"/>
        <v>4393.9752765000003</v>
      </c>
    </row>
    <row r="38" spans="2:9" x14ac:dyDescent="0.2">
      <c r="B38" s="10" t="s">
        <v>32</v>
      </c>
      <c r="C38" s="21">
        <f>SUM(C26:C37)</f>
        <v>117841.18210000001</v>
      </c>
      <c r="D38" s="21">
        <f t="shared" ref="D38:G38" si="20">SUM(D26:D37)</f>
        <v>455.98079999999999</v>
      </c>
      <c r="E38" s="21">
        <f>C38-D38</f>
        <v>117385.2013</v>
      </c>
      <c r="F38" s="50">
        <f>ROUNDDOWN(SUM(F26:F37),0)</f>
        <v>62801</v>
      </c>
      <c r="G38" s="21">
        <f t="shared" si="20"/>
        <v>0</v>
      </c>
      <c r="H38" s="21">
        <f t="shared" ref="H38" si="21">SUM(H26:H37)</f>
        <v>0</v>
      </c>
      <c r="I38" s="50">
        <f>F38-G38-H38</f>
        <v>62801</v>
      </c>
    </row>
    <row r="39" spans="2:9" x14ac:dyDescent="0.2">
      <c r="B39" s="27">
        <v>42005</v>
      </c>
      <c r="C39" s="17">
        <f t="shared" ref="C39:C50" si="22">H115</f>
        <v>3632.4470000000001</v>
      </c>
      <c r="D39" s="17">
        <f t="shared" ref="D39:D50" si="23">I115</f>
        <v>61.603000000000002</v>
      </c>
      <c r="E39" s="19">
        <f>C39-D39</f>
        <v>3570.8440000000001</v>
      </c>
      <c r="F39" s="23">
        <f>E39*$E$156</f>
        <v>1910.4015400000001</v>
      </c>
      <c r="G39" s="25">
        <v>0</v>
      </c>
      <c r="H39" s="25">
        <v>0</v>
      </c>
      <c r="I39" s="49">
        <f>F39-G39-H39</f>
        <v>1910.4015400000001</v>
      </c>
    </row>
    <row r="40" spans="2:9" x14ac:dyDescent="0.2">
      <c r="B40" s="27">
        <v>42036</v>
      </c>
      <c r="C40" s="17">
        <f t="shared" si="22"/>
        <v>3298.7179999999998</v>
      </c>
      <c r="D40" s="17">
        <f t="shared" si="23"/>
        <v>58.802</v>
      </c>
      <c r="E40" s="19">
        <f t="shared" ref="E40:E50" si="24">C40-D40</f>
        <v>3239.9159999999997</v>
      </c>
      <c r="F40" s="23">
        <f t="shared" ref="F40:F50" si="25">E40*$E$156</f>
        <v>1733.3550599999999</v>
      </c>
      <c r="G40" s="25">
        <v>0</v>
      </c>
      <c r="H40" s="25">
        <v>0</v>
      </c>
      <c r="I40" s="49">
        <f t="shared" ref="I40:I50" si="26">F40-G40-H40</f>
        <v>1733.3550599999999</v>
      </c>
    </row>
    <row r="41" spans="2:9" x14ac:dyDescent="0.2">
      <c r="B41" s="27">
        <v>42064</v>
      </c>
      <c r="C41" s="17">
        <f t="shared" si="22"/>
        <v>9462.0290000000005</v>
      </c>
      <c r="D41" s="17">
        <f t="shared" si="23"/>
        <v>50.337000000000003</v>
      </c>
      <c r="E41" s="19">
        <f t="shared" si="24"/>
        <v>9411.6920000000009</v>
      </c>
      <c r="F41" s="23">
        <f t="shared" si="25"/>
        <v>5035.2552200000009</v>
      </c>
      <c r="G41" s="25">
        <v>0</v>
      </c>
      <c r="H41" s="25">
        <v>0</v>
      </c>
      <c r="I41" s="49">
        <f t="shared" si="26"/>
        <v>5035.2552200000009</v>
      </c>
    </row>
    <row r="42" spans="2:9" x14ac:dyDescent="0.2">
      <c r="B42" s="27">
        <v>42095</v>
      </c>
      <c r="C42" s="17">
        <f t="shared" si="22"/>
        <v>15323.188</v>
      </c>
      <c r="D42" s="17">
        <f t="shared" si="23"/>
        <v>36.780999999999999</v>
      </c>
      <c r="E42" s="19">
        <f t="shared" si="24"/>
        <v>15286.406999999999</v>
      </c>
      <c r="F42" s="23">
        <f t="shared" si="25"/>
        <v>8178.2277450000001</v>
      </c>
      <c r="G42" s="25">
        <v>0</v>
      </c>
      <c r="H42" s="25">
        <v>0</v>
      </c>
      <c r="I42" s="49">
        <f t="shared" si="26"/>
        <v>8178.2277450000001</v>
      </c>
    </row>
    <row r="43" spans="2:9" x14ac:dyDescent="0.2">
      <c r="B43" s="27">
        <v>42125</v>
      </c>
      <c r="C43" s="17">
        <f t="shared" si="22"/>
        <v>4272.2809999999999</v>
      </c>
      <c r="D43" s="17">
        <f t="shared" si="23"/>
        <v>48.414999999999999</v>
      </c>
      <c r="E43" s="19">
        <f t="shared" si="24"/>
        <v>4223.866</v>
      </c>
      <c r="F43" s="23">
        <f t="shared" si="25"/>
        <v>2259.7683099999999</v>
      </c>
      <c r="G43" s="25">
        <v>0</v>
      </c>
      <c r="H43" s="25">
        <v>0</v>
      </c>
      <c r="I43" s="49">
        <f t="shared" si="26"/>
        <v>2259.7683099999999</v>
      </c>
    </row>
    <row r="44" spans="2:9" x14ac:dyDescent="0.2">
      <c r="B44" s="27">
        <v>42156</v>
      </c>
      <c r="C44" s="17">
        <f t="shared" si="22"/>
        <v>22146.5</v>
      </c>
      <c r="D44" s="17">
        <f t="shared" si="23"/>
        <v>24.850999999999999</v>
      </c>
      <c r="E44" s="19">
        <f t="shared" si="24"/>
        <v>22121.649000000001</v>
      </c>
      <c r="F44" s="23">
        <f t="shared" si="25"/>
        <v>11835.082215000002</v>
      </c>
      <c r="G44" s="25">
        <v>0</v>
      </c>
      <c r="H44" s="25">
        <v>0</v>
      </c>
      <c r="I44" s="49">
        <f t="shared" si="26"/>
        <v>11835.082215000002</v>
      </c>
    </row>
    <row r="45" spans="2:9" x14ac:dyDescent="0.2">
      <c r="B45" s="27">
        <v>42186</v>
      </c>
      <c r="C45" s="17">
        <f t="shared" si="22"/>
        <v>12720.526300000001</v>
      </c>
      <c r="D45" s="17">
        <f t="shared" si="23"/>
        <v>31.344999999999999</v>
      </c>
      <c r="E45" s="19">
        <f t="shared" si="24"/>
        <v>12689.181300000002</v>
      </c>
      <c r="F45" s="23">
        <f t="shared" si="25"/>
        <v>6788.7119955000016</v>
      </c>
      <c r="G45" s="25">
        <v>0</v>
      </c>
      <c r="H45" s="25">
        <v>0</v>
      </c>
      <c r="I45" s="49">
        <f t="shared" si="26"/>
        <v>6788.7119955000016</v>
      </c>
    </row>
    <row r="46" spans="2:9" x14ac:dyDescent="0.2">
      <c r="B46" s="27">
        <v>42217</v>
      </c>
      <c r="C46" s="17">
        <f t="shared" si="22"/>
        <v>2790.6379999999999</v>
      </c>
      <c r="D46" s="17">
        <f t="shared" si="23"/>
        <v>43.468000000000004</v>
      </c>
      <c r="E46" s="19">
        <f t="shared" si="24"/>
        <v>2747.17</v>
      </c>
      <c r="F46" s="23">
        <f t="shared" si="25"/>
        <v>1469.7359500000002</v>
      </c>
      <c r="G46" s="25">
        <v>0</v>
      </c>
      <c r="H46" s="25">
        <v>0</v>
      </c>
      <c r="I46" s="49">
        <f t="shared" si="26"/>
        <v>1469.7359500000002</v>
      </c>
    </row>
    <row r="47" spans="2:9" x14ac:dyDescent="0.2">
      <c r="B47" s="27">
        <v>42248</v>
      </c>
      <c r="C47" s="17">
        <f t="shared" si="22"/>
        <v>1312.048</v>
      </c>
      <c r="D47" s="17">
        <f t="shared" si="23"/>
        <v>41.561999999999998</v>
      </c>
      <c r="E47" s="19">
        <f t="shared" si="24"/>
        <v>1270.4860000000001</v>
      </c>
      <c r="F47" s="23">
        <f t="shared" si="25"/>
        <v>679.71001000000012</v>
      </c>
      <c r="G47" s="25">
        <v>0</v>
      </c>
      <c r="H47" s="25">
        <v>0</v>
      </c>
      <c r="I47" s="49">
        <f t="shared" si="26"/>
        <v>679.71001000000012</v>
      </c>
    </row>
    <row r="48" spans="2:9" x14ac:dyDescent="0.2">
      <c r="B48" s="27">
        <v>42278</v>
      </c>
      <c r="C48" s="17">
        <f t="shared" si="22"/>
        <v>2419.8379999999997</v>
      </c>
      <c r="D48" s="17">
        <f t="shared" si="23"/>
        <v>40.652299999999997</v>
      </c>
      <c r="E48" s="19">
        <f t="shared" si="24"/>
        <v>2379.1856999999995</v>
      </c>
      <c r="F48" s="23">
        <f t="shared" si="25"/>
        <v>1272.8643494999999</v>
      </c>
      <c r="G48" s="25">
        <v>0</v>
      </c>
      <c r="H48" s="25">
        <v>0</v>
      </c>
      <c r="I48" s="49">
        <f t="shared" si="26"/>
        <v>1272.8643494999999</v>
      </c>
    </row>
    <row r="49" spans="2:9" x14ac:dyDescent="0.2">
      <c r="B49" s="27">
        <v>42309</v>
      </c>
      <c r="C49" s="17">
        <f t="shared" si="22"/>
        <v>5223.4309999999996</v>
      </c>
      <c r="D49" s="17">
        <f t="shared" si="23"/>
        <v>41.137</v>
      </c>
      <c r="E49" s="19">
        <f t="shared" si="24"/>
        <v>5182.2939999999999</v>
      </c>
      <c r="F49" s="23">
        <f t="shared" si="25"/>
        <v>2772.52729</v>
      </c>
      <c r="G49" s="25">
        <v>0</v>
      </c>
      <c r="H49" s="25">
        <v>0</v>
      </c>
      <c r="I49" s="49">
        <f t="shared" si="26"/>
        <v>2772.52729</v>
      </c>
    </row>
    <row r="50" spans="2:9" x14ac:dyDescent="0.2">
      <c r="B50" s="27">
        <v>42339</v>
      </c>
      <c r="C50" s="17">
        <f t="shared" si="22"/>
        <v>3735.7889999999998</v>
      </c>
      <c r="D50" s="17">
        <f t="shared" si="23"/>
        <v>57.283000000000001</v>
      </c>
      <c r="E50" s="19">
        <f t="shared" si="24"/>
        <v>3678.5059999999999</v>
      </c>
      <c r="F50" s="23">
        <f t="shared" si="25"/>
        <v>1968.00071</v>
      </c>
      <c r="G50" s="25">
        <v>0</v>
      </c>
      <c r="H50" s="25">
        <v>0</v>
      </c>
      <c r="I50" s="49">
        <f t="shared" si="26"/>
        <v>1968.00071</v>
      </c>
    </row>
    <row r="51" spans="2:9" x14ac:dyDescent="0.2">
      <c r="B51" s="10" t="s">
        <v>33</v>
      </c>
      <c r="C51" s="21">
        <f>SUM(C39:C50)</f>
        <v>86337.433300000004</v>
      </c>
      <c r="D51" s="21">
        <f t="shared" ref="D51:H51" si="27">SUM(D39:D50)</f>
        <v>536.23630000000003</v>
      </c>
      <c r="E51" s="21">
        <f>C51-D51</f>
        <v>85801.197</v>
      </c>
      <c r="F51" s="50">
        <f>ROUNDDOWN(SUM(F39:F50),0)</f>
        <v>45903</v>
      </c>
      <c r="G51" s="21">
        <f t="shared" si="27"/>
        <v>0</v>
      </c>
      <c r="H51" s="21">
        <f t="shared" si="27"/>
        <v>0</v>
      </c>
      <c r="I51" s="50">
        <f>F51-G51-H51</f>
        <v>45903</v>
      </c>
    </row>
    <row r="52" spans="2:9" x14ac:dyDescent="0.2">
      <c r="B52" s="27">
        <v>42370</v>
      </c>
      <c r="C52" s="20">
        <f t="shared" ref="C52:C63" si="28">H128</f>
        <v>3868.585</v>
      </c>
      <c r="D52" s="20">
        <f t="shared" ref="D52:D63" si="29">I128</f>
        <v>62.67</v>
      </c>
      <c r="E52" s="19">
        <f>C52-D52</f>
        <v>3805.915</v>
      </c>
      <c r="F52" s="23">
        <f>E52*$E$156</f>
        <v>2036.1645250000001</v>
      </c>
      <c r="G52" s="25">
        <v>0</v>
      </c>
      <c r="H52" s="25">
        <v>0</v>
      </c>
      <c r="I52" s="49">
        <f>F52-G52-H52</f>
        <v>2036.1645250000001</v>
      </c>
    </row>
    <row r="53" spans="2:9" x14ac:dyDescent="0.2">
      <c r="B53" s="27">
        <v>42401</v>
      </c>
      <c r="C53" s="20">
        <f t="shared" si="28"/>
        <v>10010.279</v>
      </c>
      <c r="D53" s="20">
        <f t="shared" si="29"/>
        <v>47.013000000000005</v>
      </c>
      <c r="E53" s="19">
        <f t="shared" ref="E53:E74" si="30">C53-D53</f>
        <v>9963.2659999999996</v>
      </c>
      <c r="F53" s="23">
        <f t="shared" ref="F53:F63" si="31">E53*$E$156</f>
        <v>5330.3473100000001</v>
      </c>
      <c r="G53" s="25">
        <v>0</v>
      </c>
      <c r="H53" s="25">
        <v>0</v>
      </c>
      <c r="I53" s="49">
        <f t="shared" ref="I53:I63" si="32">F53-G53-H53</f>
        <v>5330.3473100000001</v>
      </c>
    </row>
    <row r="54" spans="2:9" x14ac:dyDescent="0.2">
      <c r="B54" s="27">
        <v>42430</v>
      </c>
      <c r="C54" s="20">
        <f t="shared" si="28"/>
        <v>14279.745000000001</v>
      </c>
      <c r="D54" s="20">
        <f t="shared" si="29"/>
        <v>32.741</v>
      </c>
      <c r="E54" s="19">
        <f t="shared" si="30"/>
        <v>14247.004000000001</v>
      </c>
      <c r="F54" s="23">
        <f t="shared" si="31"/>
        <v>7622.1471400000009</v>
      </c>
      <c r="G54" s="25">
        <v>0</v>
      </c>
      <c r="H54" s="25">
        <v>0</v>
      </c>
      <c r="I54" s="49">
        <f t="shared" si="32"/>
        <v>7622.1471400000009</v>
      </c>
    </row>
    <row r="55" spans="2:9" x14ac:dyDescent="0.2">
      <c r="B55" s="27">
        <v>42461</v>
      </c>
      <c r="C55" s="20">
        <f t="shared" si="28"/>
        <v>33358.205999999998</v>
      </c>
      <c r="D55" s="20">
        <f t="shared" si="29"/>
        <v>8.43</v>
      </c>
      <c r="E55" s="19">
        <f t="shared" si="30"/>
        <v>33349.775999999998</v>
      </c>
      <c r="F55" s="23">
        <f t="shared" si="31"/>
        <v>17842.130160000001</v>
      </c>
      <c r="G55" s="25">
        <v>0</v>
      </c>
      <c r="H55" s="25">
        <v>0</v>
      </c>
      <c r="I55" s="49">
        <f t="shared" si="32"/>
        <v>17842.130160000001</v>
      </c>
    </row>
    <row r="56" spans="2:9" x14ac:dyDescent="0.2">
      <c r="B56" s="27">
        <v>42491</v>
      </c>
      <c r="C56" s="20">
        <f t="shared" si="28"/>
        <v>38759.119999999995</v>
      </c>
      <c r="D56" s="20">
        <f t="shared" si="29"/>
        <v>8.0440000000000005</v>
      </c>
      <c r="E56" s="19">
        <f t="shared" si="30"/>
        <v>38751.075999999994</v>
      </c>
      <c r="F56" s="23">
        <f t="shared" si="31"/>
        <v>20731.825659999999</v>
      </c>
      <c r="G56" s="25">
        <v>0</v>
      </c>
      <c r="H56" s="25">
        <v>0</v>
      </c>
      <c r="I56" s="49">
        <f t="shared" si="32"/>
        <v>20731.825659999999</v>
      </c>
    </row>
    <row r="57" spans="2:9" x14ac:dyDescent="0.2">
      <c r="B57" s="27">
        <v>42522</v>
      </c>
      <c r="C57" s="20">
        <f t="shared" si="28"/>
        <v>36396.19</v>
      </c>
      <c r="D57" s="20">
        <f t="shared" si="29"/>
        <v>3.2170000000000001</v>
      </c>
      <c r="E57" s="19">
        <f t="shared" si="30"/>
        <v>36392.973000000005</v>
      </c>
      <c r="F57" s="23">
        <f t="shared" si="31"/>
        <v>19470.240555000004</v>
      </c>
      <c r="G57" s="25">
        <v>0</v>
      </c>
      <c r="H57" s="25">
        <v>0</v>
      </c>
      <c r="I57" s="49">
        <f t="shared" si="32"/>
        <v>19470.240555000004</v>
      </c>
    </row>
    <row r="58" spans="2:9" x14ac:dyDescent="0.2">
      <c r="B58" s="27">
        <v>42552</v>
      </c>
      <c r="C58" s="20">
        <f t="shared" si="28"/>
        <v>12936.785</v>
      </c>
      <c r="D58" s="20">
        <f t="shared" si="29"/>
        <v>25.713000000000001</v>
      </c>
      <c r="E58" s="19">
        <f t="shared" si="30"/>
        <v>12911.072</v>
      </c>
      <c r="F58" s="23">
        <f t="shared" si="31"/>
        <v>6907.4235200000003</v>
      </c>
      <c r="G58" s="25">
        <v>0</v>
      </c>
      <c r="H58" s="25">
        <v>0</v>
      </c>
      <c r="I58" s="49">
        <f t="shared" si="32"/>
        <v>6907.4235200000003</v>
      </c>
    </row>
    <row r="59" spans="2:9" x14ac:dyDescent="0.2">
      <c r="B59" s="27">
        <v>42583</v>
      </c>
      <c r="C59" s="20">
        <f t="shared" si="28"/>
        <v>3723.7689999999998</v>
      </c>
      <c r="D59" s="20">
        <f t="shared" si="29"/>
        <v>43.247999999999998</v>
      </c>
      <c r="E59" s="19">
        <f t="shared" si="30"/>
        <v>3680.5209999999997</v>
      </c>
      <c r="F59" s="23">
        <f t="shared" si="31"/>
        <v>1969.0787350000001</v>
      </c>
      <c r="G59" s="25">
        <v>0</v>
      </c>
      <c r="H59" s="25">
        <v>0</v>
      </c>
      <c r="I59" s="49">
        <f t="shared" si="32"/>
        <v>1969.0787350000001</v>
      </c>
    </row>
    <row r="60" spans="2:9" x14ac:dyDescent="0.2">
      <c r="B60" s="27">
        <v>42614</v>
      </c>
      <c r="C60" s="20">
        <f t="shared" si="28"/>
        <v>2191.8150000000001</v>
      </c>
      <c r="D60" s="20">
        <f t="shared" si="29"/>
        <v>45.802999999999997</v>
      </c>
      <c r="E60" s="19">
        <f t="shared" si="30"/>
        <v>2146.0120000000002</v>
      </c>
      <c r="F60" s="23">
        <f t="shared" si="31"/>
        <v>1148.1164200000001</v>
      </c>
      <c r="G60" s="25">
        <v>0</v>
      </c>
      <c r="H60" s="25">
        <v>0</v>
      </c>
      <c r="I60" s="49">
        <f t="shared" si="32"/>
        <v>1148.1164200000001</v>
      </c>
    </row>
    <row r="61" spans="2:9" x14ac:dyDescent="0.2">
      <c r="B61" s="27">
        <v>42644</v>
      </c>
      <c r="C61" s="20">
        <f t="shared" si="28"/>
        <v>1606.33</v>
      </c>
      <c r="D61" s="20">
        <f t="shared" si="29"/>
        <v>49.658000000000001</v>
      </c>
      <c r="E61" s="19">
        <f t="shared" si="30"/>
        <v>1556.672</v>
      </c>
      <c r="F61" s="23">
        <f t="shared" si="31"/>
        <v>832.81952000000001</v>
      </c>
      <c r="G61" s="25">
        <v>0</v>
      </c>
      <c r="H61" s="25">
        <v>0</v>
      </c>
      <c r="I61" s="49">
        <f t="shared" si="32"/>
        <v>832.81952000000001</v>
      </c>
    </row>
    <row r="62" spans="2:9" x14ac:dyDescent="0.2">
      <c r="B62" s="27">
        <v>42675</v>
      </c>
      <c r="C62" s="20">
        <f t="shared" si="28"/>
        <v>1105.6789999999999</v>
      </c>
      <c r="D62" s="20">
        <f t="shared" si="29"/>
        <v>55.313999999999993</v>
      </c>
      <c r="E62" s="19">
        <f t="shared" si="30"/>
        <v>1050.3649999999998</v>
      </c>
      <c r="F62" s="23">
        <f t="shared" si="31"/>
        <v>561.94527499999992</v>
      </c>
      <c r="G62" s="25">
        <v>0</v>
      </c>
      <c r="H62" s="25">
        <v>0</v>
      </c>
      <c r="I62" s="49">
        <f t="shared" si="32"/>
        <v>561.94527499999992</v>
      </c>
    </row>
    <row r="63" spans="2:9" x14ac:dyDescent="0.2">
      <c r="B63" s="27">
        <v>42705</v>
      </c>
      <c r="C63" s="20">
        <f t="shared" si="28"/>
        <v>1110.6480000000001</v>
      </c>
      <c r="D63" s="20">
        <f t="shared" si="29"/>
        <v>67.070999999999998</v>
      </c>
      <c r="E63" s="19">
        <f t="shared" si="30"/>
        <v>1043.5770000000002</v>
      </c>
      <c r="F63" s="23">
        <f t="shared" si="31"/>
        <v>558.31369500000017</v>
      </c>
      <c r="G63" s="25">
        <v>0</v>
      </c>
      <c r="H63" s="25">
        <v>0</v>
      </c>
      <c r="I63" s="49">
        <f t="shared" si="32"/>
        <v>558.31369500000017</v>
      </c>
    </row>
    <row r="64" spans="2:9" x14ac:dyDescent="0.2">
      <c r="B64" s="10" t="s">
        <v>34</v>
      </c>
      <c r="C64" s="21">
        <f>SUM(C52:C63)</f>
        <v>159347.15099999998</v>
      </c>
      <c r="D64" s="21">
        <f>SUM(D52:D63)</f>
        <v>448.92200000000003</v>
      </c>
      <c r="E64" s="21">
        <f>C64-D64</f>
        <v>158898.22899999999</v>
      </c>
      <c r="F64" s="31">
        <f>ROUNDDOWN(SUM(F52:F63),0)</f>
        <v>85010</v>
      </c>
      <c r="G64" s="24">
        <v>0</v>
      </c>
      <c r="H64" s="24">
        <v>0</v>
      </c>
      <c r="I64" s="50">
        <f>F64-G64-H64</f>
        <v>85010</v>
      </c>
    </row>
    <row r="65" spans="1:11" x14ac:dyDescent="0.2">
      <c r="B65" s="27">
        <v>42736</v>
      </c>
      <c r="C65" s="18">
        <f t="shared" ref="C65:C74" si="33">H141</f>
        <v>1309.749</v>
      </c>
      <c r="D65" s="18">
        <f t="shared" ref="D65:D74" si="34">I141</f>
        <v>66.260000000000005</v>
      </c>
      <c r="E65" s="19">
        <f t="shared" si="30"/>
        <v>1243.489</v>
      </c>
      <c r="F65" s="23">
        <f>E65*$E$156</f>
        <v>665.266615</v>
      </c>
      <c r="G65" s="25">
        <v>0</v>
      </c>
      <c r="H65" s="25">
        <v>0</v>
      </c>
      <c r="I65" s="49">
        <f>F65-G65-H65</f>
        <v>665.266615</v>
      </c>
    </row>
    <row r="66" spans="1:11" x14ac:dyDescent="0.2">
      <c r="B66" s="27">
        <v>42767</v>
      </c>
      <c r="C66" s="18">
        <f t="shared" si="33"/>
        <v>1185.721</v>
      </c>
      <c r="D66" s="18">
        <f t="shared" si="34"/>
        <v>60.262</v>
      </c>
      <c r="E66" s="19">
        <f t="shared" si="30"/>
        <v>1125.4590000000001</v>
      </c>
      <c r="F66" s="23">
        <f t="shared" ref="F66:F74" si="35">E66*$E$156</f>
        <v>602.12056500000006</v>
      </c>
      <c r="G66" s="25">
        <v>0</v>
      </c>
      <c r="H66" s="25">
        <v>0</v>
      </c>
      <c r="I66" s="49">
        <f t="shared" ref="I66:I74" si="36">F66-G66-H66</f>
        <v>602.12056500000006</v>
      </c>
    </row>
    <row r="67" spans="1:11" x14ac:dyDescent="0.2">
      <c r="B67" s="27">
        <v>42795</v>
      </c>
      <c r="C67" s="18">
        <f t="shared" si="33"/>
        <v>6647.6149999999998</v>
      </c>
      <c r="D67" s="18">
        <f t="shared" si="34"/>
        <v>49.606999999999999</v>
      </c>
      <c r="E67" s="19">
        <f t="shared" si="30"/>
        <v>6598.0079999999998</v>
      </c>
      <c r="F67" s="23">
        <f t="shared" si="35"/>
        <v>3529.9342799999999</v>
      </c>
      <c r="G67" s="25">
        <v>0</v>
      </c>
      <c r="H67" s="25">
        <v>0</v>
      </c>
      <c r="I67" s="49">
        <f t="shared" si="36"/>
        <v>3529.9342799999999</v>
      </c>
    </row>
    <row r="68" spans="1:11" x14ac:dyDescent="0.2">
      <c r="B68" s="27">
        <v>42826</v>
      </c>
      <c r="C68" s="18">
        <f t="shared" si="33"/>
        <v>24979.785</v>
      </c>
      <c r="D68" s="18">
        <f t="shared" si="34"/>
        <v>15.834</v>
      </c>
      <c r="E68" s="19">
        <f t="shared" si="30"/>
        <v>24963.951000000001</v>
      </c>
      <c r="F68" s="23">
        <f t="shared" si="35"/>
        <v>13355.713785000002</v>
      </c>
      <c r="G68" s="25">
        <v>0</v>
      </c>
      <c r="H68" s="25">
        <v>0</v>
      </c>
      <c r="I68" s="49">
        <f t="shared" si="36"/>
        <v>13355.713785000002</v>
      </c>
    </row>
    <row r="69" spans="1:11" x14ac:dyDescent="0.2">
      <c r="B69" s="27">
        <v>42856</v>
      </c>
      <c r="C69" s="18">
        <f t="shared" si="33"/>
        <v>47496.945000000007</v>
      </c>
      <c r="D69" s="18">
        <f t="shared" si="34"/>
        <v>0.28499999999999998</v>
      </c>
      <c r="E69" s="19">
        <f t="shared" si="30"/>
        <v>47496.66</v>
      </c>
      <c r="F69" s="23">
        <f t="shared" si="35"/>
        <v>25410.713100000004</v>
      </c>
      <c r="G69" s="25">
        <v>0</v>
      </c>
      <c r="H69" s="25">
        <v>0</v>
      </c>
      <c r="I69" s="49">
        <f t="shared" si="36"/>
        <v>25410.713100000004</v>
      </c>
    </row>
    <row r="70" spans="1:11" x14ac:dyDescent="0.2">
      <c r="B70" s="27">
        <v>42887</v>
      </c>
      <c r="C70" s="18">
        <f t="shared" si="33"/>
        <v>29405.523000000001</v>
      </c>
      <c r="D70" s="18">
        <f t="shared" si="34"/>
        <v>1.7439999999999998</v>
      </c>
      <c r="E70" s="19">
        <f t="shared" si="30"/>
        <v>29403.779000000002</v>
      </c>
      <c r="F70" s="23">
        <f t="shared" si="35"/>
        <v>15731.021765000001</v>
      </c>
      <c r="G70" s="25">
        <v>0</v>
      </c>
      <c r="H70" s="25">
        <v>0</v>
      </c>
      <c r="I70" s="49">
        <f t="shared" si="36"/>
        <v>15731.021765000001</v>
      </c>
    </row>
    <row r="71" spans="1:11" x14ac:dyDescent="0.2">
      <c r="B71" s="27">
        <v>42917</v>
      </c>
      <c r="C71" s="18">
        <f t="shared" si="33"/>
        <v>6889.7629999999999</v>
      </c>
      <c r="D71" s="18">
        <f t="shared" si="34"/>
        <v>36.844999999999999</v>
      </c>
      <c r="E71" s="19">
        <f t="shared" si="30"/>
        <v>6852.9179999999997</v>
      </c>
      <c r="F71" s="23">
        <f t="shared" si="35"/>
        <v>3666.31113</v>
      </c>
      <c r="G71" s="25">
        <v>0</v>
      </c>
      <c r="H71" s="25">
        <v>0</v>
      </c>
      <c r="I71" s="49">
        <f t="shared" si="36"/>
        <v>3666.31113</v>
      </c>
    </row>
    <row r="72" spans="1:11" x14ac:dyDescent="0.2">
      <c r="B72" s="27">
        <v>42948</v>
      </c>
      <c r="C72" s="18">
        <f t="shared" si="33"/>
        <v>1798.961</v>
      </c>
      <c r="D72" s="18">
        <f t="shared" si="34"/>
        <v>44.758000000000003</v>
      </c>
      <c r="E72" s="19">
        <f t="shared" si="30"/>
        <v>1754.203</v>
      </c>
      <c r="F72" s="23">
        <f t="shared" si="35"/>
        <v>938.498605</v>
      </c>
      <c r="G72" s="25">
        <v>0</v>
      </c>
      <c r="H72" s="25">
        <v>0</v>
      </c>
      <c r="I72" s="49">
        <f t="shared" si="36"/>
        <v>938.498605</v>
      </c>
    </row>
    <row r="73" spans="1:11" x14ac:dyDescent="0.2">
      <c r="B73" s="27">
        <v>42979</v>
      </c>
      <c r="C73" s="18">
        <f t="shared" si="33"/>
        <v>627.178</v>
      </c>
      <c r="D73" s="18">
        <f t="shared" si="34"/>
        <v>46.649000000000001</v>
      </c>
      <c r="E73" s="19">
        <f t="shared" si="30"/>
        <v>580.529</v>
      </c>
      <c r="F73" s="23">
        <f t="shared" si="35"/>
        <v>310.58301499999999</v>
      </c>
      <c r="G73" s="25">
        <v>0</v>
      </c>
      <c r="H73" s="25">
        <v>0</v>
      </c>
      <c r="I73" s="49">
        <f t="shared" si="36"/>
        <v>310.58301499999999</v>
      </c>
    </row>
    <row r="74" spans="1:11" x14ac:dyDescent="0.2">
      <c r="B74" s="27">
        <v>43009</v>
      </c>
      <c r="C74" s="18">
        <f t="shared" si="33"/>
        <v>2178.9970000000003</v>
      </c>
      <c r="D74" s="18">
        <f t="shared" si="34"/>
        <v>50.323999999999998</v>
      </c>
      <c r="E74" s="19">
        <f t="shared" si="30"/>
        <v>2128.6730000000002</v>
      </c>
      <c r="F74" s="23">
        <f t="shared" si="35"/>
        <v>1138.8400550000001</v>
      </c>
      <c r="G74" s="25">
        <v>0</v>
      </c>
      <c r="H74" s="25">
        <v>0</v>
      </c>
      <c r="I74" s="49">
        <f t="shared" si="36"/>
        <v>1138.8400550000001</v>
      </c>
    </row>
    <row r="75" spans="1:11" x14ac:dyDescent="0.2">
      <c r="B75" s="10" t="s">
        <v>35</v>
      </c>
      <c r="C75" s="21">
        <f>SUM(C65:C74)</f>
        <v>122520.23700000001</v>
      </c>
      <c r="D75" s="21">
        <f>SUM(D65:D74)</f>
        <v>372.56800000000004</v>
      </c>
      <c r="E75" s="21">
        <f>SUM(C75-D75)</f>
        <v>122147.66900000001</v>
      </c>
      <c r="F75" s="31">
        <f>ROUNDDOWN(SUM(F65:F74),0)</f>
        <v>65349</v>
      </c>
      <c r="G75" s="24">
        <v>0</v>
      </c>
      <c r="H75" s="24">
        <v>0</v>
      </c>
      <c r="I75" s="50">
        <f>F75-G75-H75</f>
        <v>65349</v>
      </c>
    </row>
    <row r="76" spans="1:11" ht="25.5" x14ac:dyDescent="0.2">
      <c r="B76" s="37" t="s">
        <v>36</v>
      </c>
      <c r="C76" s="22">
        <f>C64+C75+C51+C38+C25+C12</f>
        <v>683362.4534</v>
      </c>
      <c r="D76" s="22">
        <f t="shared" ref="D76:E76" si="37">D64+D75+D51+D38+D25+D12</f>
        <v>2574.0661</v>
      </c>
      <c r="E76" s="22">
        <f t="shared" si="37"/>
        <v>680788.38729999994</v>
      </c>
      <c r="F76" s="51">
        <f t="shared" ref="F76" si="38">F64+F75+F51+F38+F25+F12</f>
        <v>364219</v>
      </c>
      <c r="G76" s="22">
        <f t="shared" ref="G76" si="39">G64+G75+G51+G38+G25+G12</f>
        <v>0</v>
      </c>
      <c r="H76" s="22">
        <f t="shared" ref="H76" si="40">H64+H75+H51+H38+H25+H12</f>
        <v>0</v>
      </c>
      <c r="I76" s="51">
        <f t="shared" ref="I76" si="41">I64+I75+I51+I38+I25+I12</f>
        <v>364219</v>
      </c>
    </row>
    <row r="77" spans="1:11" ht="26.25" customHeight="1" thickBot="1" x14ac:dyDescent="0.25">
      <c r="A77" s="1"/>
      <c r="B77" s="2"/>
      <c r="G77" s="13"/>
      <c r="H77" s="13"/>
      <c r="I77" s="14"/>
      <c r="J77" s="15"/>
    </row>
    <row r="78" spans="1:11" ht="18.75" customHeight="1" thickBot="1" x14ac:dyDescent="0.25">
      <c r="A78" s="1"/>
      <c r="B78" s="75" t="s">
        <v>38</v>
      </c>
      <c r="C78" s="76"/>
      <c r="D78" s="76"/>
      <c r="E78" s="76"/>
      <c r="F78" s="77"/>
      <c r="G78"/>
      <c r="H78" s="78" t="s">
        <v>37</v>
      </c>
      <c r="I78" s="79"/>
      <c r="J78" s="80"/>
      <c r="K78" s="13"/>
    </row>
    <row r="79" spans="1:11" ht="81" x14ac:dyDescent="0.2">
      <c r="A79" s="1"/>
      <c r="B79" s="52" t="s">
        <v>7</v>
      </c>
      <c r="C79" s="52" t="s">
        <v>39</v>
      </c>
      <c r="D79" s="52" t="s">
        <v>40</v>
      </c>
      <c r="E79" s="52" t="s">
        <v>41</v>
      </c>
      <c r="F79" s="52" t="s">
        <v>42</v>
      </c>
      <c r="G79"/>
      <c r="H79" s="52" t="s">
        <v>20</v>
      </c>
      <c r="I79" s="52" t="s">
        <v>21</v>
      </c>
      <c r="J79" s="52" t="s">
        <v>9</v>
      </c>
      <c r="K79" s="13"/>
    </row>
    <row r="80" spans="1:11" ht="15.75" x14ac:dyDescent="0.3">
      <c r="A80" s="1"/>
      <c r="B80" s="45">
        <v>41060</v>
      </c>
      <c r="C80" s="48">
        <v>0</v>
      </c>
      <c r="D80" s="48">
        <v>5.4390000000000001</v>
      </c>
      <c r="E80" s="48">
        <v>0</v>
      </c>
      <c r="F80" s="48">
        <v>19.881</v>
      </c>
      <c r="G80"/>
      <c r="H80" s="40">
        <f>C80+E80</f>
        <v>0</v>
      </c>
      <c r="I80" s="40">
        <f>D80+F80</f>
        <v>25.32</v>
      </c>
      <c r="J80" s="40">
        <f>H80-I80</f>
        <v>-25.32</v>
      </c>
      <c r="K80" s="13"/>
    </row>
    <row r="81" spans="1:11" ht="15.75" x14ac:dyDescent="0.3">
      <c r="A81" s="1"/>
      <c r="B81" s="39">
        <v>41061</v>
      </c>
      <c r="C81" s="48">
        <v>16839.344000000001</v>
      </c>
      <c r="D81" s="48">
        <v>4.1269999999999998</v>
      </c>
      <c r="E81" s="48">
        <v>17683.794000000002</v>
      </c>
      <c r="F81" s="48">
        <v>6.1130000000000004</v>
      </c>
      <c r="G81"/>
      <c r="H81" s="40">
        <f t="shared" ref="H81:H87" si="42">C81+E81</f>
        <v>34523.138000000006</v>
      </c>
      <c r="I81" s="40">
        <f t="shared" ref="I81:I87" si="43">D81+F81</f>
        <v>10.24</v>
      </c>
      <c r="J81" s="40">
        <f t="shared" ref="J81:J87" si="44">H81-I81</f>
        <v>34512.898000000008</v>
      </c>
      <c r="K81" s="13"/>
    </row>
    <row r="82" spans="1:11" ht="15.75" x14ac:dyDescent="0.3">
      <c r="A82" s="1"/>
      <c r="B82" s="39">
        <v>41091</v>
      </c>
      <c r="C82" s="48">
        <v>5795.3509999999997</v>
      </c>
      <c r="D82" s="48">
        <v>17.366</v>
      </c>
      <c r="E82" s="48">
        <v>3326.1849999999999</v>
      </c>
      <c r="F82" s="48">
        <v>16.939</v>
      </c>
      <c r="G82"/>
      <c r="H82" s="40">
        <f t="shared" si="42"/>
        <v>9121.5360000000001</v>
      </c>
      <c r="I82" s="40">
        <f t="shared" si="43"/>
        <v>34.305</v>
      </c>
      <c r="J82" s="40">
        <f t="shared" si="44"/>
        <v>9087.2309999999998</v>
      </c>
      <c r="K82" s="13"/>
    </row>
    <row r="83" spans="1:11" ht="15.75" x14ac:dyDescent="0.3">
      <c r="A83" s="1"/>
      <c r="B83" s="39">
        <v>41122</v>
      </c>
      <c r="C83" s="48">
        <v>2413.1550000000002</v>
      </c>
      <c r="D83" s="48">
        <v>18.913</v>
      </c>
      <c r="E83" s="48">
        <v>1638.6769999999999</v>
      </c>
      <c r="F83" s="48">
        <v>22.518000000000001</v>
      </c>
      <c r="G83"/>
      <c r="H83" s="40">
        <f t="shared" si="42"/>
        <v>4051.8320000000003</v>
      </c>
      <c r="I83" s="40">
        <f t="shared" si="43"/>
        <v>41.430999999999997</v>
      </c>
      <c r="J83" s="40">
        <f t="shared" si="44"/>
        <v>4010.4010000000003</v>
      </c>
      <c r="K83" s="13"/>
    </row>
    <row r="84" spans="1:11" ht="15.75" x14ac:dyDescent="0.3">
      <c r="A84" s="1"/>
      <c r="B84" s="39">
        <v>41153</v>
      </c>
      <c r="C84" s="48">
        <v>785.27300000000002</v>
      </c>
      <c r="D84" s="48">
        <v>17.850000000000001</v>
      </c>
      <c r="E84" s="48">
        <v>782.53</v>
      </c>
      <c r="F84" s="48">
        <v>24.337</v>
      </c>
      <c r="G84"/>
      <c r="H84" s="40">
        <f t="shared" si="42"/>
        <v>1567.8029999999999</v>
      </c>
      <c r="I84" s="40">
        <f t="shared" si="43"/>
        <v>42.186999999999998</v>
      </c>
      <c r="J84" s="40">
        <f t="shared" si="44"/>
        <v>1525.616</v>
      </c>
      <c r="K84" s="13"/>
    </row>
    <row r="85" spans="1:11" ht="15.75" x14ac:dyDescent="0.3">
      <c r="A85" s="1"/>
      <c r="B85" s="39">
        <v>41183</v>
      </c>
      <c r="C85" s="48">
        <v>1519.664</v>
      </c>
      <c r="D85" s="48">
        <v>25.885999999999999</v>
      </c>
      <c r="E85" s="48">
        <v>449.52300000000002</v>
      </c>
      <c r="F85" s="48">
        <v>16.632999999999999</v>
      </c>
      <c r="G85"/>
      <c r="H85" s="40">
        <f t="shared" si="42"/>
        <v>1969.1869999999999</v>
      </c>
      <c r="I85" s="40">
        <f t="shared" si="43"/>
        <v>42.518999999999998</v>
      </c>
      <c r="J85" s="40">
        <f t="shared" si="44"/>
        <v>1926.6679999999999</v>
      </c>
      <c r="K85" s="13"/>
    </row>
    <row r="86" spans="1:11" ht="15.75" x14ac:dyDescent="0.3">
      <c r="A86" s="1"/>
      <c r="B86" s="39">
        <v>41214</v>
      </c>
      <c r="C86" s="48">
        <v>3269.962</v>
      </c>
      <c r="D86" s="48">
        <v>22.97</v>
      </c>
      <c r="E86" s="48">
        <v>4572.5330000000004</v>
      </c>
      <c r="F86" s="48">
        <v>9.7040000000000006</v>
      </c>
      <c r="G86"/>
      <c r="H86" s="40">
        <f t="shared" si="42"/>
        <v>7842.4950000000008</v>
      </c>
      <c r="I86" s="40">
        <f t="shared" si="43"/>
        <v>32.673999999999999</v>
      </c>
      <c r="J86" s="40">
        <f t="shared" si="44"/>
        <v>7809.8210000000008</v>
      </c>
      <c r="K86" s="13"/>
    </row>
    <row r="87" spans="1:11" ht="15.75" x14ac:dyDescent="0.3">
      <c r="A87" s="1"/>
      <c r="B87" s="39">
        <v>41244</v>
      </c>
      <c r="C87" s="48">
        <v>3389.9050000000002</v>
      </c>
      <c r="D87" s="48">
        <v>34.512999999999998</v>
      </c>
      <c r="E87" s="48">
        <v>2343.2759999999998</v>
      </c>
      <c r="F87" s="48">
        <v>15.221</v>
      </c>
      <c r="G87"/>
      <c r="H87" s="40">
        <f t="shared" si="42"/>
        <v>5733.1810000000005</v>
      </c>
      <c r="I87" s="40">
        <f t="shared" si="43"/>
        <v>49.733999999999995</v>
      </c>
      <c r="J87" s="40">
        <f t="shared" si="44"/>
        <v>5683.4470000000001</v>
      </c>
      <c r="K87" s="13"/>
    </row>
    <row r="88" spans="1:11" ht="15.75" x14ac:dyDescent="0.3">
      <c r="A88" s="1"/>
      <c r="B88" s="42" t="s">
        <v>30</v>
      </c>
      <c r="C88" s="59"/>
      <c r="D88" s="60"/>
      <c r="E88" s="60"/>
      <c r="F88" s="61"/>
      <c r="G88"/>
      <c r="H88" s="41">
        <f>SUM(H80:H87)</f>
        <v>64809.172000000006</v>
      </c>
      <c r="I88" s="41">
        <f>SUM(I80:I87)</f>
        <v>278.41000000000003</v>
      </c>
      <c r="J88" s="41">
        <f t="shared" ref="J88" si="45">SUM(J80:J87)</f>
        <v>64530.76200000001</v>
      </c>
      <c r="K88" s="13"/>
    </row>
    <row r="89" spans="1:11" ht="15.75" x14ac:dyDescent="0.3">
      <c r="A89" s="1"/>
      <c r="B89" s="39">
        <v>41275</v>
      </c>
      <c r="C89" s="48">
        <v>2186.2069999999999</v>
      </c>
      <c r="D89" s="48">
        <v>39.402999999999999</v>
      </c>
      <c r="E89" s="48">
        <v>1654.7819999999999</v>
      </c>
      <c r="F89" s="48">
        <v>32.972999999999999</v>
      </c>
      <c r="G89"/>
      <c r="H89" s="40">
        <f>C89+E89</f>
        <v>3840.9889999999996</v>
      </c>
      <c r="I89" s="40">
        <f>D89+F89</f>
        <v>72.376000000000005</v>
      </c>
      <c r="J89" s="40">
        <f>H89-I89</f>
        <v>3768.6129999999994</v>
      </c>
      <c r="K89" s="13"/>
    </row>
    <row r="90" spans="1:11" ht="15.75" x14ac:dyDescent="0.3">
      <c r="A90" s="1"/>
      <c r="B90" s="39">
        <v>41306</v>
      </c>
      <c r="C90" s="48">
        <v>1256.4860000000001</v>
      </c>
      <c r="D90" s="48">
        <v>19.213999999999999</v>
      </c>
      <c r="E90" s="48">
        <v>1864.8240000000001</v>
      </c>
      <c r="F90" s="48">
        <v>26.463000000000001</v>
      </c>
      <c r="G90"/>
      <c r="H90" s="40">
        <f t="shared" ref="H90:H100" si="46">C90+E90</f>
        <v>3121.3100000000004</v>
      </c>
      <c r="I90" s="40">
        <f t="shared" ref="I90:I100" si="47">D90+F90</f>
        <v>45.677</v>
      </c>
      <c r="J90" s="40">
        <f t="shared" ref="J90:J100" si="48">H90-I90</f>
        <v>3075.6330000000003</v>
      </c>
      <c r="K90" s="13"/>
    </row>
    <row r="91" spans="1:11" ht="15.75" x14ac:dyDescent="0.3">
      <c r="A91" s="1"/>
      <c r="B91" s="39">
        <v>41334</v>
      </c>
      <c r="C91" s="48">
        <v>10183.036</v>
      </c>
      <c r="D91" s="48">
        <v>27.992999999999999</v>
      </c>
      <c r="E91" s="48">
        <v>7893.4120000000003</v>
      </c>
      <c r="F91" s="48">
        <v>10.987</v>
      </c>
      <c r="G91"/>
      <c r="H91" s="40">
        <f t="shared" si="46"/>
        <v>18076.448</v>
      </c>
      <c r="I91" s="40">
        <f t="shared" si="47"/>
        <v>38.979999999999997</v>
      </c>
      <c r="J91" s="40">
        <f t="shared" si="48"/>
        <v>18037.468000000001</v>
      </c>
      <c r="K91" s="13"/>
    </row>
    <row r="92" spans="1:11" ht="15.75" x14ac:dyDescent="0.3">
      <c r="A92" s="1"/>
      <c r="B92" s="39">
        <v>41365</v>
      </c>
      <c r="C92" s="48">
        <v>12727.798000000001</v>
      </c>
      <c r="D92" s="48">
        <v>6.5919999999999996</v>
      </c>
      <c r="E92" s="48">
        <v>13084.797</v>
      </c>
      <c r="F92" s="48">
        <v>9.8510000000000009</v>
      </c>
      <c r="G92"/>
      <c r="H92" s="40">
        <f t="shared" si="46"/>
        <v>25812.595000000001</v>
      </c>
      <c r="I92" s="40">
        <f t="shared" si="47"/>
        <v>16.443000000000001</v>
      </c>
      <c r="J92" s="40">
        <f t="shared" si="48"/>
        <v>25796.152000000002</v>
      </c>
      <c r="K92" s="13"/>
    </row>
    <row r="93" spans="1:11" ht="15.75" x14ac:dyDescent="0.3">
      <c r="A93" s="1"/>
      <c r="B93" s="39">
        <v>41395</v>
      </c>
      <c r="C93" s="48">
        <v>21579.716</v>
      </c>
      <c r="D93" s="48">
        <v>3.08</v>
      </c>
      <c r="E93" s="48">
        <v>21361.748</v>
      </c>
      <c r="F93" s="48">
        <v>1.1499999999999999</v>
      </c>
      <c r="G93"/>
      <c r="H93" s="40">
        <f t="shared" si="46"/>
        <v>42941.464</v>
      </c>
      <c r="I93" s="40">
        <f t="shared" si="47"/>
        <v>4.2300000000000004</v>
      </c>
      <c r="J93" s="40">
        <f t="shared" si="48"/>
        <v>42937.233999999997</v>
      </c>
      <c r="K93" s="13"/>
    </row>
    <row r="94" spans="1:11" ht="15.75" x14ac:dyDescent="0.3">
      <c r="A94" s="1"/>
      <c r="B94" s="39">
        <v>41426</v>
      </c>
      <c r="C94" s="48">
        <v>10269.843999999999</v>
      </c>
      <c r="D94" s="48">
        <v>10.73</v>
      </c>
      <c r="E94" s="48">
        <v>10953.898999999999</v>
      </c>
      <c r="F94" s="48">
        <v>10.95</v>
      </c>
      <c r="G94"/>
      <c r="H94" s="40">
        <f t="shared" si="46"/>
        <v>21223.742999999999</v>
      </c>
      <c r="I94" s="40">
        <f t="shared" si="47"/>
        <v>21.68</v>
      </c>
      <c r="J94" s="40">
        <f t="shared" si="48"/>
        <v>21202.062999999998</v>
      </c>
      <c r="K94" s="13"/>
    </row>
    <row r="95" spans="1:11" ht="15.75" x14ac:dyDescent="0.3">
      <c r="A95" s="1"/>
      <c r="B95" s="39">
        <v>41456</v>
      </c>
      <c r="C95" s="48">
        <v>3184.643</v>
      </c>
      <c r="D95" s="48">
        <v>17.254999999999999</v>
      </c>
      <c r="E95" s="48">
        <v>3349.4690000000001</v>
      </c>
      <c r="F95" s="48">
        <v>20.067</v>
      </c>
      <c r="G95"/>
      <c r="H95" s="40">
        <f t="shared" si="46"/>
        <v>6534.1120000000001</v>
      </c>
      <c r="I95" s="40">
        <f t="shared" si="47"/>
        <v>37.322000000000003</v>
      </c>
      <c r="J95" s="40">
        <f t="shared" si="48"/>
        <v>6496.79</v>
      </c>
      <c r="K95" s="13"/>
    </row>
    <row r="96" spans="1:11" ht="15.75" x14ac:dyDescent="0.3">
      <c r="A96" s="1"/>
      <c r="B96" s="39">
        <v>41487</v>
      </c>
      <c r="C96" s="48">
        <v>615.77300000000002</v>
      </c>
      <c r="D96" s="48">
        <v>22.875</v>
      </c>
      <c r="E96" s="48">
        <v>911.68399999999997</v>
      </c>
      <c r="F96" s="48">
        <v>25.152000000000001</v>
      </c>
      <c r="G96"/>
      <c r="H96" s="40">
        <f t="shared" si="46"/>
        <v>1527.4569999999999</v>
      </c>
      <c r="I96" s="40">
        <f t="shared" si="47"/>
        <v>48.027000000000001</v>
      </c>
      <c r="J96" s="40">
        <f t="shared" si="48"/>
        <v>1479.4299999999998</v>
      </c>
      <c r="K96" s="13"/>
    </row>
    <row r="97" spans="1:11" ht="15.75" x14ac:dyDescent="0.3">
      <c r="A97" s="1"/>
      <c r="B97" s="39">
        <v>41518</v>
      </c>
      <c r="C97" s="48">
        <v>804.25199999999995</v>
      </c>
      <c r="D97" s="48">
        <v>19.271999999999998</v>
      </c>
      <c r="E97" s="48">
        <v>446.43900000000002</v>
      </c>
      <c r="F97" s="48">
        <v>26.584</v>
      </c>
      <c r="G97"/>
      <c r="H97" s="40">
        <f t="shared" si="46"/>
        <v>1250.691</v>
      </c>
      <c r="I97" s="40">
        <f t="shared" si="47"/>
        <v>45.855999999999995</v>
      </c>
      <c r="J97" s="40">
        <f t="shared" si="48"/>
        <v>1204.835</v>
      </c>
      <c r="K97" s="13"/>
    </row>
    <row r="98" spans="1:11" ht="15.75" x14ac:dyDescent="0.3">
      <c r="A98" s="1"/>
      <c r="B98" s="39">
        <v>41548</v>
      </c>
      <c r="C98" s="48">
        <v>2185.8539999999998</v>
      </c>
      <c r="D98" s="48">
        <v>15.206</v>
      </c>
      <c r="E98" s="48">
        <v>2295.1370000000002</v>
      </c>
      <c r="F98" s="48">
        <v>19.366</v>
      </c>
      <c r="G98"/>
      <c r="H98" s="40">
        <f t="shared" si="46"/>
        <v>4480.991</v>
      </c>
      <c r="I98" s="40">
        <f t="shared" si="47"/>
        <v>34.572000000000003</v>
      </c>
      <c r="J98" s="40">
        <f t="shared" si="48"/>
        <v>4446.4189999999999</v>
      </c>
      <c r="K98" s="13"/>
    </row>
    <row r="99" spans="1:11" ht="15.75" x14ac:dyDescent="0.3">
      <c r="A99" s="1"/>
      <c r="B99" s="39">
        <v>41579</v>
      </c>
      <c r="C99" s="48">
        <v>297.93599999999998</v>
      </c>
      <c r="D99" s="48">
        <v>13.853</v>
      </c>
      <c r="E99" s="48">
        <v>2024.0319999999999</v>
      </c>
      <c r="F99" s="48">
        <v>35.085999999999999</v>
      </c>
      <c r="G99"/>
      <c r="H99" s="40">
        <f t="shared" si="46"/>
        <v>2321.9679999999998</v>
      </c>
      <c r="I99" s="40">
        <f t="shared" si="47"/>
        <v>48.939</v>
      </c>
      <c r="J99" s="40">
        <f t="shared" si="48"/>
        <v>2273.029</v>
      </c>
      <c r="K99" s="13"/>
    </row>
    <row r="100" spans="1:11" ht="15.75" x14ac:dyDescent="0.3">
      <c r="A100" s="1"/>
      <c r="B100" s="39">
        <v>41609</v>
      </c>
      <c r="C100" s="48">
        <v>67.558000000000007</v>
      </c>
      <c r="D100" s="48">
        <v>14.004</v>
      </c>
      <c r="E100" s="48">
        <v>1307.952</v>
      </c>
      <c r="F100" s="48">
        <v>53.843000000000004</v>
      </c>
      <c r="G100"/>
      <c r="H100" s="40">
        <f t="shared" si="46"/>
        <v>1375.51</v>
      </c>
      <c r="I100" s="40">
        <f t="shared" si="47"/>
        <v>67.847000000000008</v>
      </c>
      <c r="J100" s="40">
        <f t="shared" si="48"/>
        <v>1307.663</v>
      </c>
      <c r="K100" s="13"/>
    </row>
    <row r="101" spans="1:11" ht="15.75" x14ac:dyDescent="0.3">
      <c r="A101" s="1"/>
      <c r="B101" s="42" t="s">
        <v>31</v>
      </c>
      <c r="C101" s="59"/>
      <c r="D101" s="60"/>
      <c r="E101" s="60"/>
      <c r="F101" s="61"/>
      <c r="G101"/>
      <c r="H101" s="41">
        <f>SUM(H89:H100)</f>
        <v>132507.27800000002</v>
      </c>
      <c r="I101" s="41">
        <f>SUM(I89:I100)</f>
        <v>481.94900000000007</v>
      </c>
      <c r="J101" s="41">
        <f t="shared" ref="J101" si="49">SUM(J89:J100)</f>
        <v>132025.32899999997</v>
      </c>
      <c r="K101" s="13"/>
    </row>
    <row r="102" spans="1:11" ht="15.75" x14ac:dyDescent="0.3">
      <c r="A102" s="1"/>
      <c r="B102" s="39">
        <v>41640</v>
      </c>
      <c r="C102" s="48">
        <v>177.935</v>
      </c>
      <c r="D102" s="48">
        <v>17.238</v>
      </c>
      <c r="E102" s="48">
        <v>835.90499999999997</v>
      </c>
      <c r="F102" s="48">
        <v>47.524999999999999</v>
      </c>
      <c r="G102"/>
      <c r="H102" s="40">
        <f>C102+E102</f>
        <v>1013.8399999999999</v>
      </c>
      <c r="I102" s="40">
        <f>D102+F102</f>
        <v>64.763000000000005</v>
      </c>
      <c r="J102" s="40">
        <f>H102-I102</f>
        <v>949.07699999999988</v>
      </c>
      <c r="K102" s="13"/>
    </row>
    <row r="103" spans="1:11" ht="15.75" x14ac:dyDescent="0.3">
      <c r="A103" s="1"/>
      <c r="B103" s="39">
        <v>41671</v>
      </c>
      <c r="C103" s="48">
        <v>984.46</v>
      </c>
      <c r="D103" s="48">
        <v>36.405999999999999</v>
      </c>
      <c r="E103" s="48">
        <v>412.85399999999998</v>
      </c>
      <c r="F103" s="48">
        <v>19.542999999999999</v>
      </c>
      <c r="G103"/>
      <c r="H103" s="40">
        <f t="shared" ref="H103:H113" si="50">C103+E103</f>
        <v>1397.3140000000001</v>
      </c>
      <c r="I103" s="40">
        <f t="shared" ref="I103:I113" si="51">D103+F103</f>
        <v>55.948999999999998</v>
      </c>
      <c r="J103" s="40">
        <f t="shared" ref="J103:J113" si="52">H103-I103</f>
        <v>1341.365</v>
      </c>
      <c r="K103" s="13"/>
    </row>
    <row r="104" spans="1:11" ht="15.75" x14ac:dyDescent="0.3">
      <c r="A104" s="1"/>
      <c r="B104" s="39">
        <v>41699</v>
      </c>
      <c r="C104" s="48">
        <v>2234.9</v>
      </c>
      <c r="D104" s="48">
        <v>18.074999999999999</v>
      </c>
      <c r="E104" s="48">
        <v>3155.8879999999999</v>
      </c>
      <c r="F104" s="48">
        <v>27.718</v>
      </c>
      <c r="G104"/>
      <c r="H104" s="40">
        <f t="shared" si="50"/>
        <v>5390.7880000000005</v>
      </c>
      <c r="I104" s="40">
        <f t="shared" si="51"/>
        <v>45.792999999999999</v>
      </c>
      <c r="J104" s="40">
        <f t="shared" si="52"/>
        <v>5344.9950000000008</v>
      </c>
      <c r="K104" s="13"/>
    </row>
    <row r="105" spans="1:11" ht="15.75" x14ac:dyDescent="0.3">
      <c r="A105" s="1"/>
      <c r="B105" s="39">
        <v>41730</v>
      </c>
      <c r="C105" s="48">
        <v>8826.2199999999993</v>
      </c>
      <c r="D105" s="48">
        <v>13.071</v>
      </c>
      <c r="E105" s="48">
        <v>11076.24</v>
      </c>
      <c r="F105" s="48">
        <v>10.14</v>
      </c>
      <c r="G105"/>
      <c r="H105" s="40">
        <f t="shared" si="50"/>
        <v>19902.46</v>
      </c>
      <c r="I105" s="40">
        <f t="shared" si="51"/>
        <v>23.210999999999999</v>
      </c>
      <c r="J105" s="40">
        <f t="shared" si="52"/>
        <v>19879.249</v>
      </c>
      <c r="K105" s="13"/>
    </row>
    <row r="106" spans="1:11" ht="15.75" x14ac:dyDescent="0.3">
      <c r="A106" s="1"/>
      <c r="B106" s="39">
        <v>41760</v>
      </c>
      <c r="C106" s="48">
        <v>19915.142</v>
      </c>
      <c r="D106" s="48">
        <v>6.6120000000000001</v>
      </c>
      <c r="E106" s="48">
        <v>19080.146000000001</v>
      </c>
      <c r="F106" s="48">
        <v>2.6280000000000001</v>
      </c>
      <c r="G106"/>
      <c r="H106" s="40">
        <f t="shared" si="50"/>
        <v>38995.288</v>
      </c>
      <c r="I106" s="40">
        <f t="shared" si="51"/>
        <v>9.24</v>
      </c>
      <c r="J106" s="40">
        <f t="shared" si="52"/>
        <v>38986.048000000003</v>
      </c>
      <c r="K106" s="13"/>
    </row>
    <row r="107" spans="1:11" ht="15.75" x14ac:dyDescent="0.3">
      <c r="A107" s="1"/>
      <c r="B107" s="39">
        <v>41791</v>
      </c>
      <c r="C107" s="48">
        <v>8319.5910000000003</v>
      </c>
      <c r="D107" s="48">
        <v>8.9329999999999998</v>
      </c>
      <c r="E107" s="48">
        <v>10184.295</v>
      </c>
      <c r="F107" s="48">
        <v>17.513999999999999</v>
      </c>
      <c r="G107"/>
      <c r="H107" s="40">
        <f t="shared" si="50"/>
        <v>18503.885999999999</v>
      </c>
      <c r="I107" s="40">
        <f t="shared" si="51"/>
        <v>26.446999999999999</v>
      </c>
      <c r="J107" s="40">
        <f t="shared" si="52"/>
        <v>18477.438999999998</v>
      </c>
      <c r="K107" s="13"/>
    </row>
    <row r="108" spans="1:11" ht="15.75" x14ac:dyDescent="0.3">
      <c r="A108" s="1"/>
      <c r="B108" s="39">
        <v>41821</v>
      </c>
      <c r="C108" s="48">
        <v>3281.3431</v>
      </c>
      <c r="D108" s="48">
        <v>23.94</v>
      </c>
      <c r="E108" s="48">
        <v>856.91300000000001</v>
      </c>
      <c r="F108" s="48">
        <v>15.83</v>
      </c>
      <c r="G108"/>
      <c r="H108" s="40">
        <f t="shared" si="50"/>
        <v>4138.2561000000005</v>
      </c>
      <c r="I108" s="40">
        <f t="shared" si="51"/>
        <v>39.770000000000003</v>
      </c>
      <c r="J108" s="40">
        <f t="shared" si="52"/>
        <v>4098.4861000000001</v>
      </c>
      <c r="K108" s="13"/>
    </row>
    <row r="109" spans="1:11" ht="15.75" x14ac:dyDescent="0.3">
      <c r="A109" s="1"/>
      <c r="B109" s="39">
        <v>41852</v>
      </c>
      <c r="C109" s="48">
        <v>0</v>
      </c>
      <c r="D109" s="48">
        <v>13.25</v>
      </c>
      <c r="E109" s="48">
        <v>1494.7230999999999</v>
      </c>
      <c r="F109" s="48">
        <v>30.64</v>
      </c>
      <c r="G109"/>
      <c r="H109" s="40">
        <f t="shared" si="50"/>
        <v>1494.7230999999999</v>
      </c>
      <c r="I109" s="40">
        <f t="shared" si="51"/>
        <v>43.89</v>
      </c>
      <c r="J109" s="40">
        <f t="shared" si="52"/>
        <v>1450.8330999999998</v>
      </c>
      <c r="K109" s="13"/>
    </row>
    <row r="110" spans="1:11" ht="15.75" x14ac:dyDescent="0.3">
      <c r="A110" s="1"/>
      <c r="B110" s="39">
        <v>41883</v>
      </c>
      <c r="C110" s="48">
        <v>1781.3130000000001</v>
      </c>
      <c r="D110" s="48">
        <v>28.338999999999999</v>
      </c>
      <c r="E110" s="48">
        <v>497.673</v>
      </c>
      <c r="F110" s="48">
        <v>14.346</v>
      </c>
      <c r="G110"/>
      <c r="H110" s="40">
        <f t="shared" si="50"/>
        <v>2278.9859999999999</v>
      </c>
      <c r="I110" s="40">
        <f t="shared" si="51"/>
        <v>42.685000000000002</v>
      </c>
      <c r="J110" s="40">
        <f t="shared" si="52"/>
        <v>2236.3009999999999</v>
      </c>
      <c r="K110" s="13"/>
    </row>
    <row r="111" spans="1:11" ht="15.75" x14ac:dyDescent="0.3">
      <c r="A111" s="1"/>
      <c r="B111" s="39">
        <v>41913</v>
      </c>
      <c r="C111" s="48">
        <v>1570.36</v>
      </c>
      <c r="D111" s="48">
        <v>12.84</v>
      </c>
      <c r="E111" s="48">
        <v>6539.34</v>
      </c>
      <c r="F111" s="48">
        <v>21.947800000000001</v>
      </c>
      <c r="G111"/>
      <c r="H111" s="40">
        <f t="shared" si="50"/>
        <v>8109.7</v>
      </c>
      <c r="I111" s="40">
        <f t="shared" si="51"/>
        <v>34.787800000000004</v>
      </c>
      <c r="J111" s="40">
        <f t="shared" si="52"/>
        <v>8074.9121999999998</v>
      </c>
      <c r="K111" s="13"/>
    </row>
    <row r="112" spans="1:11" ht="15.75" x14ac:dyDescent="0.3">
      <c r="A112" s="1"/>
      <c r="B112" s="39">
        <v>41944</v>
      </c>
      <c r="C112" s="48">
        <v>5461.3130000000001</v>
      </c>
      <c r="D112" s="48">
        <v>16.754999999999999</v>
      </c>
      <c r="E112" s="48">
        <v>2902.41</v>
      </c>
      <c r="F112" s="48">
        <v>13.51</v>
      </c>
      <c r="G112"/>
      <c r="H112" s="40">
        <f t="shared" si="50"/>
        <v>8363.723</v>
      </c>
      <c r="I112" s="40">
        <f t="shared" si="51"/>
        <v>30.265000000000001</v>
      </c>
      <c r="J112" s="40">
        <f t="shared" si="52"/>
        <v>8333.4580000000005</v>
      </c>
      <c r="K112" s="13"/>
    </row>
    <row r="113" spans="1:11" ht="15.75" x14ac:dyDescent="0.3">
      <c r="A113" s="1"/>
      <c r="B113" s="39">
        <v>41974</v>
      </c>
      <c r="C113" s="48">
        <v>4105.6279000000004</v>
      </c>
      <c r="D113" s="48">
        <v>23.51</v>
      </c>
      <c r="E113" s="48">
        <v>4146.59</v>
      </c>
      <c r="F113" s="48">
        <v>15.67</v>
      </c>
      <c r="G113"/>
      <c r="H113" s="40">
        <f t="shared" si="50"/>
        <v>8252.2178999999996</v>
      </c>
      <c r="I113" s="40">
        <f t="shared" si="51"/>
        <v>39.18</v>
      </c>
      <c r="J113" s="40">
        <f t="shared" si="52"/>
        <v>8213.0378999999994</v>
      </c>
      <c r="K113" s="13"/>
    </row>
    <row r="114" spans="1:11" ht="15.75" x14ac:dyDescent="0.3">
      <c r="A114" s="1"/>
      <c r="B114" s="42" t="s">
        <v>32</v>
      </c>
      <c r="C114" s="59"/>
      <c r="D114" s="60"/>
      <c r="E114" s="60"/>
      <c r="F114" s="61"/>
      <c r="G114"/>
      <c r="H114" s="41">
        <f>SUM(H102:H113)</f>
        <v>117841.18210000001</v>
      </c>
      <c r="I114" s="41">
        <f>SUM(I102:I113)</f>
        <v>455.98079999999999</v>
      </c>
      <c r="J114" s="41">
        <f>SUM(J102:J113)</f>
        <v>117385.2013</v>
      </c>
      <c r="K114" s="13"/>
    </row>
    <row r="115" spans="1:11" ht="15.75" x14ac:dyDescent="0.3">
      <c r="A115" s="1"/>
      <c r="B115" s="39">
        <v>42005</v>
      </c>
      <c r="C115" s="48">
        <v>2162.2890000000002</v>
      </c>
      <c r="D115" s="48">
        <v>33.195</v>
      </c>
      <c r="E115" s="48">
        <v>1470.1579999999999</v>
      </c>
      <c r="F115" s="48">
        <v>28.408000000000001</v>
      </c>
      <c r="G115"/>
      <c r="H115" s="40">
        <f>C115+E115</f>
        <v>3632.4470000000001</v>
      </c>
      <c r="I115" s="40">
        <f>D115+F115</f>
        <v>61.603000000000002</v>
      </c>
      <c r="J115" s="40">
        <f>H115-I115</f>
        <v>3570.8440000000001</v>
      </c>
      <c r="K115" s="13"/>
    </row>
    <row r="116" spans="1:11" ht="15.75" x14ac:dyDescent="0.3">
      <c r="A116" s="1"/>
      <c r="B116" s="39">
        <v>42036</v>
      </c>
      <c r="C116" s="48">
        <v>2232.4659999999999</v>
      </c>
      <c r="D116" s="48">
        <v>47.134</v>
      </c>
      <c r="E116" s="48">
        <v>1066.252</v>
      </c>
      <c r="F116" s="48">
        <v>11.667999999999999</v>
      </c>
      <c r="G116"/>
      <c r="H116" s="40">
        <f t="shared" ref="H116:H125" si="53">C116+E116</f>
        <v>3298.7179999999998</v>
      </c>
      <c r="I116" s="40">
        <f t="shared" ref="I116:I126" si="54">D116+F116</f>
        <v>58.802</v>
      </c>
      <c r="J116" s="40">
        <f t="shared" ref="J116:J126" si="55">H116-I116</f>
        <v>3239.9159999999997</v>
      </c>
      <c r="K116" s="13"/>
    </row>
    <row r="117" spans="1:11" ht="15.75" x14ac:dyDescent="0.3">
      <c r="A117" s="1"/>
      <c r="B117" s="39">
        <v>42064</v>
      </c>
      <c r="C117" s="48">
        <v>3701.627</v>
      </c>
      <c r="D117" s="48">
        <v>18.065999999999999</v>
      </c>
      <c r="E117" s="48">
        <v>5760.402</v>
      </c>
      <c r="F117" s="48">
        <v>32.271000000000001</v>
      </c>
      <c r="G117"/>
      <c r="H117" s="40">
        <f t="shared" si="53"/>
        <v>9462.0290000000005</v>
      </c>
      <c r="I117" s="40">
        <f t="shared" si="54"/>
        <v>50.337000000000003</v>
      </c>
      <c r="J117" s="40">
        <f t="shared" si="55"/>
        <v>9411.6920000000009</v>
      </c>
      <c r="K117" s="13"/>
    </row>
    <row r="118" spans="1:11" ht="15.75" x14ac:dyDescent="0.3">
      <c r="A118" s="1"/>
      <c r="B118" s="39">
        <v>42095</v>
      </c>
      <c r="C118" s="48">
        <v>7265.2619999999997</v>
      </c>
      <c r="D118" s="48">
        <v>13.15</v>
      </c>
      <c r="E118" s="48">
        <v>8057.9260000000004</v>
      </c>
      <c r="F118" s="48">
        <v>23.631</v>
      </c>
      <c r="G118"/>
      <c r="H118" s="40">
        <f t="shared" si="53"/>
        <v>15323.188</v>
      </c>
      <c r="I118" s="40">
        <f t="shared" si="54"/>
        <v>36.780999999999999</v>
      </c>
      <c r="J118" s="40">
        <f t="shared" si="55"/>
        <v>15286.406999999999</v>
      </c>
      <c r="K118" s="13"/>
    </row>
    <row r="119" spans="1:11" ht="15.75" x14ac:dyDescent="0.3">
      <c r="A119" s="1"/>
      <c r="B119" s="39">
        <v>42125</v>
      </c>
      <c r="C119" s="48">
        <v>2109.3209999999999</v>
      </c>
      <c r="D119" s="48">
        <v>13.125999999999999</v>
      </c>
      <c r="E119" s="48">
        <v>2162.96</v>
      </c>
      <c r="F119" s="48">
        <v>35.289000000000001</v>
      </c>
      <c r="G119"/>
      <c r="H119" s="40">
        <f t="shared" si="53"/>
        <v>4272.2809999999999</v>
      </c>
      <c r="I119" s="40">
        <f t="shared" si="54"/>
        <v>48.414999999999999</v>
      </c>
      <c r="J119" s="40">
        <f t="shared" si="55"/>
        <v>4223.866</v>
      </c>
      <c r="K119" s="13"/>
    </row>
    <row r="120" spans="1:11" ht="15.75" x14ac:dyDescent="0.3">
      <c r="A120" s="1"/>
      <c r="B120" s="39">
        <v>42156</v>
      </c>
      <c r="C120" s="48">
        <v>10464.325000000001</v>
      </c>
      <c r="D120" s="48">
        <v>8.4770000000000003</v>
      </c>
      <c r="E120" s="48">
        <v>11682.174999999999</v>
      </c>
      <c r="F120" s="48">
        <v>16.373999999999999</v>
      </c>
      <c r="G120"/>
      <c r="H120" s="40">
        <f t="shared" si="53"/>
        <v>22146.5</v>
      </c>
      <c r="I120" s="40">
        <f t="shared" si="54"/>
        <v>24.850999999999999</v>
      </c>
      <c r="J120" s="40">
        <f t="shared" si="55"/>
        <v>22121.649000000001</v>
      </c>
      <c r="K120" s="13"/>
    </row>
    <row r="121" spans="1:11" ht="15.75" x14ac:dyDescent="0.3">
      <c r="A121" s="1"/>
      <c r="B121" s="39">
        <v>42186</v>
      </c>
      <c r="C121" s="48">
        <v>7638.1450000000004</v>
      </c>
      <c r="D121" s="48">
        <v>20.355</v>
      </c>
      <c r="E121" s="48">
        <v>5082.3813</v>
      </c>
      <c r="F121" s="48">
        <v>10.99</v>
      </c>
      <c r="G121"/>
      <c r="H121" s="40">
        <f t="shared" si="53"/>
        <v>12720.526300000001</v>
      </c>
      <c r="I121" s="40">
        <f t="shared" si="54"/>
        <v>31.344999999999999</v>
      </c>
      <c r="J121" s="40">
        <f t="shared" si="55"/>
        <v>12689.181300000002</v>
      </c>
      <c r="K121" s="13"/>
    </row>
    <row r="122" spans="1:11" ht="15.75" x14ac:dyDescent="0.3">
      <c r="A122" s="1"/>
      <c r="B122" s="39">
        <v>42217</v>
      </c>
      <c r="C122" s="48">
        <v>2234.8679999999999</v>
      </c>
      <c r="D122" s="48">
        <v>30.19</v>
      </c>
      <c r="E122" s="48">
        <v>555.77</v>
      </c>
      <c r="F122" s="48">
        <v>13.278</v>
      </c>
      <c r="G122"/>
      <c r="H122" s="40">
        <f t="shared" si="53"/>
        <v>2790.6379999999999</v>
      </c>
      <c r="I122" s="40">
        <f t="shared" si="54"/>
        <v>43.468000000000004</v>
      </c>
      <c r="J122" s="40">
        <f t="shared" si="55"/>
        <v>2747.17</v>
      </c>
      <c r="K122" s="13"/>
    </row>
    <row r="123" spans="1:11" ht="15.75" x14ac:dyDescent="0.3">
      <c r="A123" s="1"/>
      <c r="B123" s="39">
        <v>42248</v>
      </c>
      <c r="C123" s="48">
        <v>408.35899999999998</v>
      </c>
      <c r="D123" s="48">
        <v>14.779</v>
      </c>
      <c r="E123" s="48">
        <v>903.68899999999996</v>
      </c>
      <c r="F123" s="48">
        <v>26.783000000000001</v>
      </c>
      <c r="G123"/>
      <c r="H123" s="40">
        <f t="shared" si="53"/>
        <v>1312.048</v>
      </c>
      <c r="I123" s="40">
        <f t="shared" si="54"/>
        <v>41.561999999999998</v>
      </c>
      <c r="J123" s="40">
        <f t="shared" si="55"/>
        <v>1270.4860000000001</v>
      </c>
      <c r="K123" s="13"/>
    </row>
    <row r="124" spans="1:11" ht="15.75" x14ac:dyDescent="0.3">
      <c r="A124" s="1"/>
      <c r="B124" s="39">
        <v>42278</v>
      </c>
      <c r="C124" s="48">
        <v>481.61500000000001</v>
      </c>
      <c r="D124" s="48">
        <v>13.452</v>
      </c>
      <c r="E124" s="48">
        <v>1938.223</v>
      </c>
      <c r="F124" s="48">
        <v>27.200299999999999</v>
      </c>
      <c r="G124"/>
      <c r="H124" s="40">
        <f t="shared" si="53"/>
        <v>2419.8379999999997</v>
      </c>
      <c r="I124" s="40">
        <f t="shared" si="54"/>
        <v>40.652299999999997</v>
      </c>
      <c r="J124" s="40">
        <f t="shared" si="55"/>
        <v>2379.1856999999995</v>
      </c>
      <c r="K124" s="13"/>
    </row>
    <row r="125" spans="1:11" ht="15.75" x14ac:dyDescent="0.3">
      <c r="A125" s="1"/>
      <c r="B125" s="39">
        <v>42309</v>
      </c>
      <c r="C125" s="48">
        <v>3312.9569999999999</v>
      </c>
      <c r="D125" s="48">
        <v>25.968</v>
      </c>
      <c r="E125" s="48">
        <v>1910.4739999999999</v>
      </c>
      <c r="F125" s="48">
        <v>15.169</v>
      </c>
      <c r="G125"/>
      <c r="H125" s="40">
        <f t="shared" si="53"/>
        <v>5223.4309999999996</v>
      </c>
      <c r="I125" s="40">
        <f t="shared" si="54"/>
        <v>41.137</v>
      </c>
      <c r="J125" s="40">
        <f t="shared" si="55"/>
        <v>5182.2939999999999</v>
      </c>
      <c r="K125" s="13"/>
    </row>
    <row r="126" spans="1:11" ht="15.75" x14ac:dyDescent="0.3">
      <c r="A126" s="1"/>
      <c r="B126" s="39">
        <v>42339</v>
      </c>
      <c r="C126" s="48">
        <v>3039.922</v>
      </c>
      <c r="D126" s="48">
        <v>43.768999999999998</v>
      </c>
      <c r="E126" s="48">
        <v>695.86699999999996</v>
      </c>
      <c r="F126" s="48">
        <v>13.513999999999999</v>
      </c>
      <c r="G126"/>
      <c r="H126" s="40">
        <f>C126+E126</f>
        <v>3735.7889999999998</v>
      </c>
      <c r="I126" s="40">
        <f t="shared" si="54"/>
        <v>57.283000000000001</v>
      </c>
      <c r="J126" s="40">
        <f t="shared" si="55"/>
        <v>3678.5059999999999</v>
      </c>
      <c r="K126" s="13"/>
    </row>
    <row r="127" spans="1:11" ht="15.75" x14ac:dyDescent="0.3">
      <c r="A127" s="1"/>
      <c r="B127" s="42" t="s">
        <v>33</v>
      </c>
      <c r="C127" s="59"/>
      <c r="D127" s="60"/>
      <c r="E127" s="60"/>
      <c r="F127" s="61"/>
      <c r="G127"/>
      <c r="H127" s="41">
        <f>SUM(H115:H126)</f>
        <v>86337.433300000004</v>
      </c>
      <c r="I127" s="41">
        <f>SUM(I115:I126)</f>
        <v>536.23630000000003</v>
      </c>
      <c r="J127" s="41">
        <f t="shared" ref="J127" si="56">SUM(J115:J126)</f>
        <v>85801.196999999986</v>
      </c>
      <c r="K127" s="13"/>
    </row>
    <row r="128" spans="1:11" ht="15.75" x14ac:dyDescent="0.3">
      <c r="A128" s="1"/>
      <c r="B128" s="39">
        <v>42370</v>
      </c>
      <c r="C128" s="48">
        <v>1272.672</v>
      </c>
      <c r="D128" s="48">
        <v>27.925000000000001</v>
      </c>
      <c r="E128" s="48">
        <v>2595.913</v>
      </c>
      <c r="F128" s="48">
        <v>34.744999999999997</v>
      </c>
      <c r="G128"/>
      <c r="H128" s="40">
        <f>C128+E128</f>
        <v>3868.585</v>
      </c>
      <c r="I128" s="40">
        <f>D128+F128</f>
        <v>62.67</v>
      </c>
      <c r="J128" s="40">
        <f>H128-I128</f>
        <v>3805.915</v>
      </c>
      <c r="K128" s="13"/>
    </row>
    <row r="129" spans="1:11" ht="15.75" x14ac:dyDescent="0.3">
      <c r="A129" s="1"/>
      <c r="B129" s="39">
        <v>42401</v>
      </c>
      <c r="C129" s="48">
        <v>2701.97</v>
      </c>
      <c r="D129" s="48">
        <v>11.48</v>
      </c>
      <c r="E129" s="48">
        <v>7308.3090000000002</v>
      </c>
      <c r="F129" s="48">
        <v>35.533000000000001</v>
      </c>
      <c r="G129"/>
      <c r="H129" s="40">
        <f t="shared" ref="H129:H139" si="57">C129+E129</f>
        <v>10010.279</v>
      </c>
      <c r="I129" s="40">
        <f t="shared" ref="I129:I138" si="58">D129+F129</f>
        <v>47.013000000000005</v>
      </c>
      <c r="J129" s="40">
        <f t="shared" ref="J129:J139" si="59">H129-I129</f>
        <v>9963.2659999999996</v>
      </c>
      <c r="K129" s="13"/>
    </row>
    <row r="130" spans="1:11" ht="15.75" x14ac:dyDescent="0.3">
      <c r="A130" s="1"/>
      <c r="B130" s="39">
        <v>42430</v>
      </c>
      <c r="C130" s="48">
        <v>13093.832</v>
      </c>
      <c r="D130" s="48">
        <v>18.803999999999998</v>
      </c>
      <c r="E130" s="48">
        <v>1185.913</v>
      </c>
      <c r="F130" s="48">
        <v>13.936999999999999</v>
      </c>
      <c r="G130"/>
      <c r="H130" s="40">
        <f t="shared" si="57"/>
        <v>14279.745000000001</v>
      </c>
      <c r="I130" s="40">
        <f t="shared" si="58"/>
        <v>32.741</v>
      </c>
      <c r="J130" s="40">
        <f t="shared" si="59"/>
        <v>14247.004000000001</v>
      </c>
      <c r="K130" s="13"/>
    </row>
    <row r="131" spans="1:11" ht="15.75" x14ac:dyDescent="0.3">
      <c r="A131" s="1"/>
      <c r="B131" s="39">
        <v>42461</v>
      </c>
      <c r="C131" s="48">
        <v>18072.736000000001</v>
      </c>
      <c r="D131" s="48">
        <v>4.2510000000000003</v>
      </c>
      <c r="E131" s="48">
        <v>15285.47</v>
      </c>
      <c r="F131" s="48">
        <v>4.1790000000000003</v>
      </c>
      <c r="G131"/>
      <c r="H131" s="40">
        <f t="shared" si="57"/>
        <v>33358.205999999998</v>
      </c>
      <c r="I131" s="40">
        <f t="shared" si="58"/>
        <v>8.43</v>
      </c>
      <c r="J131" s="40">
        <f t="shared" si="59"/>
        <v>33349.775999999998</v>
      </c>
      <c r="K131" s="13"/>
    </row>
    <row r="132" spans="1:11" ht="15.75" x14ac:dyDescent="0.3">
      <c r="A132" s="1"/>
      <c r="B132" s="39">
        <v>42491</v>
      </c>
      <c r="C132" s="48">
        <v>17016.268</v>
      </c>
      <c r="D132" s="48">
        <v>3.6840000000000002</v>
      </c>
      <c r="E132" s="48">
        <v>21742.851999999999</v>
      </c>
      <c r="F132" s="48">
        <v>4.3600000000000003</v>
      </c>
      <c r="G132"/>
      <c r="H132" s="40">
        <f t="shared" si="57"/>
        <v>38759.119999999995</v>
      </c>
      <c r="I132" s="40">
        <f t="shared" si="58"/>
        <v>8.0440000000000005</v>
      </c>
      <c r="J132" s="40">
        <f t="shared" si="59"/>
        <v>38751.075999999994</v>
      </c>
      <c r="K132" s="13"/>
    </row>
    <row r="133" spans="1:11" ht="15.75" x14ac:dyDescent="0.3">
      <c r="A133" s="1"/>
      <c r="B133" s="39">
        <v>42522</v>
      </c>
      <c r="C133" s="48">
        <v>17492.081999999999</v>
      </c>
      <c r="D133" s="48">
        <v>1.4470000000000001</v>
      </c>
      <c r="E133" s="48">
        <v>18904.108</v>
      </c>
      <c r="F133" s="48">
        <v>1.77</v>
      </c>
      <c r="G133"/>
      <c r="H133" s="40">
        <f t="shared" si="57"/>
        <v>36396.19</v>
      </c>
      <c r="I133" s="40">
        <f t="shared" si="58"/>
        <v>3.2170000000000001</v>
      </c>
      <c r="J133" s="40">
        <f t="shared" si="59"/>
        <v>36392.973000000005</v>
      </c>
      <c r="K133" s="13"/>
    </row>
    <row r="134" spans="1:11" ht="15.75" x14ac:dyDescent="0.3">
      <c r="A134" s="1"/>
      <c r="B134" s="39">
        <v>42552</v>
      </c>
      <c r="C134" s="48">
        <v>6294.0619999999999</v>
      </c>
      <c r="D134" s="48">
        <v>15.064</v>
      </c>
      <c r="E134" s="48">
        <v>6642.723</v>
      </c>
      <c r="F134" s="48">
        <v>10.648999999999999</v>
      </c>
      <c r="G134"/>
      <c r="H134" s="40">
        <f t="shared" si="57"/>
        <v>12936.785</v>
      </c>
      <c r="I134" s="40">
        <f t="shared" si="58"/>
        <v>25.713000000000001</v>
      </c>
      <c r="J134" s="40">
        <f t="shared" si="59"/>
        <v>12911.072</v>
      </c>
      <c r="K134" s="13"/>
    </row>
    <row r="135" spans="1:11" ht="15.75" x14ac:dyDescent="0.3">
      <c r="A135" s="1"/>
      <c r="B135" s="39">
        <v>42583</v>
      </c>
      <c r="C135" s="48">
        <v>3243.66</v>
      </c>
      <c r="D135" s="48">
        <v>30.193999999999999</v>
      </c>
      <c r="E135" s="48">
        <v>480.10899999999998</v>
      </c>
      <c r="F135" s="48">
        <v>13.054</v>
      </c>
      <c r="G135"/>
      <c r="H135" s="40">
        <f t="shared" si="57"/>
        <v>3723.7689999999998</v>
      </c>
      <c r="I135" s="40">
        <f t="shared" si="58"/>
        <v>43.247999999999998</v>
      </c>
      <c r="J135" s="40">
        <f t="shared" si="59"/>
        <v>3680.5209999999997</v>
      </c>
      <c r="K135" s="13"/>
    </row>
    <row r="136" spans="1:11" ht="15.75" x14ac:dyDescent="0.3">
      <c r="A136" s="1"/>
      <c r="B136" s="39">
        <v>42614</v>
      </c>
      <c r="C136" s="48">
        <v>1754.0440000000001</v>
      </c>
      <c r="D136" s="48">
        <v>31.902999999999999</v>
      </c>
      <c r="E136" s="48">
        <v>437.77100000000002</v>
      </c>
      <c r="F136" s="48">
        <v>13.9</v>
      </c>
      <c r="G136"/>
      <c r="H136" s="40">
        <f t="shared" si="57"/>
        <v>2191.8150000000001</v>
      </c>
      <c r="I136" s="40">
        <f t="shared" si="58"/>
        <v>45.802999999999997</v>
      </c>
      <c r="J136" s="40">
        <f t="shared" si="59"/>
        <v>2146.0120000000002</v>
      </c>
      <c r="K136" s="13"/>
    </row>
    <row r="137" spans="1:11" ht="15.75" x14ac:dyDescent="0.3">
      <c r="A137" s="1"/>
      <c r="B137" s="39">
        <v>42644</v>
      </c>
      <c r="C137" s="48">
        <v>37.366999999999997</v>
      </c>
      <c r="D137" s="48">
        <v>13.939</v>
      </c>
      <c r="E137" s="48">
        <v>1568.963</v>
      </c>
      <c r="F137" s="48">
        <v>35.719000000000001</v>
      </c>
      <c r="G137"/>
      <c r="H137" s="40">
        <f t="shared" si="57"/>
        <v>1606.33</v>
      </c>
      <c r="I137" s="40">
        <f t="shared" si="58"/>
        <v>49.658000000000001</v>
      </c>
      <c r="J137" s="40">
        <f t="shared" si="59"/>
        <v>1556.672</v>
      </c>
      <c r="K137" s="13"/>
    </row>
    <row r="138" spans="1:11" ht="15.75" x14ac:dyDescent="0.3">
      <c r="A138" s="1"/>
      <c r="B138" s="39">
        <v>42675</v>
      </c>
      <c r="C138" s="48">
        <v>6.6470000000000002</v>
      </c>
      <c r="D138" s="48">
        <v>13.273</v>
      </c>
      <c r="E138" s="48">
        <v>1099.0319999999999</v>
      </c>
      <c r="F138" s="48">
        <v>42.040999999999997</v>
      </c>
      <c r="G138"/>
      <c r="H138" s="40">
        <f t="shared" si="57"/>
        <v>1105.6789999999999</v>
      </c>
      <c r="I138" s="40">
        <f t="shared" si="58"/>
        <v>55.313999999999993</v>
      </c>
      <c r="J138" s="40">
        <f t="shared" si="59"/>
        <v>1050.3649999999998</v>
      </c>
      <c r="K138" s="13"/>
    </row>
    <row r="139" spans="1:11" ht="15.75" x14ac:dyDescent="0.3">
      <c r="A139" s="1"/>
      <c r="B139" s="39">
        <v>42705</v>
      </c>
      <c r="C139" s="48">
        <v>186.03399999999999</v>
      </c>
      <c r="D139" s="48">
        <v>25.565999999999999</v>
      </c>
      <c r="E139" s="48">
        <v>924.61400000000003</v>
      </c>
      <c r="F139" s="48">
        <v>41.505000000000003</v>
      </c>
      <c r="G139"/>
      <c r="H139" s="40">
        <f t="shared" si="57"/>
        <v>1110.6480000000001</v>
      </c>
      <c r="I139" s="40">
        <f>D139+F139</f>
        <v>67.070999999999998</v>
      </c>
      <c r="J139" s="40">
        <f t="shared" si="59"/>
        <v>1043.5770000000002</v>
      </c>
      <c r="K139" s="13"/>
    </row>
    <row r="140" spans="1:11" ht="15.75" x14ac:dyDescent="0.3">
      <c r="A140" s="1"/>
      <c r="B140" s="42" t="s">
        <v>34</v>
      </c>
      <c r="C140" s="59"/>
      <c r="D140" s="60"/>
      <c r="E140" s="60"/>
      <c r="F140" s="61"/>
      <c r="G140"/>
      <c r="H140" s="41">
        <f>SUM(H128:H139)</f>
        <v>159347.15099999998</v>
      </c>
      <c r="I140" s="41">
        <f>SUM(I128:I139)</f>
        <v>448.92200000000003</v>
      </c>
      <c r="J140" s="41">
        <f>SUM(J128:J139)</f>
        <v>158898.22899999996</v>
      </c>
      <c r="K140" s="13"/>
    </row>
    <row r="141" spans="1:11" ht="15.75" x14ac:dyDescent="0.3">
      <c r="A141" s="1"/>
      <c r="B141" s="39">
        <v>42736</v>
      </c>
      <c r="C141" s="48">
        <v>84.823999999999998</v>
      </c>
      <c r="D141" s="48">
        <v>16.279</v>
      </c>
      <c r="E141" s="48">
        <v>1224.925</v>
      </c>
      <c r="F141" s="48">
        <v>49.981000000000002</v>
      </c>
      <c r="G141"/>
      <c r="H141" s="40">
        <f>C141+E141</f>
        <v>1309.749</v>
      </c>
      <c r="I141" s="40">
        <f>D141+F141</f>
        <v>66.260000000000005</v>
      </c>
      <c r="J141" s="40">
        <f>H141-I141</f>
        <v>1243.489</v>
      </c>
      <c r="K141" s="13"/>
    </row>
    <row r="142" spans="1:11" ht="15.75" x14ac:dyDescent="0.3">
      <c r="A142" s="1"/>
      <c r="B142" s="39">
        <v>42767</v>
      </c>
      <c r="C142" s="48">
        <v>227.036</v>
      </c>
      <c r="D142" s="48">
        <v>12.685</v>
      </c>
      <c r="E142" s="48">
        <v>958.68499999999995</v>
      </c>
      <c r="F142" s="48">
        <v>47.576999999999998</v>
      </c>
      <c r="G142"/>
      <c r="H142" s="40">
        <f t="shared" ref="H142:H150" si="60">C142+E142</f>
        <v>1185.721</v>
      </c>
      <c r="I142" s="40">
        <f t="shared" ref="I142:I150" si="61">D142+F142</f>
        <v>60.262</v>
      </c>
      <c r="J142" s="40">
        <f t="shared" ref="J142:J150" si="62">H142-I142</f>
        <v>1125.4590000000001</v>
      </c>
      <c r="K142" s="13"/>
    </row>
    <row r="143" spans="1:11" ht="15.75" x14ac:dyDescent="0.3">
      <c r="A143" s="1"/>
      <c r="B143" s="39">
        <v>42795</v>
      </c>
      <c r="C143" s="48">
        <v>2453.569</v>
      </c>
      <c r="D143" s="48">
        <v>13.673</v>
      </c>
      <c r="E143" s="48">
        <v>4194.0460000000003</v>
      </c>
      <c r="F143" s="48">
        <v>35.933999999999997</v>
      </c>
      <c r="G143"/>
      <c r="H143" s="40">
        <f t="shared" si="60"/>
        <v>6647.6149999999998</v>
      </c>
      <c r="I143" s="40">
        <f t="shared" si="61"/>
        <v>49.606999999999999</v>
      </c>
      <c r="J143" s="40">
        <f t="shared" si="62"/>
        <v>6598.0079999999998</v>
      </c>
      <c r="K143" s="13"/>
    </row>
    <row r="144" spans="1:11" ht="15.75" x14ac:dyDescent="0.3">
      <c r="A144" s="1"/>
      <c r="B144" s="39">
        <v>42826</v>
      </c>
      <c r="C144" s="48">
        <v>13239.462</v>
      </c>
      <c r="D144" s="48">
        <v>11.3</v>
      </c>
      <c r="E144" s="48">
        <v>11740.323</v>
      </c>
      <c r="F144" s="48">
        <v>4.5339999999999998</v>
      </c>
      <c r="G144"/>
      <c r="H144" s="40">
        <f t="shared" si="60"/>
        <v>24979.785</v>
      </c>
      <c r="I144" s="40">
        <f t="shared" si="61"/>
        <v>15.834</v>
      </c>
      <c r="J144" s="40">
        <f t="shared" si="62"/>
        <v>24963.951000000001</v>
      </c>
      <c r="K144" s="13"/>
    </row>
    <row r="145" spans="1:11" ht="15.75" x14ac:dyDescent="0.3">
      <c r="A145" s="1"/>
      <c r="B145" s="39">
        <v>42856</v>
      </c>
      <c r="C145" s="48">
        <v>23797.562000000002</v>
      </c>
      <c r="D145" s="48">
        <v>0.24299999999999999</v>
      </c>
      <c r="E145" s="48">
        <v>23699.383000000002</v>
      </c>
      <c r="F145" s="48">
        <v>4.2000000000000003E-2</v>
      </c>
      <c r="G145"/>
      <c r="H145" s="40">
        <f t="shared" si="60"/>
        <v>47496.945000000007</v>
      </c>
      <c r="I145" s="40">
        <f t="shared" si="61"/>
        <v>0.28499999999999998</v>
      </c>
      <c r="J145" s="40">
        <f t="shared" si="62"/>
        <v>47496.66</v>
      </c>
      <c r="K145" s="13"/>
    </row>
    <row r="146" spans="1:11" ht="15.75" x14ac:dyDescent="0.3">
      <c r="A146" s="1"/>
      <c r="B146" s="39">
        <v>42887</v>
      </c>
      <c r="C146" s="48">
        <v>14490.706</v>
      </c>
      <c r="D146" s="48">
        <v>0.74299999999999999</v>
      </c>
      <c r="E146" s="48">
        <v>14914.816999999999</v>
      </c>
      <c r="F146" s="48">
        <v>1.0009999999999999</v>
      </c>
      <c r="G146"/>
      <c r="H146" s="40">
        <f t="shared" si="60"/>
        <v>29405.523000000001</v>
      </c>
      <c r="I146" s="40">
        <f t="shared" si="61"/>
        <v>1.7439999999999998</v>
      </c>
      <c r="J146" s="40">
        <f t="shared" si="62"/>
        <v>29403.779000000002</v>
      </c>
      <c r="K146" s="13"/>
    </row>
    <row r="147" spans="1:11" ht="15.75" x14ac:dyDescent="0.3">
      <c r="A147" s="1"/>
      <c r="B147" s="39">
        <v>42917</v>
      </c>
      <c r="C147" s="48">
        <v>1742.393</v>
      </c>
      <c r="D147" s="48">
        <v>15.086</v>
      </c>
      <c r="E147" s="48">
        <v>5147.37</v>
      </c>
      <c r="F147" s="48">
        <v>21.759</v>
      </c>
      <c r="G147"/>
      <c r="H147" s="40">
        <f t="shared" si="60"/>
        <v>6889.7629999999999</v>
      </c>
      <c r="I147" s="40">
        <f t="shared" si="61"/>
        <v>36.844999999999999</v>
      </c>
      <c r="J147" s="40">
        <f t="shared" si="62"/>
        <v>6852.9179999999997</v>
      </c>
      <c r="K147" s="13"/>
    </row>
    <row r="148" spans="1:11" ht="15.75" x14ac:dyDescent="0.3">
      <c r="A148" s="1"/>
      <c r="B148" s="39">
        <v>42948</v>
      </c>
      <c r="C148" s="48">
        <v>1653.3689999999999</v>
      </c>
      <c r="D148" s="48">
        <v>31.699000000000002</v>
      </c>
      <c r="E148" s="48">
        <v>145.59200000000001</v>
      </c>
      <c r="F148" s="48">
        <v>13.058999999999999</v>
      </c>
      <c r="G148"/>
      <c r="H148" s="40">
        <f t="shared" si="60"/>
        <v>1798.961</v>
      </c>
      <c r="I148" s="40">
        <f t="shared" si="61"/>
        <v>44.758000000000003</v>
      </c>
      <c r="J148" s="40">
        <f t="shared" si="62"/>
        <v>1754.203</v>
      </c>
      <c r="K148" s="13"/>
    </row>
    <row r="149" spans="1:11" ht="15.75" x14ac:dyDescent="0.3">
      <c r="A149" s="1"/>
      <c r="B149" s="39">
        <v>42979</v>
      </c>
      <c r="C149" s="48">
        <v>627.178</v>
      </c>
      <c r="D149" s="48">
        <v>33.747</v>
      </c>
      <c r="E149" s="48">
        <v>0</v>
      </c>
      <c r="F149" s="48">
        <v>12.901999999999999</v>
      </c>
      <c r="G149"/>
      <c r="H149" s="40">
        <f t="shared" si="60"/>
        <v>627.178</v>
      </c>
      <c r="I149" s="40">
        <f t="shared" si="61"/>
        <v>46.649000000000001</v>
      </c>
      <c r="J149" s="40">
        <f t="shared" si="62"/>
        <v>580.529</v>
      </c>
      <c r="K149" s="13"/>
    </row>
    <row r="150" spans="1:11" ht="15.75" x14ac:dyDescent="0.3">
      <c r="A150" s="1"/>
      <c r="B150" s="39">
        <v>43009</v>
      </c>
      <c r="C150" s="48">
        <v>1328.0650000000001</v>
      </c>
      <c r="D150" s="48">
        <v>28.398</v>
      </c>
      <c r="E150" s="48">
        <v>850.93200000000002</v>
      </c>
      <c r="F150" s="48">
        <v>21.925999999999998</v>
      </c>
      <c r="G150"/>
      <c r="H150" s="40">
        <f t="shared" si="60"/>
        <v>2178.9970000000003</v>
      </c>
      <c r="I150" s="40">
        <f t="shared" si="61"/>
        <v>50.323999999999998</v>
      </c>
      <c r="J150" s="40">
        <f t="shared" si="62"/>
        <v>2128.6730000000002</v>
      </c>
      <c r="K150" s="13"/>
    </row>
    <row r="151" spans="1:11" ht="15.75" x14ac:dyDescent="0.3">
      <c r="A151" s="1"/>
      <c r="B151" s="42" t="s">
        <v>35</v>
      </c>
      <c r="C151" s="59">
        <v>0</v>
      </c>
      <c r="D151" s="60"/>
      <c r="E151" s="60"/>
      <c r="F151" s="61"/>
      <c r="G151"/>
      <c r="H151" s="41">
        <f>SUM(H141:H150)</f>
        <v>122520.23700000001</v>
      </c>
      <c r="I151" s="41">
        <f>SUM(I141:I150)</f>
        <v>372.56800000000004</v>
      </c>
      <c r="J151" s="41">
        <f>SUM(J141:J150)</f>
        <v>122147.66900000001</v>
      </c>
      <c r="K151" s="13"/>
    </row>
    <row r="152" spans="1:11" ht="40.5" x14ac:dyDescent="0.2">
      <c r="A152" s="1"/>
      <c r="B152" s="43" t="s">
        <v>36</v>
      </c>
      <c r="C152" s="69"/>
      <c r="D152" s="81"/>
      <c r="E152" s="81"/>
      <c r="F152" s="65"/>
      <c r="G152"/>
      <c r="H152" s="44">
        <f>H151+H140+H127+H114+H101+H88</f>
        <v>683362.4534</v>
      </c>
      <c r="I152" s="44">
        <f>I151+I140+I127+I114+I101+I88</f>
        <v>2574.0661</v>
      </c>
      <c r="J152" s="44">
        <f t="shared" ref="J152" si="63">J151+J140+J127+J114+J101+J88</f>
        <v>680788.38729999994</v>
      </c>
      <c r="K152" s="13"/>
    </row>
    <row r="153" spans="1:11" x14ac:dyDescent="0.2">
      <c r="A153" s="1"/>
    </row>
    <row r="154" spans="1:11" x14ac:dyDescent="0.2">
      <c r="A154" s="1"/>
      <c r="B154" s="2"/>
    </row>
    <row r="155" spans="1:11" x14ac:dyDescent="0.2">
      <c r="C155" s="4"/>
      <c r="D155" s="70" t="s">
        <v>2</v>
      </c>
      <c r="E155" s="29" t="s">
        <v>23</v>
      </c>
      <c r="F155" s="29" t="s">
        <v>24</v>
      </c>
      <c r="G155" s="5"/>
    </row>
    <row r="156" spans="1:11" x14ac:dyDescent="0.2">
      <c r="D156" s="71"/>
      <c r="E156" s="28">
        <v>0.53500000000000003</v>
      </c>
      <c r="F156" s="30" t="s">
        <v>22</v>
      </c>
    </row>
    <row r="159" spans="1:11" ht="15" x14ac:dyDescent="0.25">
      <c r="B159" s="11"/>
      <c r="D159" s="74" t="s">
        <v>25</v>
      </c>
      <c r="E159" s="74"/>
      <c r="F159" s="12" t="s">
        <v>19</v>
      </c>
      <c r="G159" s="6" t="s">
        <v>16</v>
      </c>
      <c r="H159" s="12" t="s">
        <v>17</v>
      </c>
      <c r="I159" s="12" t="s">
        <v>18</v>
      </c>
    </row>
    <row r="160" spans="1:11" x14ac:dyDescent="0.2">
      <c r="D160" s="35">
        <v>41060</v>
      </c>
      <c r="E160" s="32">
        <v>41274</v>
      </c>
      <c r="F160" s="3">
        <f>E160-D160+1</f>
        <v>215</v>
      </c>
      <c r="G160" s="8">
        <f>I12</f>
        <v>34523</v>
      </c>
      <c r="H160" s="55">
        <v>60066</v>
      </c>
      <c r="I160" s="47">
        <f>(G160-H160)/H160</f>
        <v>-0.42524889288449375</v>
      </c>
    </row>
    <row r="161" spans="2:9" x14ac:dyDescent="0.2">
      <c r="D161" s="32">
        <v>41275</v>
      </c>
      <c r="E161" s="32">
        <v>41639</v>
      </c>
      <c r="F161" s="38">
        <f t="shared" ref="F161:F165" si="64">E161-D161+1</f>
        <v>365</v>
      </c>
      <c r="G161" s="8">
        <f>I25</f>
        <v>70633</v>
      </c>
      <c r="H161" s="55">
        <f t="shared" ref="H161:H165" si="65">$F$171/365*F161</f>
        <v>102730.99999999999</v>
      </c>
      <c r="I161" s="47">
        <f>(G161-H161)/H161</f>
        <v>-0.31244707050452142</v>
      </c>
    </row>
    <row r="162" spans="2:9" x14ac:dyDescent="0.2">
      <c r="D162" s="32">
        <v>41640</v>
      </c>
      <c r="E162" s="32">
        <v>42004</v>
      </c>
      <c r="F162" s="38">
        <f t="shared" si="64"/>
        <v>365</v>
      </c>
      <c r="G162" s="8">
        <f>I38</f>
        <v>62801</v>
      </c>
      <c r="H162" s="55">
        <f t="shared" si="65"/>
        <v>102730.99999999999</v>
      </c>
      <c r="I162" s="47">
        <f>(G162-H162)/H162</f>
        <v>-0.38868501231371244</v>
      </c>
    </row>
    <row r="163" spans="2:9" x14ac:dyDescent="0.2">
      <c r="D163" s="32">
        <v>42005</v>
      </c>
      <c r="E163" s="32">
        <v>42369</v>
      </c>
      <c r="F163" s="38">
        <f t="shared" si="64"/>
        <v>365</v>
      </c>
      <c r="G163" s="8">
        <f>I51</f>
        <v>45903</v>
      </c>
      <c r="H163" s="55">
        <f t="shared" si="65"/>
        <v>102730.99999999999</v>
      </c>
      <c r="I163" s="47">
        <f t="shared" ref="I163" si="66">(G163-H163)/G163</f>
        <v>-1.238001873515892</v>
      </c>
    </row>
    <row r="164" spans="2:9" x14ac:dyDescent="0.2">
      <c r="D164" s="32">
        <v>42370</v>
      </c>
      <c r="E164" s="32">
        <v>42735</v>
      </c>
      <c r="F164" s="38">
        <v>365</v>
      </c>
      <c r="G164" s="8">
        <f>I64</f>
        <v>85010</v>
      </c>
      <c r="H164" s="55">
        <f>$F$171/365*F164</f>
        <v>102730.99999999999</v>
      </c>
      <c r="I164" s="47">
        <f>(G164-H164)/H164</f>
        <v>-0.1724990509193913</v>
      </c>
    </row>
    <row r="165" spans="2:9" x14ac:dyDescent="0.2">
      <c r="D165" s="32">
        <v>42736</v>
      </c>
      <c r="E165" s="32">
        <v>43039</v>
      </c>
      <c r="F165" s="38">
        <f t="shared" si="64"/>
        <v>304</v>
      </c>
      <c r="G165" s="8">
        <f>I75</f>
        <v>65349</v>
      </c>
      <c r="H165" s="55">
        <f t="shared" si="65"/>
        <v>85562.257534246572</v>
      </c>
      <c r="I165" s="46">
        <f>(G165-H165)/H165</f>
        <v>-0.23624034845219166</v>
      </c>
    </row>
    <row r="166" spans="2:9" ht="15" x14ac:dyDescent="0.25">
      <c r="D166" s="72" t="s">
        <v>10</v>
      </c>
      <c r="E166" s="73"/>
      <c r="F166" s="26">
        <f>SUM(F160:F165)</f>
        <v>1979</v>
      </c>
      <c r="G166" s="57">
        <f>SUM(G160:G165)</f>
        <v>364219</v>
      </c>
      <c r="H166" s="58">
        <f>SUM(H160:H165)</f>
        <v>556552.25753424654</v>
      </c>
      <c r="I166" s="34">
        <f>(G166-H166)/H166</f>
        <v>-0.34557987130689455</v>
      </c>
    </row>
    <row r="168" spans="2:9" x14ac:dyDescent="0.2">
      <c r="D168" s="69" t="s">
        <v>11</v>
      </c>
      <c r="E168" s="65"/>
      <c r="F168" s="33">
        <f>D160</f>
        <v>41060</v>
      </c>
      <c r="I168" s="16"/>
    </row>
    <row r="169" spans="2:9" x14ac:dyDescent="0.2">
      <c r="D169" s="69" t="s">
        <v>12</v>
      </c>
      <c r="E169" s="65"/>
      <c r="F169" s="33">
        <f>E165</f>
        <v>43039</v>
      </c>
    </row>
    <row r="170" spans="2:9" x14ac:dyDescent="0.2">
      <c r="D170" s="69" t="s">
        <v>13</v>
      </c>
      <c r="E170" s="65"/>
      <c r="F170" s="7">
        <f>F169-F168+1</f>
        <v>1980</v>
      </c>
    </row>
    <row r="171" spans="2:9" x14ac:dyDescent="0.2">
      <c r="D171" s="69" t="s">
        <v>14</v>
      </c>
      <c r="E171" s="65"/>
      <c r="F171" s="8">
        <v>102731</v>
      </c>
    </row>
    <row r="172" spans="2:9" x14ac:dyDescent="0.2">
      <c r="D172" s="69" t="s">
        <v>15</v>
      </c>
      <c r="E172" s="65"/>
      <c r="F172" s="56">
        <f>F171*4+60066+(F171/365*F165)</f>
        <v>556552.25753424654</v>
      </c>
    </row>
    <row r="173" spans="2:9" x14ac:dyDescent="0.2">
      <c r="D173" s="69" t="s">
        <v>26</v>
      </c>
      <c r="E173" s="65"/>
      <c r="F173" s="8">
        <f>G166*365/F170</f>
        <v>67141.381313131307</v>
      </c>
    </row>
    <row r="174" spans="2:9" x14ac:dyDescent="0.2">
      <c r="D174" s="64" t="s">
        <v>27</v>
      </c>
      <c r="E174" s="65"/>
      <c r="F174" s="8">
        <f>J152*365/F170</f>
        <v>125498.86937601009</v>
      </c>
    </row>
    <row r="175" spans="2:9" x14ac:dyDescent="0.2">
      <c r="D175" s="62" t="s">
        <v>28</v>
      </c>
      <c r="E175" s="63"/>
      <c r="F175" s="36">
        <f>(I76-F172)/F172</f>
        <v>-0.34557987130689455</v>
      </c>
    </row>
    <row r="176" spans="2:9" x14ac:dyDescent="0.2">
      <c r="B176" s="2"/>
      <c r="E176" s="53" t="s">
        <v>44</v>
      </c>
      <c r="F176" s="54">
        <f>68862000/80766</f>
        <v>852.61124730703511</v>
      </c>
    </row>
    <row r="177" spans="2:2" x14ac:dyDescent="0.2">
      <c r="B177" s="2"/>
    </row>
    <row r="178" spans="2:2" x14ac:dyDescent="0.2">
      <c r="B178" s="2"/>
    </row>
    <row r="179" spans="2:2" x14ac:dyDescent="0.2">
      <c r="B179" s="2"/>
    </row>
    <row r="180" spans="2:2" x14ac:dyDescent="0.2">
      <c r="B180" s="2"/>
    </row>
    <row r="181" spans="2:2" x14ac:dyDescent="0.2">
      <c r="B181" s="2"/>
    </row>
    <row r="182" spans="2:2" x14ac:dyDescent="0.2">
      <c r="B182" s="2"/>
    </row>
    <row r="183" spans="2:2" x14ac:dyDescent="0.2">
      <c r="B183" s="2"/>
    </row>
    <row r="184" spans="2:2" x14ac:dyDescent="0.2">
      <c r="B184" s="2"/>
    </row>
    <row r="185" spans="2:2" x14ac:dyDescent="0.2">
      <c r="B185" s="2"/>
    </row>
    <row r="186" spans="2:2" x14ac:dyDescent="0.2">
      <c r="B186" s="2"/>
    </row>
  </sheetData>
  <mergeCells count="21">
    <mergeCell ref="D175:E175"/>
    <mergeCell ref="D174:E174"/>
    <mergeCell ref="B2:I2"/>
    <mergeCell ref="D169:E169"/>
    <mergeCell ref="D170:E170"/>
    <mergeCell ref="D171:E171"/>
    <mergeCell ref="D155:D156"/>
    <mergeCell ref="D166:E166"/>
    <mergeCell ref="D173:E173"/>
    <mergeCell ref="D172:E172"/>
    <mergeCell ref="D159:E159"/>
    <mergeCell ref="D168:E168"/>
    <mergeCell ref="B78:F78"/>
    <mergeCell ref="H78:J78"/>
    <mergeCell ref="C88:F88"/>
    <mergeCell ref="C152:F152"/>
    <mergeCell ref="C151:F151"/>
    <mergeCell ref="C140:F140"/>
    <mergeCell ref="C127:F127"/>
    <mergeCell ref="C114:F114"/>
    <mergeCell ref="C101:F101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"/>
  <sheetViews>
    <sheetView workbookViewId="0">
      <selection activeCell="A2" sqref="A2:B2"/>
    </sheetView>
  </sheetViews>
  <sheetFormatPr defaultRowHeight="12.75" x14ac:dyDescent="0.2"/>
  <cols>
    <col min="1" max="1" width="10.28515625" bestFit="1" customWidth="1"/>
    <col min="2" max="2" width="11.5703125" bestFit="1" customWidth="1"/>
  </cols>
  <sheetData>
    <row r="2" spans="1:2" x14ac:dyDescent="0.2">
      <c r="A2" s="53" t="s">
        <v>43</v>
      </c>
      <c r="B2" s="54">
        <f>68862000/80766</f>
        <v>852.61124730703511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ER of Büyükdüz HEPP</vt:lpstr>
      <vt:lpstr>Power Density</vt:lpstr>
    </vt:vector>
  </TitlesOfParts>
  <Company>Life Enerji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ANIL</dc:creator>
  <cp:lastModifiedBy>Anıl Söyler</cp:lastModifiedBy>
  <cp:lastPrinted>2010-05-24T07:04:16Z</cp:lastPrinted>
  <dcterms:created xsi:type="dcterms:W3CDTF">2009-04-30T12:28:30Z</dcterms:created>
  <dcterms:modified xsi:type="dcterms:W3CDTF">2020-11-13T11:05:46Z</dcterms:modified>
</cp:coreProperties>
</file>