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CONDA\Desktop\CAKIRLAR MR\"/>
    </mc:Choice>
  </mc:AlternateContent>
  <xr:revisionPtr revIDLastSave="0" documentId="13_ncr:1_{5790A548-E505-4C80-AC41-7900E8EAF2D2}" xr6:coauthVersionLast="47" xr6:coauthVersionMax="47" xr10:uidLastSave="{00000000-0000-0000-0000-000000000000}"/>
  <bookViews>
    <workbookView xWindow="-108" yWindow="-108" windowWidth="23256" windowHeight="12576" activeTab="2" xr2:uid="{BBDCA439-A80E-3041-BBD2-B13DCA85356A}"/>
  </bookViews>
  <sheets>
    <sheet name="Emission Reductions" sheetId="4" r:id="rId1"/>
    <sheet name="Baseline Emissions" sheetId="1" r:id="rId2"/>
    <sheet name="Comp.of Baseline Emiss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1" l="1"/>
  <c r="C36" i="1" s="1"/>
  <c r="C37" i="1" s="1"/>
  <c r="G35" i="1"/>
  <c r="G34" i="1"/>
  <c r="E35" i="1"/>
  <c r="E34" i="1"/>
  <c r="D37" i="1"/>
  <c r="D36" i="1"/>
  <c r="D35" i="1"/>
  <c r="D34" i="1"/>
  <c r="C35" i="1"/>
  <c r="C34" i="1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F13" i="2"/>
  <c r="F14" i="2"/>
  <c r="F15" i="2" s="1"/>
  <c r="F12" i="2"/>
  <c r="F5" i="2"/>
  <c r="F6" i="2" s="1"/>
  <c r="F4" i="2"/>
  <c r="F3" i="2"/>
  <c r="D15" i="2"/>
  <c r="D6" i="2"/>
  <c r="C9" i="1"/>
  <c r="E9" i="1" s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 l="1"/>
  <c r="E13" i="2"/>
  <c r="G13" i="2" s="1"/>
  <c r="H13" i="2" s="1"/>
  <c r="G17" i="1"/>
  <c r="G33" i="1" l="1"/>
  <c r="G36" i="1" s="1"/>
  <c r="E36" i="1"/>
  <c r="E4" i="2"/>
  <c r="G4" i="2" s="1"/>
  <c r="H4" i="2" s="1"/>
  <c r="E3" i="2"/>
  <c r="G3" i="2" s="1"/>
  <c r="H3" i="2" s="1"/>
  <c r="E12" i="2"/>
  <c r="G12" i="2" s="1"/>
  <c r="H12" i="2" s="1"/>
  <c r="E37" i="1" l="1"/>
  <c r="E15" i="2" s="1"/>
  <c r="G15" i="2" s="1"/>
  <c r="H15" i="2" s="1"/>
  <c r="E14" i="2"/>
  <c r="G14" i="2" s="1"/>
  <c r="H14" i="2" s="1"/>
  <c r="G37" i="1"/>
  <c r="E6" i="2" s="1"/>
  <c r="G6" i="2" s="1"/>
  <c r="H6" i="2" s="1"/>
  <c r="E5" i="2"/>
  <c r="G5" i="2" s="1"/>
  <c r="H5" i="2" s="1"/>
</calcChain>
</file>

<file path=xl/sharedStrings.xml><?xml version="1.0" encoding="utf-8"?>
<sst xmlns="http://schemas.openxmlformats.org/spreadsheetml/2006/main" count="49" uniqueCount="31">
  <si>
    <t>Month</t>
  </si>
  <si>
    <t>(A)
Electricity
supplied to
the grid
[MWh]</t>
  </si>
  <si>
    <t>(B)
Electricity
consumed from
the grid
[MWh]</t>
  </si>
  <si>
    <t>(C) = (A) - (B)
EG (ID 8)
Net electricity
supplied to the grid
[MWh]</t>
  </si>
  <si>
    <t>Total</t>
  </si>
  <si>
    <t>SDG13</t>
  </si>
  <si>
    <t>Estimated amount of annual average GHG emission reductions monitoring period in the PDD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</si>
  <si>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</si>
  <si>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</si>
  <si>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</si>
  <si>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</si>
  <si>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</si>
  <si>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</si>
  <si>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</si>
  <si>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Estimated amount of annual average electricity production in the PDD</t>
  </si>
  <si>
    <t>SDG7</t>
  </si>
  <si>
    <t>Amount achieved during this monitoring period (MWh)</t>
  </si>
  <si>
    <t>Difference  (MWh)</t>
  </si>
  <si>
    <t>Amount estimated ex ante (MWh)</t>
  </si>
  <si>
    <t>2022 Vintage
(01.01.2022-31.12.2022)</t>
  </si>
  <si>
    <t>LEy</t>
  </si>
  <si>
    <t>Month/Vintage</t>
  </si>
  <si>
    <t>BEy</t>
  </si>
  <si>
    <t>PEy</t>
  </si>
  <si>
    <t>ERy</t>
  </si>
  <si>
    <r>
      <t>EF 
 [tCO</t>
    </r>
    <r>
      <rPr>
        <b/>
        <vertAlign val="subscript"/>
        <sz val="11"/>
        <rFont val="Verdana"/>
        <family val="2"/>
      </rPr>
      <t>2</t>
    </r>
    <r>
      <rPr>
        <b/>
        <sz val="11"/>
        <rFont val="Verdana"/>
        <family val="2"/>
      </rPr>
      <t>/MWh]</t>
    </r>
  </si>
  <si>
    <r>
      <t>Baseline
emission:
ER = EG * EF
[t CO</t>
    </r>
    <r>
      <rPr>
        <b/>
        <vertAlign val="subscript"/>
        <sz val="11"/>
        <rFont val="Verdana"/>
        <family val="2"/>
      </rPr>
      <t>2</t>
    </r>
    <r>
      <rPr>
        <b/>
        <sz val="11"/>
        <rFont val="Verdana"/>
        <family val="2"/>
      </rPr>
      <t>-eq]</t>
    </r>
  </si>
  <si>
    <t>May-21 (20-31/05/2021)</t>
  </si>
  <si>
    <t>2021 Vintage
(20.05.2021-31.12.2021)</t>
  </si>
  <si>
    <t>2023 Vintage
(01.01.2023-20.05.2023)</t>
  </si>
  <si>
    <t>May-23 (20-31/05/2023)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</si>
</sst>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F800]dddd\,\ mmmm\ dd\,\ yyyy"/>
    <numFmt numFmtId="165" formatCode="[$-409]mmm\-yy;@"/>
    <numFmt numFmtId="166" formatCode="#,##0;[Red]#,##0"/>
    <numFmt numFmtId="167" formatCode="0.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vertAlign val="subscript"/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3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4" fillId="0" borderId="1" xfId="4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7" fontId="5" fillId="0" borderId="1" xfId="2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  <xf numFmtId="167" fontId="4" fillId="0" borderId="1" xfId="2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3" borderId="1" xfId="4" applyNumberFormat="1" applyFont="1" applyFill="1" applyBorder="1" applyAlignment="1">
      <alignment horizontal="center" vertical="center" wrapText="1"/>
    </xf>
    <xf numFmtId="165" fontId="8" fillId="0" borderId="1" xfId="4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4" fontId="6" fillId="3" borderId="1" xfId="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5">
    <cellStyle name="Comma" xfId="1" builtinId="3"/>
    <cellStyle name="Normal" xfId="0" builtinId="0"/>
    <cellStyle name="Normal 81" xfId="4" xr:uid="{A1BF0C15-0A01-9743-BCAD-A16F1BD1AD30}"/>
    <cellStyle name="Normal_Sheet1" xfId="3" xr:uid="{0F51CA38-2BEB-8B46-A51B-C6A448551A2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670559</xdr:colOff>
      <xdr:row>3</xdr:row>
      <xdr:rowOff>121920</xdr:rowOff>
    </xdr:from>
    <xdr:to>
      <xdr:col>2</xdr:col>
      <xdr:colOff>2125980</xdr:colOff>
      <xdr:row>6</xdr:row>
      <xdr:rowOff>9091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400B2AFD-856B-40D1-8F28-03E9AC8B3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19" y="716280"/>
          <a:ext cx="2125981" cy="481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8C8B-7E10-4CBB-94AB-3484E4CBE2C5}">
  <dimension ref="C9:G38"/>
  <sheetViews>
    <sheetView showGridLines="0" topLeftCell="A28" workbookViewId="0">
      <selection activeCell="D47" sqref="D47"/>
    </sheetView>
  </sheetViews>
  <sheetFormatPr defaultRowHeight="15.6" x14ac:dyDescent="0.3"/>
  <cols>
    <col min="3" max="3" width="29.5" style="1" customWidth="1"/>
    <col min="4" max="4" width="11.8984375" style="1" bestFit="1" customWidth="1"/>
    <col min="5" max="6" width="8.796875" style="1"/>
    <col min="7" max="7" width="10.5" style="1" customWidth="1"/>
  </cols>
  <sheetData>
    <row r="9" spans="3:7" x14ac:dyDescent="0.3">
      <c r="C9" s="27" t="s">
        <v>21</v>
      </c>
      <c r="D9" s="27" t="s">
        <v>22</v>
      </c>
      <c r="E9" s="27" t="s">
        <v>23</v>
      </c>
      <c r="F9" s="27" t="s">
        <v>20</v>
      </c>
      <c r="G9" s="27" t="s">
        <v>24</v>
      </c>
    </row>
    <row r="10" spans="3:7" x14ac:dyDescent="0.3">
      <c r="C10" s="22" t="s">
        <v>27</v>
      </c>
      <c r="D10" s="21">
        <v>1536.7575071729029</v>
      </c>
      <c r="E10" s="21">
        <v>0</v>
      </c>
      <c r="F10" s="21">
        <v>0</v>
      </c>
      <c r="G10" s="21">
        <f>D10-E10-F10</f>
        <v>1536.7575071729029</v>
      </c>
    </row>
    <row r="11" spans="3:7" x14ac:dyDescent="0.3">
      <c r="C11" s="22">
        <v>44348</v>
      </c>
      <c r="D11" s="21">
        <v>2374.3430828899996</v>
      </c>
      <c r="E11" s="21">
        <v>0</v>
      </c>
      <c r="F11" s="21">
        <v>0</v>
      </c>
      <c r="G11" s="21">
        <f t="shared" ref="G11:G38" si="0">D11-E11-F11</f>
        <v>2374.3430828899996</v>
      </c>
    </row>
    <row r="12" spans="3:7" x14ac:dyDescent="0.3">
      <c r="C12" s="22">
        <v>44378</v>
      </c>
      <c r="D12" s="21">
        <v>923.5818751999999</v>
      </c>
      <c r="E12" s="21">
        <v>0</v>
      </c>
      <c r="F12" s="21">
        <v>0</v>
      </c>
      <c r="G12" s="21">
        <f t="shared" si="0"/>
        <v>923.5818751999999</v>
      </c>
    </row>
    <row r="13" spans="3:7" x14ac:dyDescent="0.3">
      <c r="C13" s="22">
        <v>44409</v>
      </c>
      <c r="D13" s="21">
        <v>501.09399171999996</v>
      </c>
      <c r="E13" s="21">
        <v>0</v>
      </c>
      <c r="F13" s="21">
        <v>0</v>
      </c>
      <c r="G13" s="21">
        <f t="shared" si="0"/>
        <v>501.09399171999996</v>
      </c>
    </row>
    <row r="14" spans="3:7" x14ac:dyDescent="0.3">
      <c r="C14" s="22">
        <v>44440</v>
      </c>
      <c r="D14" s="21">
        <v>2281.8191355099998</v>
      </c>
      <c r="E14" s="21">
        <v>0</v>
      </c>
      <c r="F14" s="21">
        <v>0</v>
      </c>
      <c r="G14" s="21">
        <f t="shared" si="0"/>
        <v>2281.8191355099998</v>
      </c>
    </row>
    <row r="15" spans="3:7" x14ac:dyDescent="0.3">
      <c r="C15" s="22">
        <v>44470</v>
      </c>
      <c r="D15" s="21">
        <v>2702.04364596</v>
      </c>
      <c r="E15" s="21">
        <v>0</v>
      </c>
      <c r="F15" s="21">
        <v>0</v>
      </c>
      <c r="G15" s="21">
        <f t="shared" si="0"/>
        <v>2702.04364596</v>
      </c>
    </row>
    <row r="16" spans="3:7" x14ac:dyDescent="0.3">
      <c r="C16" s="22">
        <v>44501</v>
      </c>
      <c r="D16" s="21">
        <v>1134.2517386700001</v>
      </c>
      <c r="E16" s="21">
        <v>0</v>
      </c>
      <c r="F16" s="21">
        <v>0</v>
      </c>
      <c r="G16" s="21">
        <f t="shared" si="0"/>
        <v>1134.2517386700001</v>
      </c>
    </row>
    <row r="17" spans="3:7" x14ac:dyDescent="0.3">
      <c r="C17" s="22">
        <v>44531</v>
      </c>
      <c r="D17" s="21">
        <v>690.56778530999998</v>
      </c>
      <c r="E17" s="21">
        <v>0</v>
      </c>
      <c r="F17" s="21">
        <v>0</v>
      </c>
      <c r="G17" s="21">
        <f t="shared" si="0"/>
        <v>690.56778530999998</v>
      </c>
    </row>
    <row r="18" spans="3:7" x14ac:dyDescent="0.3">
      <c r="C18" s="22">
        <v>44562</v>
      </c>
      <c r="D18" s="21">
        <v>327.71466048999997</v>
      </c>
      <c r="E18" s="21">
        <v>0</v>
      </c>
      <c r="F18" s="21">
        <v>0</v>
      </c>
      <c r="G18" s="21">
        <f t="shared" si="0"/>
        <v>327.71466048999997</v>
      </c>
    </row>
    <row r="19" spans="3:7" x14ac:dyDescent="0.3">
      <c r="C19" s="22">
        <v>44593</v>
      </c>
      <c r="D19" s="21">
        <v>348.56525144</v>
      </c>
      <c r="E19" s="21">
        <v>0</v>
      </c>
      <c r="F19" s="21">
        <v>0</v>
      </c>
      <c r="G19" s="21">
        <f t="shared" si="0"/>
        <v>348.56525144</v>
      </c>
    </row>
    <row r="20" spans="3:7" x14ac:dyDescent="0.3">
      <c r="C20" s="22">
        <v>44621</v>
      </c>
      <c r="D20" s="21">
        <v>461.54570698999999</v>
      </c>
      <c r="E20" s="21">
        <v>0</v>
      </c>
      <c r="F20" s="21">
        <v>0</v>
      </c>
      <c r="G20" s="21">
        <f t="shared" si="0"/>
        <v>461.54570698999999</v>
      </c>
    </row>
    <row r="21" spans="3:7" x14ac:dyDescent="0.3">
      <c r="C21" s="22">
        <v>44652</v>
      </c>
      <c r="D21" s="21">
        <v>3779.2253889400004</v>
      </c>
      <c r="E21" s="21">
        <v>0</v>
      </c>
      <c r="F21" s="21">
        <v>0</v>
      </c>
      <c r="G21" s="21">
        <f t="shared" si="0"/>
        <v>3779.2253889400004</v>
      </c>
    </row>
    <row r="22" spans="3:7" x14ac:dyDescent="0.3">
      <c r="C22" s="22">
        <v>44682</v>
      </c>
      <c r="D22" s="21">
        <v>4455.9292370100002</v>
      </c>
      <c r="E22" s="21">
        <v>0</v>
      </c>
      <c r="F22" s="21">
        <v>0</v>
      </c>
      <c r="G22" s="21">
        <f t="shared" si="0"/>
        <v>4455.9292370100002</v>
      </c>
    </row>
    <row r="23" spans="3:7" x14ac:dyDescent="0.3">
      <c r="C23" s="22">
        <v>44713</v>
      </c>
      <c r="D23" s="21">
        <v>3988.5982437000002</v>
      </c>
      <c r="E23" s="21">
        <v>0</v>
      </c>
      <c r="F23" s="21">
        <v>0</v>
      </c>
      <c r="G23" s="21">
        <f t="shared" si="0"/>
        <v>3988.5982437000002</v>
      </c>
    </row>
    <row r="24" spans="3:7" x14ac:dyDescent="0.3">
      <c r="C24" s="22">
        <v>44743</v>
      </c>
      <c r="D24" s="21">
        <v>2546.4003433299999</v>
      </c>
      <c r="E24" s="21">
        <v>0</v>
      </c>
      <c r="F24" s="21">
        <v>0</v>
      </c>
      <c r="G24" s="21">
        <f t="shared" si="0"/>
        <v>2546.4003433299999</v>
      </c>
    </row>
    <row r="25" spans="3:7" x14ac:dyDescent="0.3">
      <c r="C25" s="22">
        <v>44774</v>
      </c>
      <c r="D25" s="21">
        <v>597.54489983000008</v>
      </c>
      <c r="E25" s="21">
        <v>0</v>
      </c>
      <c r="F25" s="21">
        <v>0</v>
      </c>
      <c r="G25" s="21">
        <f t="shared" si="0"/>
        <v>597.54489983000008</v>
      </c>
    </row>
    <row r="26" spans="3:7" x14ac:dyDescent="0.3">
      <c r="C26" s="22">
        <v>44805</v>
      </c>
      <c r="D26" s="21">
        <v>758.35803965000002</v>
      </c>
      <c r="E26" s="21">
        <v>0</v>
      </c>
      <c r="F26" s="21">
        <v>0</v>
      </c>
      <c r="G26" s="21">
        <f t="shared" si="0"/>
        <v>758.35803965000002</v>
      </c>
    </row>
    <row r="27" spans="3:7" x14ac:dyDescent="0.3">
      <c r="C27" s="22">
        <v>44835</v>
      </c>
      <c r="D27" s="21">
        <v>1486.7684600799998</v>
      </c>
      <c r="E27" s="21">
        <v>0</v>
      </c>
      <c r="F27" s="21">
        <v>0</v>
      </c>
      <c r="G27" s="21">
        <f t="shared" si="0"/>
        <v>1486.7684600799998</v>
      </c>
    </row>
    <row r="28" spans="3:7" x14ac:dyDescent="0.3">
      <c r="C28" s="22">
        <v>44866</v>
      </c>
      <c r="D28" s="21">
        <v>1109.13695459</v>
      </c>
      <c r="E28" s="21">
        <v>0</v>
      </c>
      <c r="F28" s="21">
        <v>0</v>
      </c>
      <c r="G28" s="21">
        <f t="shared" si="0"/>
        <v>1109.13695459</v>
      </c>
    </row>
    <row r="29" spans="3:7" x14ac:dyDescent="0.3">
      <c r="C29" s="22">
        <v>44896</v>
      </c>
      <c r="D29" s="21">
        <v>540.93647946999999</v>
      </c>
      <c r="E29" s="21">
        <v>0</v>
      </c>
      <c r="F29" s="21">
        <v>0</v>
      </c>
      <c r="G29" s="21">
        <f t="shared" si="0"/>
        <v>540.93647946999999</v>
      </c>
    </row>
    <row r="30" spans="3:7" x14ac:dyDescent="0.3">
      <c r="C30" s="22">
        <v>44927</v>
      </c>
      <c r="D30" s="21">
        <v>345.15063517999999</v>
      </c>
      <c r="E30" s="21">
        <v>0</v>
      </c>
      <c r="F30" s="21">
        <v>0</v>
      </c>
      <c r="G30" s="21">
        <f t="shared" si="0"/>
        <v>345.15063517999999</v>
      </c>
    </row>
    <row r="31" spans="3:7" x14ac:dyDescent="0.3">
      <c r="C31" s="22">
        <v>44958</v>
      </c>
      <c r="D31" s="21">
        <v>219.88146782999999</v>
      </c>
      <c r="E31" s="21">
        <v>0</v>
      </c>
      <c r="F31" s="21">
        <v>0</v>
      </c>
      <c r="G31" s="21">
        <f t="shared" si="0"/>
        <v>219.88146782999999</v>
      </c>
    </row>
    <row r="32" spans="3:7" x14ac:dyDescent="0.3">
      <c r="C32" s="22">
        <v>44986</v>
      </c>
      <c r="D32" s="21">
        <v>2702.2022188999999</v>
      </c>
      <c r="E32" s="21">
        <v>0</v>
      </c>
      <c r="F32" s="21">
        <v>0</v>
      </c>
      <c r="G32" s="21">
        <f t="shared" si="0"/>
        <v>2702.2022188999999</v>
      </c>
    </row>
    <row r="33" spans="3:7" x14ac:dyDescent="0.3">
      <c r="C33" s="22">
        <v>45017</v>
      </c>
      <c r="D33" s="21">
        <v>3737.3590921600003</v>
      </c>
      <c r="E33" s="21">
        <v>0</v>
      </c>
      <c r="F33" s="21">
        <v>0</v>
      </c>
      <c r="G33" s="21">
        <f t="shared" si="0"/>
        <v>3737.3590921600003</v>
      </c>
    </row>
    <row r="34" spans="3:7" x14ac:dyDescent="0.3">
      <c r="C34" s="22" t="s">
        <v>30</v>
      </c>
      <c r="D34" s="21">
        <v>1722.6586064438709</v>
      </c>
      <c r="E34" s="21">
        <v>0</v>
      </c>
      <c r="F34" s="21">
        <v>0</v>
      </c>
      <c r="G34" s="21">
        <f t="shared" si="0"/>
        <v>1722.6586064438709</v>
      </c>
    </row>
    <row r="35" spans="3:7" ht="27.6" x14ac:dyDescent="0.3">
      <c r="C35" s="22" t="s">
        <v>28</v>
      </c>
      <c r="D35" s="21">
        <v>12144</v>
      </c>
      <c r="E35" s="21">
        <v>0</v>
      </c>
      <c r="F35" s="21">
        <v>0</v>
      </c>
      <c r="G35" s="21">
        <f t="shared" si="0"/>
        <v>12144</v>
      </c>
    </row>
    <row r="36" spans="3:7" ht="27.6" x14ac:dyDescent="0.3">
      <c r="C36" s="22" t="s">
        <v>19</v>
      </c>
      <c r="D36" s="21">
        <v>20400</v>
      </c>
      <c r="E36" s="21">
        <v>0</v>
      </c>
      <c r="F36" s="21">
        <v>0</v>
      </c>
      <c r="G36" s="21">
        <f t="shared" si="0"/>
        <v>20400</v>
      </c>
    </row>
    <row r="37" spans="3:7" ht="27.6" x14ac:dyDescent="0.3">
      <c r="C37" s="22" t="s">
        <v>29</v>
      </c>
      <c r="D37" s="21">
        <v>8727</v>
      </c>
      <c r="E37" s="21">
        <v>0</v>
      </c>
      <c r="F37" s="21">
        <v>0</v>
      </c>
      <c r="G37" s="21">
        <f t="shared" si="0"/>
        <v>8727</v>
      </c>
    </row>
    <row r="38" spans="3:7" x14ac:dyDescent="0.3">
      <c r="C38" s="22" t="s">
        <v>4</v>
      </c>
      <c r="D38" s="21">
        <v>41271</v>
      </c>
      <c r="E38" s="21">
        <v>0</v>
      </c>
      <c r="F38" s="21">
        <v>0</v>
      </c>
      <c r="G38" s="21">
        <f t="shared" si="0"/>
        <v>41271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4187-FE95-C542-92B7-DD64A206F15A}">
  <dimension ref="B6:G37"/>
  <sheetViews>
    <sheetView showGridLines="0" topLeftCell="A20" zoomScale="98" zoomScaleNormal="85" workbookViewId="0">
      <selection activeCell="B8" sqref="B8:G37"/>
    </sheetView>
  </sheetViews>
  <sheetFormatPr defaultColWidth="11.19921875" defaultRowHeight="13.8" x14ac:dyDescent="0.25"/>
  <cols>
    <col min="1" max="1" width="11.19921875" style="18"/>
    <col min="2" max="2" width="16.296875" style="26" customWidth="1"/>
    <col min="3" max="3" width="13.3984375" style="24" customWidth="1"/>
    <col min="4" max="4" width="11.69921875" style="24" bestFit="1" customWidth="1"/>
    <col min="5" max="5" width="16.19921875" style="24" customWidth="1"/>
    <col min="6" max="6" width="14.5" style="24" customWidth="1"/>
    <col min="7" max="7" width="14.5" style="24" bestFit="1" customWidth="1"/>
    <col min="8" max="16384" width="11.19921875" style="18"/>
  </cols>
  <sheetData>
    <row r="6" spans="2:7" ht="36" customHeight="1" x14ac:dyDescent="0.25"/>
    <row r="7" spans="2:7" ht="15.6" customHeight="1" x14ac:dyDescent="0.25"/>
    <row r="8" spans="2:7" ht="110.4" x14ac:dyDescent="0.25">
      <c r="B8" s="19" t="s">
        <v>0</v>
      </c>
      <c r="C8" s="19" t="s">
        <v>1</v>
      </c>
      <c r="D8" s="19" t="s">
        <v>2</v>
      </c>
      <c r="E8" s="19" t="s">
        <v>3</v>
      </c>
      <c r="F8" s="19" t="s">
        <v>25</v>
      </c>
      <c r="G8" s="19" t="s">
        <v>26</v>
      </c>
    </row>
    <row r="9" spans="2:7" ht="27.6" x14ac:dyDescent="0.25">
      <c r="B9" s="22" t="s">
        <v>27</v>
      </c>
      <c r="C9" s="28">
        <f>8617.2279/31*12</f>
        <v>3335.7011225806446</v>
      </c>
      <c r="D9" s="29">
        <v>0</v>
      </c>
      <c r="E9" s="28">
        <f>C9-D9</f>
        <v>3335.7011225806446</v>
      </c>
      <c r="F9" s="20">
        <v>0.4607</v>
      </c>
      <c r="G9" s="21">
        <f>E9*F9</f>
        <v>1536.7575071729029</v>
      </c>
    </row>
    <row r="10" spans="2:7" x14ac:dyDescent="0.25">
      <c r="B10" s="22">
        <v>44348</v>
      </c>
      <c r="C10" s="28">
        <v>5153.7746999999999</v>
      </c>
      <c r="D10" s="29">
        <v>2E-3</v>
      </c>
      <c r="E10" s="28">
        <f t="shared" ref="E10:E33" si="0">C10-D10</f>
        <v>5153.7726999999995</v>
      </c>
      <c r="F10" s="20">
        <v>0.4607</v>
      </c>
      <c r="G10" s="21">
        <f t="shared" ref="G10:G35" si="1">E10*F10</f>
        <v>2374.3430828899996</v>
      </c>
    </row>
    <row r="11" spans="2:7" x14ac:dyDescent="0.25">
      <c r="B11" s="22">
        <v>44378</v>
      </c>
      <c r="C11" s="28">
        <v>2006.6</v>
      </c>
      <c r="D11" s="29">
        <v>1.8640000000000001</v>
      </c>
      <c r="E11" s="28">
        <f t="shared" si="0"/>
        <v>2004.7359999999999</v>
      </c>
      <c r="F11" s="20">
        <v>0.4607</v>
      </c>
      <c r="G11" s="21">
        <f t="shared" si="1"/>
        <v>923.5818751999999</v>
      </c>
    </row>
    <row r="12" spans="2:7" x14ac:dyDescent="0.25">
      <c r="B12" s="22">
        <v>44409</v>
      </c>
      <c r="C12" s="28">
        <v>1097.7046</v>
      </c>
      <c r="D12" s="29">
        <v>10.025</v>
      </c>
      <c r="E12" s="28">
        <f t="shared" si="0"/>
        <v>1087.6795999999999</v>
      </c>
      <c r="F12" s="20">
        <v>0.4607</v>
      </c>
      <c r="G12" s="21">
        <f t="shared" si="1"/>
        <v>501.09399171999996</v>
      </c>
    </row>
    <row r="13" spans="2:7" x14ac:dyDescent="0.25">
      <c r="B13" s="22">
        <v>44440</v>
      </c>
      <c r="C13" s="28">
        <v>4953.0132999999996</v>
      </c>
      <c r="D13" s="29">
        <v>7.3999999999999996E-2</v>
      </c>
      <c r="E13" s="28">
        <f t="shared" si="0"/>
        <v>4952.9393</v>
      </c>
      <c r="F13" s="20">
        <v>0.4607</v>
      </c>
      <c r="G13" s="21">
        <f t="shared" si="1"/>
        <v>2281.8191355099998</v>
      </c>
    </row>
    <row r="14" spans="2:7" x14ac:dyDescent="0.25">
      <c r="B14" s="22">
        <v>44470</v>
      </c>
      <c r="C14" s="28">
        <v>5865.0878000000002</v>
      </c>
      <c r="D14" s="29">
        <v>5.0000000000000001E-3</v>
      </c>
      <c r="E14" s="28">
        <f t="shared" si="0"/>
        <v>5865.0828000000001</v>
      </c>
      <c r="F14" s="20">
        <v>0.4607</v>
      </c>
      <c r="G14" s="21">
        <f t="shared" si="1"/>
        <v>2702.04364596</v>
      </c>
    </row>
    <row r="15" spans="2:7" x14ac:dyDescent="0.25">
      <c r="B15" s="22">
        <v>44501</v>
      </c>
      <c r="C15" s="28">
        <v>2462.0201000000002</v>
      </c>
      <c r="D15" s="29">
        <v>2E-3</v>
      </c>
      <c r="E15" s="28">
        <f t="shared" si="0"/>
        <v>2462.0181000000002</v>
      </c>
      <c r="F15" s="20">
        <v>0.4607</v>
      </c>
      <c r="G15" s="21">
        <f t="shared" si="1"/>
        <v>1134.2517386700001</v>
      </c>
    </row>
    <row r="16" spans="2:7" x14ac:dyDescent="0.25">
      <c r="B16" s="22">
        <v>44531</v>
      </c>
      <c r="C16" s="28">
        <v>1499.0363</v>
      </c>
      <c r="D16" s="29">
        <v>8.3000000000000004E-2</v>
      </c>
      <c r="E16" s="28">
        <f t="shared" si="0"/>
        <v>1498.9532999999999</v>
      </c>
      <c r="F16" s="20">
        <v>0.4607</v>
      </c>
      <c r="G16" s="21">
        <f t="shared" si="1"/>
        <v>690.56778530999998</v>
      </c>
    </row>
    <row r="17" spans="2:7" x14ac:dyDescent="0.25">
      <c r="B17" s="22">
        <v>44562</v>
      </c>
      <c r="C17" s="28">
        <v>711.40769999999998</v>
      </c>
      <c r="D17" s="29">
        <v>6.7000000000000004E-2</v>
      </c>
      <c r="E17" s="28">
        <f t="shared" si="0"/>
        <v>711.34069999999997</v>
      </c>
      <c r="F17" s="20">
        <v>0.4607</v>
      </c>
      <c r="G17" s="21">
        <f t="shared" si="1"/>
        <v>327.71466048999997</v>
      </c>
    </row>
    <row r="18" spans="2:7" x14ac:dyDescent="0.25">
      <c r="B18" s="22">
        <v>44593</v>
      </c>
      <c r="C18" s="28">
        <v>756.61019999999996</v>
      </c>
      <c r="D18" s="29">
        <v>1.0999999999999999E-2</v>
      </c>
      <c r="E18" s="28">
        <f t="shared" si="0"/>
        <v>756.5992</v>
      </c>
      <c r="F18" s="20">
        <v>0.4607</v>
      </c>
      <c r="G18" s="21">
        <f t="shared" si="1"/>
        <v>348.56525144</v>
      </c>
    </row>
    <row r="19" spans="2:7" x14ac:dyDescent="0.25">
      <c r="B19" s="22">
        <v>44621</v>
      </c>
      <c r="C19" s="28">
        <v>1001.9657</v>
      </c>
      <c r="D19" s="29">
        <v>0.13</v>
      </c>
      <c r="E19" s="28">
        <f t="shared" si="0"/>
        <v>1001.8357</v>
      </c>
      <c r="F19" s="20">
        <v>0.4607</v>
      </c>
      <c r="G19" s="21">
        <f t="shared" si="1"/>
        <v>461.54570698999999</v>
      </c>
    </row>
    <row r="20" spans="2:7" x14ac:dyDescent="0.25">
      <c r="B20" s="22">
        <v>44652</v>
      </c>
      <c r="C20" s="28">
        <v>8203.2512000000006</v>
      </c>
      <c r="D20" s="29">
        <v>2.7E-2</v>
      </c>
      <c r="E20" s="28">
        <f t="shared" si="0"/>
        <v>8203.2242000000006</v>
      </c>
      <c r="F20" s="20">
        <v>0.4607</v>
      </c>
      <c r="G20" s="21">
        <f t="shared" si="1"/>
        <v>3779.2253889400004</v>
      </c>
    </row>
    <row r="21" spans="2:7" x14ac:dyDescent="0.25">
      <c r="B21" s="22">
        <v>44682</v>
      </c>
      <c r="C21" s="28">
        <v>9672.1023000000005</v>
      </c>
      <c r="D21" s="29">
        <v>1.7999999999999999E-2</v>
      </c>
      <c r="E21" s="28">
        <f t="shared" si="0"/>
        <v>9672.0843000000004</v>
      </c>
      <c r="F21" s="20">
        <v>0.4607</v>
      </c>
      <c r="G21" s="21">
        <f t="shared" si="1"/>
        <v>4455.9292370100002</v>
      </c>
    </row>
    <row r="22" spans="2:7" x14ac:dyDescent="0.25">
      <c r="B22" s="22">
        <v>44713</v>
      </c>
      <c r="C22" s="28">
        <v>8657.7160000000003</v>
      </c>
      <c r="D22" s="29">
        <v>2.5000000000000001E-2</v>
      </c>
      <c r="E22" s="28">
        <f t="shared" si="0"/>
        <v>8657.6910000000007</v>
      </c>
      <c r="F22" s="20">
        <v>0.4607</v>
      </c>
      <c r="G22" s="21">
        <f t="shared" si="1"/>
        <v>3988.5982437000002</v>
      </c>
    </row>
    <row r="23" spans="2:7" x14ac:dyDescent="0.25">
      <c r="B23" s="22">
        <v>44743</v>
      </c>
      <c r="C23" s="28">
        <v>5527.2488999999996</v>
      </c>
      <c r="D23" s="29">
        <v>7.0000000000000001E-3</v>
      </c>
      <c r="E23" s="28">
        <f t="shared" si="0"/>
        <v>5527.2419</v>
      </c>
      <c r="F23" s="20">
        <v>0.4607</v>
      </c>
      <c r="G23" s="21">
        <f t="shared" si="1"/>
        <v>2546.4003433299999</v>
      </c>
    </row>
    <row r="24" spans="2:7" x14ac:dyDescent="0.25">
      <c r="B24" s="22">
        <v>44774</v>
      </c>
      <c r="C24" s="28">
        <v>1297.0369000000001</v>
      </c>
      <c r="D24" s="29">
        <v>0</v>
      </c>
      <c r="E24" s="28">
        <f t="shared" si="0"/>
        <v>1297.0369000000001</v>
      </c>
      <c r="F24" s="20">
        <v>0.4607</v>
      </c>
      <c r="G24" s="21">
        <f t="shared" si="1"/>
        <v>597.54489983000008</v>
      </c>
    </row>
    <row r="25" spans="2:7" x14ac:dyDescent="0.25">
      <c r="B25" s="22">
        <v>44805</v>
      </c>
      <c r="C25" s="28">
        <v>1646.0995</v>
      </c>
      <c r="D25" s="29">
        <v>0</v>
      </c>
      <c r="E25" s="28">
        <f t="shared" si="0"/>
        <v>1646.0995</v>
      </c>
      <c r="F25" s="20">
        <v>0.4607</v>
      </c>
      <c r="G25" s="21">
        <f t="shared" si="1"/>
        <v>758.35803965000002</v>
      </c>
    </row>
    <row r="26" spans="2:7" x14ac:dyDescent="0.25">
      <c r="B26" s="22">
        <v>44835</v>
      </c>
      <c r="C26" s="28">
        <v>3227.1943999999999</v>
      </c>
      <c r="D26" s="29">
        <v>0</v>
      </c>
      <c r="E26" s="28">
        <f t="shared" si="0"/>
        <v>3227.1943999999999</v>
      </c>
      <c r="F26" s="20">
        <v>0.4607</v>
      </c>
      <c r="G26" s="21">
        <f t="shared" si="1"/>
        <v>1486.7684600799998</v>
      </c>
    </row>
    <row r="27" spans="2:7" x14ac:dyDescent="0.25">
      <c r="B27" s="22">
        <v>44866</v>
      </c>
      <c r="C27" s="28">
        <v>2407.5216999999998</v>
      </c>
      <c r="D27" s="29">
        <v>1.7999999999999999E-2</v>
      </c>
      <c r="E27" s="28">
        <f t="shared" si="0"/>
        <v>2407.5036999999998</v>
      </c>
      <c r="F27" s="20">
        <v>0.4607</v>
      </c>
      <c r="G27" s="21">
        <f t="shared" si="1"/>
        <v>1109.13695459</v>
      </c>
    </row>
    <row r="28" spans="2:7" x14ac:dyDescent="0.25">
      <c r="B28" s="22">
        <v>44896</v>
      </c>
      <c r="C28" s="28">
        <v>1174.1741</v>
      </c>
      <c r="D28" s="29">
        <v>1.2E-2</v>
      </c>
      <c r="E28" s="28">
        <f t="shared" si="0"/>
        <v>1174.1621</v>
      </c>
      <c r="F28" s="20">
        <v>0.4607</v>
      </c>
      <c r="G28" s="21">
        <f t="shared" si="1"/>
        <v>540.93647946999999</v>
      </c>
    </row>
    <row r="29" spans="2:7" x14ac:dyDescent="0.25">
      <c r="B29" s="22">
        <v>44927</v>
      </c>
      <c r="C29" s="28">
        <v>749.36440000000005</v>
      </c>
      <c r="D29" s="29">
        <v>0.17699999999999999</v>
      </c>
      <c r="E29" s="28">
        <f t="shared" si="0"/>
        <v>749.18740000000003</v>
      </c>
      <c r="F29" s="20">
        <v>0.4607</v>
      </c>
      <c r="G29" s="21">
        <f t="shared" si="1"/>
        <v>345.15063517999999</v>
      </c>
    </row>
    <row r="30" spans="2:7" x14ac:dyDescent="0.25">
      <c r="B30" s="22">
        <v>44958</v>
      </c>
      <c r="C30" s="28">
        <v>477.53289999999998</v>
      </c>
      <c r="D30" s="29">
        <v>0.25600000000000001</v>
      </c>
      <c r="E30" s="28">
        <f t="shared" si="0"/>
        <v>477.27690000000001</v>
      </c>
      <c r="F30" s="20">
        <v>0.4607</v>
      </c>
      <c r="G30" s="21">
        <f t="shared" si="1"/>
        <v>219.88146782999999</v>
      </c>
    </row>
    <row r="31" spans="2:7" x14ac:dyDescent="0.25">
      <c r="B31" s="22">
        <v>44986</v>
      </c>
      <c r="C31" s="28">
        <v>5865.4539999999997</v>
      </c>
      <c r="D31" s="29">
        <v>2.7E-2</v>
      </c>
      <c r="E31" s="28">
        <f t="shared" si="0"/>
        <v>5865.4269999999997</v>
      </c>
      <c r="F31" s="20">
        <v>0.4607</v>
      </c>
      <c r="G31" s="21">
        <f t="shared" si="1"/>
        <v>2702.2022188999999</v>
      </c>
    </row>
    <row r="32" spans="2:7" x14ac:dyDescent="0.25">
      <c r="B32" s="22">
        <v>45017</v>
      </c>
      <c r="C32" s="28">
        <v>8112.3788000000004</v>
      </c>
      <c r="D32" s="29">
        <v>0.03</v>
      </c>
      <c r="E32" s="28">
        <f t="shared" si="0"/>
        <v>8112.3488000000007</v>
      </c>
      <c r="F32" s="20">
        <v>0.4607</v>
      </c>
      <c r="G32" s="21">
        <f t="shared" si="1"/>
        <v>3737.3590921600003</v>
      </c>
    </row>
    <row r="33" spans="2:7" ht="27.6" x14ac:dyDescent="0.25">
      <c r="B33" s="22" t="s">
        <v>30</v>
      </c>
      <c r="C33" s="28">
        <f>9659.6514/31*12</f>
        <v>3739.2198967741933</v>
      </c>
      <c r="D33" s="29">
        <v>0</v>
      </c>
      <c r="E33" s="28">
        <f t="shared" si="0"/>
        <v>3739.2198967741933</v>
      </c>
      <c r="F33" s="20">
        <v>0.4607</v>
      </c>
      <c r="G33" s="21">
        <f t="shared" si="1"/>
        <v>1722.6586064438709</v>
      </c>
    </row>
    <row r="34" spans="2:7" ht="41.4" x14ac:dyDescent="0.25">
      <c r="B34" s="22" t="s">
        <v>28</v>
      </c>
      <c r="C34" s="28">
        <f>SUM(C9:C16)</f>
        <v>26372.937922580644</v>
      </c>
      <c r="D34" s="28">
        <f>SUM(D9:D16)</f>
        <v>12.055000000000001</v>
      </c>
      <c r="E34" s="28">
        <f>SUM(E9:E16)</f>
        <v>26360.882922580644</v>
      </c>
      <c r="F34" s="20">
        <v>0.4607</v>
      </c>
      <c r="G34" s="21">
        <f>ROUNDDOWN(SUM(G9:G16),0)</f>
        <v>12144</v>
      </c>
    </row>
    <row r="35" spans="2:7" ht="41.4" x14ac:dyDescent="0.25">
      <c r="B35" s="22" t="s">
        <v>19</v>
      </c>
      <c r="C35" s="28">
        <f>SUM(C17:C28)</f>
        <v>44282.328599999993</v>
      </c>
      <c r="D35" s="28">
        <f>SUM(D17:D28)</f>
        <v>0.31500000000000006</v>
      </c>
      <c r="E35" s="28">
        <f>SUM(E17:E28)</f>
        <v>44282.013599999998</v>
      </c>
      <c r="F35" s="20">
        <v>0.4607</v>
      </c>
      <c r="G35" s="21">
        <f>ROUNDDOWN(SUM(G17:G28),0)</f>
        <v>20400</v>
      </c>
    </row>
    <row r="36" spans="2:7" ht="41.4" x14ac:dyDescent="0.25">
      <c r="B36" s="22" t="s">
        <v>29</v>
      </c>
      <c r="C36" s="30">
        <f>SUM(C29:C33)</f>
        <v>18943.949996774194</v>
      </c>
      <c r="D36" s="30">
        <f>SUM(D29:D33)</f>
        <v>0.49</v>
      </c>
      <c r="E36" s="28">
        <f>SUM(E29:E33)</f>
        <v>18943.459996774192</v>
      </c>
      <c r="F36" s="20">
        <v>0.4607</v>
      </c>
      <c r="G36" s="21">
        <f>ROUNDDOWN(SUM(G29:G33),0)</f>
        <v>8727</v>
      </c>
    </row>
    <row r="37" spans="2:7" x14ac:dyDescent="0.25">
      <c r="B37" s="22" t="s">
        <v>4</v>
      </c>
      <c r="C37" s="28">
        <f>SUM(C34:C36)</f>
        <v>89599.216519354843</v>
      </c>
      <c r="D37" s="28">
        <f>SUM(D34:D36)</f>
        <v>12.860000000000001</v>
      </c>
      <c r="E37" s="28">
        <f>SUM(E34:E36)</f>
        <v>89586.356519354842</v>
      </c>
      <c r="F37" s="20">
        <v>0.4607</v>
      </c>
      <c r="G37" s="23">
        <f>SUM(G34:G36)</f>
        <v>41271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9B33-E241-A943-9BD2-48D8C4512F88}">
  <dimension ref="B1:N16"/>
  <sheetViews>
    <sheetView showGridLines="0" tabSelected="1" topLeftCell="A2" zoomScaleNormal="100" workbookViewId="0">
      <selection activeCell="K9" sqref="K9"/>
    </sheetView>
  </sheetViews>
  <sheetFormatPr defaultColWidth="11.19921875" defaultRowHeight="12.6" x14ac:dyDescent="0.2"/>
  <cols>
    <col min="1" max="1" width="11.19921875" style="6"/>
    <col min="2" max="2" width="8.19921875" style="6" bestFit="1" customWidth="1"/>
    <col min="3" max="3" width="15.19921875" style="6" customWidth="1"/>
    <col min="4" max="4" width="6.8984375" style="6" customWidth="1"/>
    <col min="5" max="6" width="11.69921875" style="6" bestFit="1" customWidth="1"/>
    <col min="7" max="7" width="14.5" style="6" customWidth="1"/>
    <col min="8" max="8" width="11.296875" style="6" customWidth="1"/>
    <col min="9" max="12" width="11.19921875" style="6"/>
    <col min="13" max="13" width="19.69921875" style="6" customWidth="1"/>
    <col min="14" max="14" width="11.296875" style="6" bestFit="1" customWidth="1"/>
    <col min="15" max="16384" width="11.19921875" style="6"/>
  </cols>
  <sheetData>
    <row r="1" spans="2:14" ht="62.25" customHeight="1" x14ac:dyDescent="0.2">
      <c r="B1" s="5" t="s">
        <v>5</v>
      </c>
      <c r="D1" s="7"/>
      <c r="L1" s="31" t="s">
        <v>6</v>
      </c>
      <c r="M1" s="32"/>
      <c r="N1" s="4">
        <v>27610</v>
      </c>
    </row>
    <row r="2" spans="2:14" ht="75.599999999999994" x14ac:dyDescent="0.2">
      <c r="B2" s="8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</row>
    <row r="3" spans="2:14" ht="37.799999999999997" x14ac:dyDescent="0.2">
      <c r="B3" s="9">
        <v>2021</v>
      </c>
      <c r="C3" s="3" t="s">
        <v>28</v>
      </c>
      <c r="D3" s="2">
        <v>226</v>
      </c>
      <c r="E3" s="4">
        <f>'Baseline Emissions'!G34</f>
        <v>12144</v>
      </c>
      <c r="F3" s="10">
        <f>N1/365*D3</f>
        <v>17095.506849315068</v>
      </c>
      <c r="G3" s="4">
        <f>E3-F3</f>
        <v>-4951.5068493150684</v>
      </c>
      <c r="H3" s="11">
        <f>G3/F3</f>
        <v>-0.28963790854281984</v>
      </c>
    </row>
    <row r="4" spans="2:14" ht="37.799999999999997" x14ac:dyDescent="0.2">
      <c r="B4" s="9">
        <v>2022</v>
      </c>
      <c r="C4" s="3" t="s">
        <v>19</v>
      </c>
      <c r="D4" s="2">
        <v>365</v>
      </c>
      <c r="E4" s="4">
        <f>'Baseline Emissions'!G35</f>
        <v>20400</v>
      </c>
      <c r="F4" s="10">
        <f>N1</f>
        <v>27610</v>
      </c>
      <c r="G4" s="4">
        <f t="shared" ref="G4:G5" si="0">E4-F4</f>
        <v>-7210</v>
      </c>
      <c r="H4" s="11">
        <f t="shared" ref="H4:H5" si="1">G4/F4</f>
        <v>-0.26113726910539659</v>
      </c>
    </row>
    <row r="5" spans="2:14" ht="37.799999999999997" x14ac:dyDescent="0.2">
      <c r="B5" s="9">
        <v>2023</v>
      </c>
      <c r="C5" s="3" t="s">
        <v>29</v>
      </c>
      <c r="D5" s="2">
        <v>140</v>
      </c>
      <c r="E5" s="4">
        <f>'Baseline Emissions'!G36</f>
        <v>8727</v>
      </c>
      <c r="F5" s="10">
        <f>N1/365*D5</f>
        <v>10590.13698630137</v>
      </c>
      <c r="G5" s="4">
        <f t="shared" si="0"/>
        <v>-1863.1369863013697</v>
      </c>
      <c r="H5" s="11">
        <f t="shared" si="1"/>
        <v>-0.17593133957675788</v>
      </c>
    </row>
    <row r="6" spans="2:14" x14ac:dyDescent="0.2">
      <c r="B6" s="9" t="s">
        <v>4</v>
      </c>
      <c r="C6" s="9"/>
      <c r="D6" s="9">
        <f>SUM(D3:D5)</f>
        <v>731</v>
      </c>
      <c r="E6" s="12">
        <f>'Baseline Emissions'!G37</f>
        <v>41271</v>
      </c>
      <c r="F6" s="13">
        <f>SUM(F3:F5)</f>
        <v>55295.643835616436</v>
      </c>
      <c r="G6" s="12">
        <f>E6-F6</f>
        <v>-14024.643835616436</v>
      </c>
      <c r="H6" s="14">
        <f>G6/F6</f>
        <v>-0.25363017523241194</v>
      </c>
    </row>
    <row r="7" spans="2:14" x14ac:dyDescent="0.2">
      <c r="D7" s="7"/>
    </row>
    <row r="8" spans="2:14" x14ac:dyDescent="0.2">
      <c r="D8" s="7"/>
    </row>
    <row r="9" spans="2:14" ht="63" x14ac:dyDescent="0.2">
      <c r="D9" s="7"/>
      <c r="M9" s="15" t="s">
        <v>14</v>
      </c>
      <c r="N9" s="25">
        <v>59928</v>
      </c>
    </row>
    <row r="10" spans="2:14" x14ac:dyDescent="0.2">
      <c r="B10" s="5" t="s">
        <v>15</v>
      </c>
      <c r="D10" s="7"/>
    </row>
    <row r="11" spans="2:14" ht="75.599999999999994" x14ac:dyDescent="0.2">
      <c r="B11" s="8" t="s">
        <v>7</v>
      </c>
      <c r="C11" s="8" t="s">
        <v>8</v>
      </c>
      <c r="D11" s="8" t="s">
        <v>9</v>
      </c>
      <c r="E11" s="8" t="s">
        <v>16</v>
      </c>
      <c r="F11" s="8" t="s">
        <v>18</v>
      </c>
      <c r="G11" s="8" t="s">
        <v>17</v>
      </c>
      <c r="H11" s="8" t="s">
        <v>13</v>
      </c>
    </row>
    <row r="12" spans="2:14" ht="37.799999999999997" x14ac:dyDescent="0.2">
      <c r="B12" s="9">
        <v>2021</v>
      </c>
      <c r="C12" s="3" t="s">
        <v>28</v>
      </c>
      <c r="D12" s="2">
        <v>226</v>
      </c>
      <c r="E12" s="16">
        <f>'Baseline Emissions'!E34</f>
        <v>26360.882922580644</v>
      </c>
      <c r="F12" s="16">
        <f>N9/365*D12</f>
        <v>37106.10410958904</v>
      </c>
      <c r="G12" s="16">
        <f>E12-F12</f>
        <v>-10745.221187008396</v>
      </c>
      <c r="H12" s="11">
        <f>G12/F12</f>
        <v>-0.28958095830469016</v>
      </c>
    </row>
    <row r="13" spans="2:14" ht="37.799999999999997" x14ac:dyDescent="0.2">
      <c r="B13" s="9">
        <v>2022</v>
      </c>
      <c r="C13" s="3" t="s">
        <v>19</v>
      </c>
      <c r="D13" s="2">
        <v>365</v>
      </c>
      <c r="E13" s="16">
        <f>'Baseline Emissions'!E35</f>
        <v>44282.013599999998</v>
      </c>
      <c r="F13" s="16">
        <f>N9</f>
        <v>59928</v>
      </c>
      <c r="G13" s="16">
        <f t="shared" ref="G13:G14" si="2">E13-F13</f>
        <v>-15645.986400000002</v>
      </c>
      <c r="H13" s="11">
        <f t="shared" ref="H13:H15" si="3">G13/F13</f>
        <v>-0.26107973568281939</v>
      </c>
    </row>
    <row r="14" spans="2:14" ht="37.799999999999997" x14ac:dyDescent="0.2">
      <c r="B14" s="9">
        <v>2023</v>
      </c>
      <c r="C14" s="3" t="s">
        <v>29</v>
      </c>
      <c r="D14" s="2">
        <v>140</v>
      </c>
      <c r="E14" s="16">
        <f>'Baseline Emissions'!E36</f>
        <v>18943.459996774192</v>
      </c>
      <c r="F14" s="16">
        <f>N9/365*D14</f>
        <v>22986.082191780821</v>
      </c>
      <c r="G14" s="16">
        <f t="shared" si="2"/>
        <v>-4042.6221950066283</v>
      </c>
      <c r="H14" s="11">
        <f t="shared" si="3"/>
        <v>-0.17587260679212904</v>
      </c>
    </row>
    <row r="15" spans="2:14" x14ac:dyDescent="0.2">
      <c r="B15" s="9" t="s">
        <v>4</v>
      </c>
      <c r="C15" s="9"/>
      <c r="D15" s="9">
        <f>SUM(D12:D14)</f>
        <v>731</v>
      </c>
      <c r="E15" s="17">
        <f>'Baseline Emissions'!E37</f>
        <v>89586.356519354842</v>
      </c>
      <c r="F15" s="17">
        <f>SUM(F12:F14)</f>
        <v>120020.18630136986</v>
      </c>
      <c r="G15" s="17">
        <f>E15-F15</f>
        <v>-30433.829782015018</v>
      </c>
      <c r="H15" s="14">
        <f t="shared" si="3"/>
        <v>-0.25357259241037905</v>
      </c>
    </row>
    <row r="16" spans="2:14" x14ac:dyDescent="0.2">
      <c r="D16" s="7"/>
    </row>
  </sheetData>
  <mergeCells count="1">
    <mergeCell ref="L1:M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Emission Reductions</vt:lpstr>
      <vt:lpstr>Baseline Emissions</vt:lpstr>
      <vt:lpstr>Comp.of Baseline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ILKE</cp:lastModifiedBy>
  <dcterms:created xsi:type="dcterms:W3CDTF">2022-06-02T15:31:08Z</dcterms:created>
  <dcterms:modified xsi:type="dcterms:W3CDTF">2025-02-16T20:29:34Z</dcterms:modified>
</cp:coreProperties>
</file>