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inagroup-my.sharepoint.com/personal/me002_rina_org/Documents/CDM(1)/01 GS/2024TQCE365 Çataltepe WPP (GS-ReVal)/A_Report Validation Status/Round I/"/>
    </mc:Choice>
  </mc:AlternateContent>
  <xr:revisionPtr revIDLastSave="2" documentId="13_ncr:1_{96D5D5DC-B5A9-0B4B-94F0-9A510AE015D6}" xr6:coauthVersionLast="47" xr6:coauthVersionMax="47" xr10:uidLastSave="{7EB86738-1DAC-4DC8-88E7-641E81EF5282}"/>
  <bookViews>
    <workbookView xWindow="28680" yWindow="-120" windowWidth="29040" windowHeight="15720" tabRatio="690" xr2:uid="{00000000-000D-0000-FFFF-FFFF00000000}"/>
  </bookViews>
  <sheets>
    <sheet name="Combined Margin EF" sheetId="9" r:id="rId1"/>
  </sheets>
  <calcPr calcId="191029"/>
  <customWorkbookViews>
    <customWorkbookView name="MUGE AFACAN - Personal View" guid="{7C9EA113-D0B2-4FDD-B623-C4E9A99D3E8C}" mergeInterval="0" personalView="1" maximized="1" windowWidth="1596" windowHeight="685" tabRatio="690" activeSheetId="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" i="9" l="1"/>
  <c r="C27" i="9"/>
  <c r="C25" i="9"/>
  <c r="D5" i="9" l="1"/>
  <c r="D9" i="9" l="1"/>
  <c r="E12" i="9"/>
  <c r="D12" i="9" s="1"/>
  <c r="E13" i="9"/>
  <c r="E14" i="9"/>
  <c r="E15" i="9"/>
  <c r="D15" i="9" s="1"/>
  <c r="E16" i="9"/>
  <c r="E17" i="9"/>
  <c r="E11" i="9" l="1"/>
  <c r="M16" i="9"/>
  <c r="L16" i="9" s="1"/>
  <c r="M15" i="9"/>
  <c r="L15" i="9" s="1"/>
  <c r="M14" i="9"/>
  <c r="L14" i="9" s="1"/>
  <c r="M13" i="9"/>
  <c r="L13" i="9" s="1"/>
  <c r="M12" i="9"/>
  <c r="L12" i="9" s="1"/>
  <c r="M11" i="9"/>
  <c r="L11" i="9" s="1"/>
  <c r="H6" i="9"/>
  <c r="D13" i="9"/>
  <c r="D14" i="9"/>
  <c r="D16" i="9"/>
  <c r="D17" i="9"/>
  <c r="C24" i="9" l="1"/>
  <c r="M10" i="9"/>
  <c r="E18" i="9"/>
  <c r="M17" i="9"/>
  <c r="L17" i="9" s="1"/>
  <c r="D11" i="9"/>
  <c r="D18" i="9"/>
  <c r="L10" i="9"/>
  <c r="D20" i="9" l="1"/>
  <c r="C26" i="9"/>
</calcChain>
</file>

<file path=xl/sharedStrings.xml><?xml version="1.0" encoding="utf-8"?>
<sst xmlns="http://schemas.openxmlformats.org/spreadsheetml/2006/main" count="31" uniqueCount="26">
  <si>
    <t>Total</t>
  </si>
  <si>
    <t>Parameter</t>
  </si>
  <si>
    <t>SI Unit</t>
  </si>
  <si>
    <t>Result</t>
  </si>
  <si>
    <r>
      <t>EF</t>
    </r>
    <r>
      <rPr>
        <sz val="7"/>
        <rFont val="Times New Roman"/>
        <family val="1"/>
        <charset val="162"/>
      </rPr>
      <t>Grid,CM,y</t>
    </r>
  </si>
  <si>
    <t>tCO2/MWh</t>
  </si>
  <si>
    <t>Electricity generation</t>
  </si>
  <si>
    <t>Average</t>
  </si>
  <si>
    <t>EFGrid,OM,y</t>
  </si>
  <si>
    <t>EFGrid,BM,y</t>
  </si>
  <si>
    <t>Electricity Generation (MWh)</t>
  </si>
  <si>
    <t>Annual CO2 Emission Reductions  (tCO2e)</t>
  </si>
  <si>
    <t>Total (tCO2e)</t>
  </si>
  <si>
    <t>Baseline Emission (tCO2)</t>
  </si>
  <si>
    <t>Project Emission (tCO2e)</t>
  </si>
  <si>
    <t>Leakage Emission (tCO2e)</t>
  </si>
  <si>
    <t>Total (MWh)</t>
  </si>
  <si>
    <t>Total Electricity Generation (MWh)</t>
  </si>
  <si>
    <t>Total CO2 Emission Reuctions (tCO2e)</t>
  </si>
  <si>
    <t>CP2 value</t>
  </si>
  <si>
    <t>https://enerji.gov.tr/Media/Dizin/EVCED/tr/%C3%87evreVe%C4%B0klim/%C4%B0klimDe%C4%9Fi%C5%9Fikli%C4%9Fi/TUESEmisyonFktr/Belgeler/TUESEF_Bilgi_Formu.pdf</t>
  </si>
  <si>
    <t>https://enerji.gov.tr/evced-cevre-ve-iklim-turkiye-ulusal-elektrik-sebekesi-emisyon-faktoru</t>
  </si>
  <si>
    <t>19.04.2025-31.12.2025</t>
  </si>
  <si>
    <t>01.01.2032-18.04.2032</t>
  </si>
  <si>
    <t>2025-2032</t>
  </si>
  <si>
    <t>The average value of Cataltepe 16 MW Wind Farm Project, Turkey’s electricity generation between 2012 and 2023. (12 years). The related excel file has been provided to the VVB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</si>
</sst>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л_в_-;\-* #,##0.00\ _л_в_-;_-* &quot;-&quot;??\ _л_в_-;_-@_-"/>
    <numFmt numFmtId="165" formatCode="#,##0.0"/>
    <numFmt numFmtId="166" formatCode="0.0000"/>
    <numFmt numFmtId="167" formatCode="#,##0.000"/>
  </numFmts>
  <fonts count="10" x14ac:knownFonts="1">
    <font>
      <sz val="10"/>
      <name val="Arial"/>
      <charset val="204"/>
    </font>
    <font>
      <u/>
      <sz val="10"/>
      <color indexed="12"/>
      <name val="Arial"/>
      <family val="2"/>
      <charset val="162"/>
    </font>
    <font>
      <sz val="10"/>
      <name val="Arial"/>
      <family val="2"/>
      <charset val="162"/>
    </font>
    <font>
      <sz val="12"/>
      <name val="Times New Roman"/>
      <family val="1"/>
      <charset val="162"/>
    </font>
    <font>
      <sz val="7"/>
      <name val="Times New Roman"/>
      <family val="1"/>
      <charset val="162"/>
    </font>
    <font>
      <sz val="10"/>
      <name val="Arial"/>
      <family val="2"/>
      <charset val="162"/>
    </font>
    <font>
      <sz val="11"/>
      <name val="Times New Roman"/>
      <family val="1"/>
    </font>
    <font>
      <sz val="11"/>
      <color theme="1"/>
      <name val="Times New Roman"/>
      <family val="2"/>
      <charset val="162"/>
    </font>
    <font>
      <sz val="11"/>
      <color theme="1"/>
      <name val="Calibri"/>
      <family val="2"/>
      <scheme val="minor"/>
    </font>
    <font>
      <u/>
      <sz val="8"/>
      <color rgb="FF00B9BD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A6A6A6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8" fillId="0" borderId="0"/>
    <xf numFmtId="0" fontId="2" fillId="0" borderId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6">
    <xf numFmtId="0" fontId="0" fillId="0" borderId="0" xfId="0"/>
    <xf numFmtId="0" fontId="3" fillId="0" borderId="0" xfId="0" applyFont="1"/>
    <xf numFmtId="0" fontId="1" fillId="0" borderId="0" xfId="7" applyAlignment="1" applyProtection="1"/>
    <xf numFmtId="165" fontId="3" fillId="0" borderId="0" xfId="0" applyNumberFormat="1" applyFont="1"/>
    <xf numFmtId="0" fontId="3" fillId="2" borderId="1" xfId="0" applyFont="1" applyFill="1" applyBorder="1"/>
    <xf numFmtId="0" fontId="3" fillId="0" borderId="1" xfId="0" applyFont="1" applyBorder="1"/>
    <xf numFmtId="3" fontId="3" fillId="0" borderId="1" xfId="0" applyNumberFormat="1" applyFont="1" applyBorder="1"/>
    <xf numFmtId="166" fontId="3" fillId="0" borderId="1" xfId="0" applyNumberFormat="1" applyFont="1" applyBorder="1"/>
    <xf numFmtId="165" fontId="3" fillId="3" borderId="1" xfId="0" applyNumberFormat="1" applyFont="1" applyFill="1" applyBorder="1"/>
    <xf numFmtId="3" fontId="3" fillId="0" borderId="0" xfId="0" applyNumberFormat="1" applyFont="1"/>
    <xf numFmtId="14" fontId="6" fillId="0" borderId="0" xfId="0" applyNumberFormat="1" applyFont="1"/>
    <xf numFmtId="0" fontId="6" fillId="0" borderId="0" xfId="0" applyFont="1"/>
    <xf numFmtId="167" fontId="3" fillId="0" borderId="1" xfId="0" applyNumberFormat="1" applyFont="1" applyBorder="1"/>
    <xf numFmtId="167" fontId="3" fillId="3" borderId="1" xfId="0" applyNumberFormat="1" applyFont="1" applyFill="1" applyBorder="1"/>
    <xf numFmtId="0" fontId="3" fillId="0" borderId="0" xfId="0" applyFont="1" applyAlignment="1">
      <alignment horizontal="right"/>
    </xf>
    <xf numFmtId="0" fontId="3" fillId="4" borderId="1" xfId="0" applyFont="1" applyFill="1" applyBorder="1"/>
    <xf numFmtId="0" fontId="3" fillId="4" borderId="2" xfId="0" applyFont="1" applyFill="1" applyBorder="1"/>
    <xf numFmtId="167" fontId="3" fillId="3" borderId="1" xfId="0" applyNumberFormat="1" applyFont="1" applyFill="1" applyBorder="1" applyAlignment="1">
      <alignment vertical="justify"/>
    </xf>
    <xf numFmtId="14" fontId="3" fillId="0" borderId="0" xfId="0" applyNumberFormat="1" applyFont="1"/>
    <xf numFmtId="0" fontId="9" fillId="0" borderId="0" xfId="0" applyFont="1"/>
    <xf numFmtId="0" fontId="3" fillId="0" borderId="3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2" xfId="0" applyBorder="1"/>
    <xf numFmtId="14" fontId="3" fillId="0" borderId="3" xfId="0" applyNumberFormat="1" applyFont="1" applyBorder="1" applyAlignment="1">
      <alignment horizontal="center"/>
    </xf>
    <xf numFmtId="0" fontId="3" fillId="2" borderId="1" xfId="0" applyFont="1" applyFill="1" applyBorder="1" applyAlignment="1">
      <alignment horizontal="left"/>
    </xf>
  </cellXfs>
  <cellStyles count="14">
    <cellStyle name="Binlik Ayracı 2" xfId="1" xr:uid="{00000000-0005-0000-0000-000000000000}"/>
    <cellStyle name="Binlik Ayracı 3" xfId="2" xr:uid="{00000000-0005-0000-0000-000001000000}"/>
    <cellStyle name="Comma 2" xfId="3" xr:uid="{00000000-0005-0000-0000-000003000000}"/>
    <cellStyle name="Comma 3" xfId="4" xr:uid="{00000000-0005-0000-0000-000004000000}"/>
    <cellStyle name="Comma 4" xfId="5" xr:uid="{00000000-0005-0000-0000-000005000000}"/>
    <cellStyle name="Comma 5" xfId="6" xr:uid="{00000000-0005-0000-0000-000006000000}"/>
    <cellStyle name="Hyperlink" xfId="7" builtinId="8"/>
    <cellStyle name="Normal" xfId="0" builtinId="0"/>
    <cellStyle name="Normal 2" xfId="8" xr:uid="{00000000-0005-0000-0000-000009000000}"/>
    <cellStyle name="Normal 3" xfId="9" xr:uid="{00000000-0005-0000-0000-00000A000000}"/>
    <cellStyle name="Normal 4" xfId="10" xr:uid="{00000000-0005-0000-0000-00000B000000}"/>
    <cellStyle name="Percent 2" xfId="11" xr:uid="{00000000-0005-0000-0000-00000C000000}"/>
    <cellStyle name="Yüzde 2" xfId="12" xr:uid="{00000000-0005-0000-0000-00000D000000}"/>
    <cellStyle name="Yüzde 3" xfId="13" xr:uid="{00000000-0005-0000-0000-00000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enerji.gov.tr/evced-cevre-ve-iklim-turkiye-ulusal-elektrik-sebekesi-emisyon-faktoru" TargetMode="External"/><Relationship Id="rId1" Type="http://schemas.openxmlformats.org/officeDocument/2006/relationships/hyperlink" Target="https://enerji.gov.tr/Media/Dizin/EVCED/tr/%C3%87evreVe%C4%B0klim/%C4%B0klimDe%C4%9Fi%C5%9Fikli%C4%9Fi/TUESEmisyonFktr/Belgeler/TUESEF_Bilgi_Formu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-0.249977111117893"/>
  </sheetPr>
  <dimension ref="B2:M27"/>
  <sheetViews>
    <sheetView tabSelected="1" workbookViewId="0">
      <selection activeCell="G28" sqref="G28"/>
    </sheetView>
  </sheetViews>
  <sheetFormatPr defaultColWidth="9.109375" defaultRowHeight="15.6" x14ac:dyDescent="0.3"/>
  <cols>
    <col min="1" max="1" width="9.109375" style="1"/>
    <col min="2" max="2" width="19.6640625" style="1" customWidth="1"/>
    <col min="3" max="3" width="15.33203125" style="1" bestFit="1" customWidth="1"/>
    <col min="4" max="4" width="13.109375" style="1" customWidth="1"/>
    <col min="5" max="5" width="18.109375" style="1" customWidth="1"/>
    <col min="6" max="6" width="16.44140625" style="1" customWidth="1"/>
    <col min="7" max="7" width="21.33203125" style="1" customWidth="1"/>
    <col min="8" max="8" width="10.109375" style="1" bestFit="1" customWidth="1"/>
    <col min="9" max="10" width="9.109375" style="1"/>
    <col min="11" max="11" width="19.6640625" style="1" customWidth="1"/>
    <col min="12" max="12" width="11.6640625" style="1" bestFit="1" customWidth="1"/>
    <col min="13" max="13" width="23.33203125" style="1" customWidth="1"/>
    <col min="14" max="16384" width="9.109375" style="1"/>
  </cols>
  <sheetData>
    <row r="2" spans="2:13" x14ac:dyDescent="0.3">
      <c r="B2" s="4" t="s">
        <v>1</v>
      </c>
      <c r="C2" s="4" t="s">
        <v>2</v>
      </c>
      <c r="D2" s="4" t="s">
        <v>3</v>
      </c>
    </row>
    <row r="3" spans="2:13" x14ac:dyDescent="0.3">
      <c r="B3" s="5" t="s">
        <v>8</v>
      </c>
      <c r="C3" s="5" t="s">
        <v>5</v>
      </c>
      <c r="D3" s="5">
        <v>0.72789999999999999</v>
      </c>
      <c r="E3" s="2" t="s">
        <v>20</v>
      </c>
    </row>
    <row r="4" spans="2:13" x14ac:dyDescent="0.3">
      <c r="B4" s="5" t="s">
        <v>9</v>
      </c>
      <c r="C4" s="5" t="s">
        <v>5</v>
      </c>
      <c r="D4" s="5">
        <v>0.36799999999999999</v>
      </c>
      <c r="E4" s="2" t="s">
        <v>19</v>
      </c>
      <c r="F4" s="2" t="s">
        <v>21</v>
      </c>
    </row>
    <row r="5" spans="2:13" x14ac:dyDescent="0.3">
      <c r="B5" s="5" t="s">
        <v>4</v>
      </c>
      <c r="C5" s="5" t="s">
        <v>5</v>
      </c>
      <c r="D5" s="7">
        <f>(D3*0.75)+(D4*0.25)</f>
        <v>0.63792499999999996</v>
      </c>
      <c r="E5" s="2"/>
    </row>
    <row r="6" spans="2:13" x14ac:dyDescent="0.3">
      <c r="F6" s="10">
        <v>45766</v>
      </c>
      <c r="G6" s="10">
        <v>46022</v>
      </c>
      <c r="H6" s="11">
        <f>(G6-F6)+1</f>
        <v>257</v>
      </c>
    </row>
    <row r="7" spans="2:13" x14ac:dyDescent="0.3">
      <c r="B7" s="25" t="s">
        <v>10</v>
      </c>
      <c r="C7" s="25"/>
      <c r="D7" s="17">
        <v>41000</v>
      </c>
      <c r="E7" s="19" t="s">
        <v>25</v>
      </c>
      <c r="F7" s="3"/>
    </row>
    <row r="8" spans="2:13" x14ac:dyDescent="0.3">
      <c r="F8" s="18"/>
      <c r="G8" s="18"/>
      <c r="H8" s="11"/>
    </row>
    <row r="9" spans="2:13" x14ac:dyDescent="0.3">
      <c r="B9" s="25" t="s">
        <v>11</v>
      </c>
      <c r="C9" s="25"/>
      <c r="D9" s="6">
        <f>ROUNDDOWN(D7*D5,0)</f>
        <v>26154</v>
      </c>
      <c r="H9" s="3"/>
      <c r="L9" s="15" t="s">
        <v>16</v>
      </c>
      <c r="M9" s="16" t="s">
        <v>10</v>
      </c>
    </row>
    <row r="10" spans="2:13" x14ac:dyDescent="0.3">
      <c r="D10" s="4" t="s">
        <v>12</v>
      </c>
      <c r="E10" s="4" t="s">
        <v>13</v>
      </c>
      <c r="F10" s="4" t="s">
        <v>14</v>
      </c>
      <c r="G10" s="4" t="s">
        <v>15</v>
      </c>
      <c r="J10" s="24" t="s">
        <v>22</v>
      </c>
      <c r="K10" s="21"/>
      <c r="L10" s="12">
        <f>M10</f>
        <v>28868.493150684932</v>
      </c>
      <c r="M10" s="12">
        <f>D7/365*H6</f>
        <v>28868.493150684932</v>
      </c>
    </row>
    <row r="11" spans="2:13" x14ac:dyDescent="0.3">
      <c r="B11" s="24" t="s">
        <v>22</v>
      </c>
      <c r="C11" s="21"/>
      <c r="D11" s="6">
        <f>ROUNDDOWN(SUM(E11:G11),0)</f>
        <v>18415</v>
      </c>
      <c r="E11" s="6">
        <f>ROUNDDOWN((D9/365)*H6,0)</f>
        <v>18415</v>
      </c>
      <c r="F11" s="5">
        <v>0</v>
      </c>
      <c r="G11" s="5">
        <v>0</v>
      </c>
      <c r="H11" s="3"/>
      <c r="J11" s="20">
        <v>2026</v>
      </c>
      <c r="K11" s="21"/>
      <c r="L11" s="12">
        <f>M11</f>
        <v>41000</v>
      </c>
      <c r="M11" s="12">
        <f>D7</f>
        <v>41000</v>
      </c>
    </row>
    <row r="12" spans="2:13" x14ac:dyDescent="0.3">
      <c r="B12" s="20">
        <v>2026</v>
      </c>
      <c r="C12" s="21"/>
      <c r="D12" s="6">
        <f>ROUNDDOWN(SUM(E12:G12),0)</f>
        <v>26154</v>
      </c>
      <c r="E12" s="6">
        <f>ROUNDDOWN(($D$7*$D$5),0)</f>
        <v>26154</v>
      </c>
      <c r="F12" s="5">
        <v>0</v>
      </c>
      <c r="G12" s="5">
        <v>0</v>
      </c>
      <c r="H12" s="3"/>
      <c r="J12" s="20">
        <v>2027</v>
      </c>
      <c r="K12" s="21"/>
      <c r="L12" s="12">
        <f t="shared" ref="L12:L16" si="0">M12</f>
        <v>41000</v>
      </c>
      <c r="M12" s="12">
        <f>D7</f>
        <v>41000</v>
      </c>
    </row>
    <row r="13" spans="2:13" x14ac:dyDescent="0.3">
      <c r="B13" s="20">
        <v>2027</v>
      </c>
      <c r="C13" s="21"/>
      <c r="D13" s="6">
        <f t="shared" ref="D13:D17" si="1">ROUNDDOWN(SUM(E13:G13),0)</f>
        <v>26154</v>
      </c>
      <c r="E13" s="6">
        <f t="shared" ref="E13:E17" si="2">ROUNDDOWN(($D$7*$D$5),0)</f>
        <v>26154</v>
      </c>
      <c r="F13" s="5">
        <v>0</v>
      </c>
      <c r="G13" s="5">
        <v>0</v>
      </c>
      <c r="H13" s="3"/>
      <c r="J13" s="20">
        <v>2028</v>
      </c>
      <c r="K13" s="21"/>
      <c r="L13" s="12">
        <f t="shared" si="0"/>
        <v>41000</v>
      </c>
      <c r="M13" s="12">
        <f>D7</f>
        <v>41000</v>
      </c>
    </row>
    <row r="14" spans="2:13" x14ac:dyDescent="0.3">
      <c r="B14" s="20">
        <v>2028</v>
      </c>
      <c r="C14" s="21"/>
      <c r="D14" s="6">
        <f t="shared" si="1"/>
        <v>26154</v>
      </c>
      <c r="E14" s="6">
        <f t="shared" si="2"/>
        <v>26154</v>
      </c>
      <c r="F14" s="5">
        <v>0</v>
      </c>
      <c r="G14" s="5">
        <v>0</v>
      </c>
      <c r="H14" s="3"/>
      <c r="J14" s="20">
        <v>2029</v>
      </c>
      <c r="K14" s="21"/>
      <c r="L14" s="12">
        <f t="shared" si="0"/>
        <v>41000</v>
      </c>
      <c r="M14" s="12">
        <f>D7</f>
        <v>41000</v>
      </c>
    </row>
    <row r="15" spans="2:13" x14ac:dyDescent="0.3">
      <c r="B15" s="20">
        <v>2029</v>
      </c>
      <c r="C15" s="21"/>
      <c r="D15" s="6">
        <f>ROUNDDOWN(SUM(E15:G15),0)</f>
        <v>26154</v>
      </c>
      <c r="E15" s="6">
        <f t="shared" si="2"/>
        <v>26154</v>
      </c>
      <c r="F15" s="5">
        <v>0</v>
      </c>
      <c r="G15" s="5">
        <v>0</v>
      </c>
      <c r="H15" s="3"/>
      <c r="J15" s="20">
        <v>2030</v>
      </c>
      <c r="K15" s="21"/>
      <c r="L15" s="12">
        <f t="shared" si="0"/>
        <v>41000</v>
      </c>
      <c r="M15" s="12">
        <f>D7</f>
        <v>41000</v>
      </c>
    </row>
    <row r="16" spans="2:13" x14ac:dyDescent="0.3">
      <c r="B16" s="20">
        <v>2030</v>
      </c>
      <c r="C16" s="21"/>
      <c r="D16" s="6">
        <f t="shared" si="1"/>
        <v>26154</v>
      </c>
      <c r="E16" s="6">
        <f t="shared" si="2"/>
        <v>26154</v>
      </c>
      <c r="F16" s="5">
        <v>0</v>
      </c>
      <c r="G16" s="5">
        <v>0</v>
      </c>
      <c r="H16" s="3"/>
      <c r="J16" s="20">
        <v>2031</v>
      </c>
      <c r="K16" s="21"/>
      <c r="L16" s="12">
        <f t="shared" si="0"/>
        <v>41000</v>
      </c>
      <c r="M16" s="12">
        <f>D7</f>
        <v>41000</v>
      </c>
    </row>
    <row r="17" spans="2:13" x14ac:dyDescent="0.3">
      <c r="B17" s="20">
        <v>2031</v>
      </c>
      <c r="C17" s="21"/>
      <c r="D17" s="6">
        <f t="shared" si="1"/>
        <v>26154</v>
      </c>
      <c r="E17" s="6">
        <f t="shared" si="2"/>
        <v>26154</v>
      </c>
      <c r="F17" s="5">
        <v>0</v>
      </c>
      <c r="G17" s="5">
        <v>0</v>
      </c>
      <c r="H17" s="3"/>
      <c r="J17" s="22" t="s">
        <v>23</v>
      </c>
      <c r="K17" s="23"/>
      <c r="L17" s="12">
        <f>M17</f>
        <v>12131.506849315068</v>
      </c>
      <c r="M17" s="12">
        <f>D7/365*(365-H6)</f>
        <v>12131.506849315068</v>
      </c>
    </row>
    <row r="18" spans="2:13" x14ac:dyDescent="0.3">
      <c r="B18" s="22" t="s">
        <v>23</v>
      </c>
      <c r="C18" s="23"/>
      <c r="D18" s="6">
        <f>ROUNDDOWN(SUM(E18:G18),0)</f>
        <v>7738</v>
      </c>
      <c r="E18" s="6">
        <f>ROUNDDOWN(D9/365*(365-H6),0)</f>
        <v>7738</v>
      </c>
      <c r="F18" s="5">
        <v>0</v>
      </c>
      <c r="G18" s="5">
        <v>0</v>
      </c>
      <c r="H18" s="3"/>
    </row>
    <row r="19" spans="2:13" x14ac:dyDescent="0.3">
      <c r="E19" s="9"/>
      <c r="J19" s="4" t="s">
        <v>17</v>
      </c>
      <c r="K19" s="15"/>
      <c r="L19" s="12">
        <f>L14*7</f>
        <v>287000</v>
      </c>
    </row>
    <row r="20" spans="2:13" x14ac:dyDescent="0.3">
      <c r="B20" s="25" t="s">
        <v>18</v>
      </c>
      <c r="C20" s="25"/>
      <c r="D20" s="9">
        <f>SUM(D11:D18)</f>
        <v>183077</v>
      </c>
      <c r="F20" s="9"/>
      <c r="G20" s="9"/>
    </row>
    <row r="22" spans="2:13" x14ac:dyDescent="0.3">
      <c r="D22" s="9"/>
    </row>
    <row r="24" spans="2:13" x14ac:dyDescent="0.3">
      <c r="B24" s="8" t="s">
        <v>6</v>
      </c>
      <c r="C24" s="13">
        <f>D7/365*H6</f>
        <v>28868.493150684932</v>
      </c>
      <c r="D24" s="1">
        <v>2025</v>
      </c>
    </row>
    <row r="25" spans="2:13" x14ac:dyDescent="0.3">
      <c r="C25" s="13">
        <f>D7/365*(365-H6)</f>
        <v>12131.506849315068</v>
      </c>
      <c r="D25" s="1">
        <v>2032</v>
      </c>
    </row>
    <row r="26" spans="2:13" x14ac:dyDescent="0.3">
      <c r="B26" s="8" t="s">
        <v>7</v>
      </c>
      <c r="C26" s="13">
        <f>C24+C25</f>
        <v>41000</v>
      </c>
      <c r="D26" s="14" t="s">
        <v>24</v>
      </c>
    </row>
    <row r="27" spans="2:13" x14ac:dyDescent="0.3">
      <c r="B27" s="8" t="s">
        <v>0</v>
      </c>
      <c r="C27" s="13">
        <f>C26*7</f>
        <v>287000</v>
      </c>
    </row>
  </sheetData>
  <customSheetViews>
    <customSheetView guid="{7C9EA113-D0B2-4FDD-B623-C4E9A99D3E8C}">
      <selection activeCell="D5" sqref="D5"/>
      <pageMargins left="0.7" right="0.7" top="0.75" bottom="0.75" header="0.3" footer="0.3"/>
      <pageSetup paperSize="9" orientation="portrait" horizontalDpi="300" verticalDpi="300"/>
    </customSheetView>
  </customSheetViews>
  <mergeCells count="19">
    <mergeCell ref="B7:C7"/>
    <mergeCell ref="B9:C9"/>
    <mergeCell ref="B20:C20"/>
    <mergeCell ref="B14:C14"/>
    <mergeCell ref="B13:C13"/>
    <mergeCell ref="B12:C12"/>
    <mergeCell ref="B11:C11"/>
    <mergeCell ref="B17:C17"/>
    <mergeCell ref="B18:C18"/>
    <mergeCell ref="B15:C15"/>
    <mergeCell ref="B16:C16"/>
    <mergeCell ref="J15:K15"/>
    <mergeCell ref="J16:K16"/>
    <mergeCell ref="J17:K17"/>
    <mergeCell ref="J10:K10"/>
    <mergeCell ref="J11:K11"/>
    <mergeCell ref="J12:K12"/>
    <mergeCell ref="J13:K13"/>
    <mergeCell ref="J14:K14"/>
  </mergeCells>
  <hyperlinks>
    <hyperlink ref="E3" r:id="rId1" xr:uid="{9DA6678A-28D9-7347-A698-9319EBB91174}"/>
    <hyperlink ref="F4" r:id="rId2" xr:uid="{B302EEDD-1DE1-B147-B384-BFBEA1575862}"/>
  </hyperlinks>
  <pageMargins left="0.7" right="0.7" top="0.75" bottom="0.75" header="0.3" footer="0.3"/>
  <pageSetup paperSize="9" orientation="portrait" horizontalDpi="300" verticalDpi="300"/>
  <headerFooter>
    <oddFooter>&amp;R&amp;"microsoft sans serif,Regular"Diğer</oddFooter>
    <evenFooter>&amp;R&amp;"microsoft sans serif,Regular"Diğer</evenFooter>
    <firstFooter>&amp;R&amp;"microsoft sans serif,Regular"Diğer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Combined Margin EF</vt:lpstr>
    </vt:vector>
  </TitlesOfParts>
  <Manager/>
  <Company>Ruzgar Danismanlik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Cagla Balci Eris</dc:creator>
  <cp:keywords>Diğer</cp:keywords>
  <dc:description/>
  <cp:lastModifiedBy>ERDOĞAN</cp:lastModifiedBy>
  <cp:lastPrinted>2010-04-24T07:59:55Z</cp:lastPrinted>
  <dcterms:created xsi:type="dcterms:W3CDTF">2008-05-07T10:53:11Z</dcterms:created>
  <dcterms:modified xsi:type="dcterms:W3CDTF">2025-03-11T11:54:04Z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32c3cbaf-6d7e-44fd-9fdf-ec164940d0d9</vt:lpwstr>
  </property>
  <property fmtid="{D5CDD505-2E9C-101B-9397-08002B2CF9AE}" pid="3" name="ENJSiniflandirma">
    <vt:lpwstr>Diğer</vt:lpwstr>
  </property>
  <property fmtid="{D5CDD505-2E9C-101B-9397-08002B2CF9AE}" pid="4" name="MSIP_Label_a6175487-42af-4492-84fe-2b4054e011bd_Enabled">
    <vt:lpwstr>true</vt:lpwstr>
  </property>
  <property fmtid="{D5CDD505-2E9C-101B-9397-08002B2CF9AE}" pid="5" name="MSIP_Label_a6175487-42af-4492-84fe-2b4054e011bd_SetDate">
    <vt:lpwstr>2025-03-11T11:53:57Z</vt:lpwstr>
  </property>
  <property fmtid="{D5CDD505-2E9C-101B-9397-08002B2CF9AE}" pid="6" name="MSIP_Label_a6175487-42af-4492-84fe-2b4054e011bd_Method">
    <vt:lpwstr>Privileged</vt:lpwstr>
  </property>
  <property fmtid="{D5CDD505-2E9C-101B-9397-08002B2CF9AE}" pid="7" name="MSIP_Label_a6175487-42af-4492-84fe-2b4054e011bd_Name">
    <vt:lpwstr>Public</vt:lpwstr>
  </property>
  <property fmtid="{D5CDD505-2E9C-101B-9397-08002B2CF9AE}" pid="8" name="MSIP_Label_a6175487-42af-4492-84fe-2b4054e011bd_SiteId">
    <vt:lpwstr>76e3e3ff-fce0-45ec-a946-bc44d69a9b7e</vt:lpwstr>
  </property>
  <property fmtid="{D5CDD505-2E9C-101B-9397-08002B2CF9AE}" pid="9" name="MSIP_Label_a6175487-42af-4492-84fe-2b4054e011bd_ActionId">
    <vt:lpwstr>3f14e06f-67c1-495d-9fef-74af0c65d59f</vt:lpwstr>
  </property>
  <property fmtid="{D5CDD505-2E9C-101B-9397-08002B2CF9AE}" pid="10" name="MSIP_Label_a6175487-42af-4492-84fe-2b4054e011bd_ContentBits">
    <vt:lpwstr>0</vt:lpwstr>
  </property>
  <property fmtid="{D5CDD505-2E9C-101B-9397-08002B2CF9AE}" pid="11" name="MSIP_Label_a6175487-42af-4492-84fe-2b4054e011bd_Tag">
    <vt:lpwstr>10, 0, 1, 1</vt:lpwstr>
  </property>
</Properties>
</file>