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projects\67. Çataltepe WPP (1051 GS VER)\11. NEW\Client\2. Second\"/>
    </mc:Choice>
  </mc:AlternateContent>
  <xr:revisionPtr revIDLastSave="0" documentId="13_ncr:1_{9470AAF2-8FD4-44B7-B3A1-91DAB1B9C659}" xr6:coauthVersionLast="47" xr6:coauthVersionMax="47" xr10:uidLastSave="{00000000-0000-0000-0000-000000000000}"/>
  <bookViews>
    <workbookView xWindow="195" yWindow="2385" windowWidth="14355" windowHeight="12645" xr2:uid="{1954B83B-1637-4712-8AD0-9B31924393B9}"/>
  </bookViews>
  <sheets>
    <sheet name="Çataltepe WPP" sheetId="4" r:id="rId1"/>
    <sheet name="Summar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  <c r="C31" i="4"/>
  <c r="F9" i="4"/>
  <c r="H34" i="4"/>
  <c r="G34" i="4"/>
  <c r="G68" i="4"/>
  <c r="G65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4" i="5"/>
  <c r="L5" i="5"/>
  <c r="J17" i="5"/>
  <c r="K7" i="4"/>
  <c r="M2" i="4"/>
  <c r="K4" i="4" s="1"/>
  <c r="M3" i="4"/>
  <c r="K8" i="4" s="1"/>
  <c r="E65" i="4"/>
  <c r="D65" i="4"/>
  <c r="I16" i="5"/>
  <c r="I15" i="5"/>
  <c r="I14" i="5"/>
  <c r="I13" i="5"/>
  <c r="I12" i="5"/>
  <c r="J12" i="5" s="1"/>
  <c r="I11" i="5"/>
  <c r="I10" i="5"/>
  <c r="I9" i="5"/>
  <c r="I8" i="5"/>
  <c r="I7" i="5"/>
  <c r="I6" i="5"/>
  <c r="I5" i="5"/>
  <c r="I4" i="5"/>
  <c r="H16" i="5"/>
  <c r="H15" i="5"/>
  <c r="H14" i="5"/>
  <c r="H13" i="5"/>
  <c r="J13" i="5" s="1"/>
  <c r="H12" i="5"/>
  <c r="H11" i="5"/>
  <c r="H10" i="5"/>
  <c r="H9" i="5"/>
  <c r="H8" i="5"/>
  <c r="H7" i="5"/>
  <c r="H6" i="5"/>
  <c r="H5" i="5"/>
  <c r="H4" i="5"/>
  <c r="E4" i="5"/>
  <c r="K9" i="4" l="1"/>
  <c r="K5" i="4"/>
  <c r="K6" i="4" s="1"/>
  <c r="E17" i="5"/>
  <c r="L17" i="5" s="1"/>
  <c r="A17" i="5"/>
  <c r="E16" i="5"/>
  <c r="L16" i="5" s="1"/>
  <c r="A16" i="5"/>
  <c r="E15" i="5"/>
  <c r="L15" i="5" s="1"/>
  <c r="A15" i="5"/>
  <c r="E14" i="5"/>
  <c r="L14" i="5" s="1"/>
  <c r="A14" i="5"/>
  <c r="E13" i="5"/>
  <c r="F13" i="5" s="1"/>
  <c r="A13" i="5"/>
  <c r="E12" i="5"/>
  <c r="L12" i="5" s="1"/>
  <c r="A12" i="5"/>
  <c r="E11" i="5"/>
  <c r="L11" i="5" s="1"/>
  <c r="A11" i="5"/>
  <c r="E10" i="5"/>
  <c r="L10" i="5" s="1"/>
  <c r="A10" i="5"/>
  <c r="L9" i="5"/>
  <c r="E9" i="5"/>
  <c r="A9" i="5"/>
  <c r="J7" i="5"/>
  <c r="E8" i="5"/>
  <c r="L8" i="5" s="1"/>
  <c r="A8" i="5"/>
  <c r="J6" i="5"/>
  <c r="E7" i="5"/>
  <c r="L7" i="5" s="1"/>
  <c r="A7" i="5"/>
  <c r="J5" i="5"/>
  <c r="F5" i="5" s="1"/>
  <c r="E6" i="5"/>
  <c r="L6" i="5" s="1"/>
  <c r="A6" i="5"/>
  <c r="E5" i="5"/>
  <c r="A5" i="5"/>
  <c r="L4" i="5"/>
  <c r="C16" i="4" s="1"/>
  <c r="J4" i="5"/>
  <c r="F4" i="5" s="1"/>
  <c r="O1" i="5"/>
  <c r="D66" i="4"/>
  <c r="D68" i="4" s="1"/>
  <c r="E66" i="4"/>
  <c r="E68" i="4" s="1"/>
  <c r="L13" i="5" l="1"/>
  <c r="J11" i="5"/>
  <c r="F12" i="5" s="1"/>
  <c r="J8" i="5"/>
  <c r="F9" i="5" s="1"/>
  <c r="D16" i="4"/>
  <c r="E16" i="4" s="1"/>
  <c r="F8" i="5"/>
  <c r="D32" i="4"/>
  <c r="F6" i="5"/>
  <c r="F7" i="5"/>
  <c r="J9" i="5"/>
  <c r="J10" i="5"/>
  <c r="J14" i="5"/>
  <c r="J15" i="5"/>
  <c r="J16" i="5"/>
  <c r="E32" i="4" l="1"/>
  <c r="M8" i="4" s="1"/>
  <c r="C34" i="4"/>
  <c r="F16" i="5"/>
  <c r="F11" i="5"/>
  <c r="F15" i="5"/>
  <c r="F14" i="5"/>
  <c r="F17" i="5"/>
  <c r="F10" i="5"/>
  <c r="E31" i="4" l="1"/>
  <c r="M7" i="4" s="1"/>
  <c r="D31" i="4"/>
  <c r="D34" i="4" s="1"/>
  <c r="M1" i="4"/>
  <c r="E34" i="4" l="1"/>
  <c r="M9" i="4" s="1"/>
  <c r="O9" i="4" s="1"/>
  <c r="O7" i="4"/>
  <c r="C56" i="4"/>
  <c r="G16" i="4"/>
  <c r="C52" i="4"/>
  <c r="C60" i="4"/>
  <c r="O8" i="4"/>
  <c r="C54" i="4"/>
  <c r="C58" i="4"/>
  <c r="C53" i="4"/>
  <c r="C57" i="4"/>
  <c r="C61" i="4"/>
  <c r="C51" i="4"/>
  <c r="C55" i="4"/>
  <c r="C59" i="4"/>
  <c r="C63" i="4"/>
  <c r="G31" i="4" l="1"/>
  <c r="D7" i="4" s="1"/>
  <c r="F7" i="4" s="1"/>
  <c r="G32" i="4"/>
  <c r="D8" i="4" s="1"/>
  <c r="F8" i="4" s="1"/>
  <c r="C62" i="4"/>
  <c r="C66" i="4" s="1"/>
  <c r="F61" i="4"/>
  <c r="F54" i="4"/>
  <c r="F59" i="4"/>
  <c r="F63" i="4"/>
  <c r="F60" i="4"/>
  <c r="F52" i="4"/>
  <c r="F53" i="4"/>
  <c r="F56" i="4"/>
  <c r="F55" i="4"/>
  <c r="F57" i="4"/>
  <c r="C50" i="4"/>
  <c r="C65" i="4" s="1"/>
  <c r="C68" i="4" l="1"/>
  <c r="F62" i="4"/>
  <c r="M6" i="4"/>
  <c r="D9" i="4"/>
  <c r="F66" i="4"/>
  <c r="H31" i="4"/>
  <c r="M4" i="4" s="1"/>
  <c r="O4" i="4" s="1"/>
  <c r="H32" i="4"/>
  <c r="M5" i="4" s="1"/>
  <c r="O5" i="4" s="1"/>
  <c r="F51" i="4"/>
  <c r="F50" i="4"/>
  <c r="F58" i="4" l="1"/>
  <c r="G66" i="4" s="1"/>
  <c r="F65" i="4" l="1"/>
  <c r="F68" i="4" s="1"/>
  <c r="O6" i="4"/>
</calcChain>
</file>

<file path=xl/sharedStrings.xml><?xml version="1.0" encoding="utf-8"?>
<sst xmlns="http://schemas.openxmlformats.org/spreadsheetml/2006/main" count="124" uniqueCount="97">
  <si>
    <t>Month</t>
  </si>
  <si>
    <t>GOLD STANDARD - VOLUNTARY EMISSION REDUCTIONS</t>
  </si>
  <si>
    <t>Total Monitoring Days</t>
  </si>
  <si>
    <t>Actual value for Emission Reduction in 2021</t>
  </si>
  <si>
    <t>The diffrence comparison for Emission Reduction in 2021</t>
  </si>
  <si>
    <t>Project Name:</t>
  </si>
  <si>
    <t>Actual value for Emission Reduction in 2022</t>
  </si>
  <si>
    <t>The diffrence comparison for Emission Reduction in 2022</t>
  </si>
  <si>
    <t>Gold Satandard Project ID:</t>
  </si>
  <si>
    <t>Rounded Value</t>
  </si>
  <si>
    <t>t CO2-eq</t>
  </si>
  <si>
    <t>Expectation value for electricity generation in 2020 PDD</t>
  </si>
  <si>
    <t>Actual value for Electricity Generation 2020</t>
  </si>
  <si>
    <t>The diffrence comparison for Electricity Generation in 2020</t>
  </si>
  <si>
    <t>Expectation value for electricity generation in 2021 PDD</t>
  </si>
  <si>
    <t>Actual value for Electricity Generation 2021</t>
  </si>
  <si>
    <t>The diffrence comparison for Electricity Generation in 2021</t>
  </si>
  <si>
    <t>Baseline Emissions (BE)</t>
  </si>
  <si>
    <t>(A)
Electricity
supplied to
the grid
[kWh]</t>
  </si>
  <si>
    <t>(B)
Electricity
consumption
from the grid
[kWh]</t>
  </si>
  <si>
    <t>(C) = (A) - (B)
EG (ID 8)
Net electricity
supplied to the grid
[kWh]</t>
  </si>
  <si>
    <r>
      <t>EF  [tCO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/MWh]</t>
    </r>
  </si>
  <si>
    <r>
      <t>Baseline
emission:
BR = EG * EF)
[t 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-eq]</t>
    </r>
  </si>
  <si>
    <t>Project Emissions (PE)</t>
  </si>
  <si>
    <t>Leakege (L)</t>
  </si>
  <si>
    <t>Emission Reductions (ER)</t>
  </si>
  <si>
    <t xml:space="preserve">Baseline
emission:
</t>
  </si>
  <si>
    <t xml:space="preserve">Project emission: </t>
  </si>
  <si>
    <t xml:space="preserve">Leakge: </t>
  </si>
  <si>
    <t xml:space="preserve">Emission Reductions: </t>
  </si>
  <si>
    <t>(ER=BE-PE-L)</t>
  </si>
  <si>
    <t>[t CO2-eq]</t>
  </si>
  <si>
    <t>Çataltepe 16 MW Wind Farm Project</t>
  </si>
  <si>
    <t>GS574</t>
  </si>
  <si>
    <t xml:space="preserve">Project emissions are negligable. In accordance to the registered PDD and applicable methodology ACM0002 Version 21 Sector 1(Energy industries (renewable - / non-renewable sources), no project emissions are to be accounted by the Project. </t>
  </si>
  <si>
    <t>No leakage is to be accounted by the Project. This is in line with the registered PDD and applicable methodology ACM0002 Version 21 Sector 1(Energy industries (renewable - / non-renewable sources)</t>
  </si>
  <si>
    <t>20/01/2023-31/01/2023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</si>
  <si>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</si>
  <si>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</si>
  <si>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</si>
  <si>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</si>
  <si>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</si>
  <si>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</si>
  <si>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</si>
  <si>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</si>
  <si>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</si>
  <si>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</si>
  <si>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</si>
  <si>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</si>
  <si>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</si>
  <si>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Sum (20/01/2023- 31/12/2023)</t>
  </si>
  <si>
    <t>Vintage 2023 Emission Reductions</t>
  </si>
  <si>
    <t>Vintage 2024 Emission Reductions</t>
  </si>
  <si>
    <t>Table of values according EPIAS (values in kWh)</t>
  </si>
  <si>
    <t>For A-OSOS Electricity Supplied Amount (kWh)</t>
  </si>
  <si>
    <t>For B-OSOS Electricity Consumption Amount (kWh)</t>
  </si>
  <si>
    <t>Çataltepe WPP</t>
  </si>
  <si>
    <t>20/01/2023 ile 29/02/2024</t>
  </si>
  <si>
    <t xml:space="preserve">MONITORING PERIOD : </t>
  </si>
  <si>
    <t>(TEİAŞ Meter No: 184824)</t>
  </si>
  <si>
    <t>Enercon SCADA</t>
  </si>
  <si>
    <t xml:space="preserve">TEİAŞ Meter No: </t>
  </si>
  <si>
    <t>EPİAŞ/TEİAŞ metering device data multiplied by GS Project's production ratio within the WPP for that month.</t>
  </si>
  <si>
    <t>TEİAŞ metering / EPİAŞ settlement data</t>
  </si>
  <si>
    <t>Cataltepe WPP 
SCADA Production in kWh</t>
  </si>
  <si>
    <r>
      <rPr>
        <b/>
        <u/>
        <sz val="10"/>
        <color theme="1" tint="4.9989318521683403E-2"/>
        <rFont val="Calibri"/>
        <family val="2"/>
        <scheme val="minor"/>
      </rPr>
      <t xml:space="preserve">Information Only: </t>
    </r>
    <r>
      <rPr>
        <b/>
        <sz val="10"/>
        <color theme="1" tint="4.9989318521683403E-2"/>
        <rFont val="Calibri"/>
        <family val="2"/>
        <scheme val="minor"/>
      </rPr>
      <t xml:space="preserve">
Internal Losses btw Scada &amp; EPIAS meter</t>
    </r>
  </si>
  <si>
    <t>TEİAŞ/EPİAŞ UEVM in kWh for 
Cataltepe WPP (all turbines) 
(TEİAŞ Meter No: 184824)
("Supplied Electricity as per EPİAŞ Settlement in kWh")</t>
  </si>
  <si>
    <t>TEİAŞ/EPİAŞ UEÇM in kWh for 
Cataltepe WPP (all turbines) 
(TEİAŞ Meter No: 184824)
("Consumed Electricity as per EPİAŞ/TEİAŞ Settlement in kWh")</t>
  </si>
  <si>
    <t>TEİAŞ/EPİAŞ UEVM -  kWh for 
Cataltepe WPP (all turbines) 
(TEİAŞ Meter No: 184824)
("Net Supplied Electricity as per EPİAŞ Settlement in kWh")</t>
  </si>
  <si>
    <t>Prodution in GS Project/Total WPP production ratio
(Ratio of GS Project Production)</t>
  </si>
  <si>
    <t>Monitoring Period Months:</t>
  </si>
  <si>
    <t>GS Project Calculated EPIAŞ Metering Energy Supply in kWh</t>
  </si>
  <si>
    <t>GS Project Calculated EPIAŞ Metering Energy Consumption in kWh</t>
  </si>
  <si>
    <t>GS Project Net Production in kWh</t>
  </si>
  <si>
    <t>20/01/2023 - 31/01/2023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</si>
  <si>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</si>
  <si>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</si>
  <si>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</si>
  <si>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</si>
  <si>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</si>
  <si>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</si>
  <si>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</si>
  <si>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</si>
  <si>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</si>
  <si>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</si>
  <si>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</si>
  <si>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</si>
  <si>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 End: 29/02/2024</t>
  </si>
  <si>
    <t>GS574 - Cataltepe 16MW Wind Farm Project, Turkey
SCADA production kWh (registered turbine)</t>
  </si>
  <si>
    <r>
      <rPr>
        <b/>
        <u/>
        <sz val="10"/>
        <rFont val="Calibri"/>
        <family val="2"/>
        <scheme val="minor"/>
      </rPr>
      <t xml:space="preserve">Information Only:
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Cataltepe 11.75MW Capacity Extension 
SCADA production kWh</t>
    </r>
    <r>
      <rPr>
        <b/>
        <sz val="10"/>
        <rFont val="Calibri"/>
        <family val="2"/>
        <scheme val="minor"/>
      </rPr>
      <t xml:space="preserve"> (unregistered turbine)</t>
    </r>
  </si>
  <si>
    <t xml:space="preserve">EPIAS-TEİAŞ Metering MWh supplied </t>
  </si>
  <si>
    <t>EPIAS-TEİAŞ Metering MWh consumed</t>
  </si>
  <si>
    <r>
      <t>Total Emission Reductions for the</t>
    </r>
    <r>
      <rPr>
        <sz val="11"/>
        <color theme="1"/>
        <rFont val="Times New Roman"/>
        <family val="1"/>
      </rPr>
      <t xml:space="preserve"> Second </t>
    </r>
    <r>
      <rPr>
        <sz val="11"/>
        <color theme="1"/>
        <rFont val="Times New Roman"/>
        <family val="1"/>
        <charset val="162"/>
      </rPr>
      <t>Monitoring Period</t>
    </r>
  </si>
  <si>
    <t>Sum (01/01/2024- 29/02/2024)</t>
  </si>
  <si>
    <t>Sum (20/01/2023 - 29/02/2024)</t>
  </si>
  <si>
    <t>Expectation value for Emission Reduction in 2023 PDD</t>
  </si>
  <si>
    <t>Expectation value for Emission Reduction in 2024 PDD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</si>
</sst>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sz val="12"/>
      <color indexed="8"/>
      <name val="Times New Roman"/>
      <family val="1"/>
      <charset val="162"/>
    </font>
    <font>
      <sz val="11"/>
      <color rgb="FF7030A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10"/>
      <name val="Times New Roman"/>
      <family val="1"/>
      <charset val="162"/>
    </font>
    <font>
      <sz val="11"/>
      <color rgb="FFFF0000"/>
      <name val="Times New Roman"/>
      <family val="1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vertAlign val="subscript"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0000FF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u/>
      <sz val="10"/>
      <color theme="1" tint="4.9989318521683403E-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indexed="13"/>
      <name val="Calibri"/>
      <family val="2"/>
      <scheme val="minor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48">
    <xf numFmtId="0" fontId="0" fillId="0" borderId="0" xfId="0"/>
    <xf numFmtId="0" fontId="3" fillId="2" borderId="3" xfId="2" applyFont="1" applyFill="1" applyBorder="1"/>
    <xf numFmtId="0" fontId="3" fillId="2" borderId="4" xfId="2" applyFont="1" applyFill="1" applyBorder="1"/>
    <xf numFmtId="0" fontId="3" fillId="2" borderId="4" xfId="2" applyFont="1" applyFill="1" applyBorder="1" applyAlignment="1">
      <alignment vertical="center"/>
    </xf>
    <xf numFmtId="2" fontId="3" fillId="2" borderId="4" xfId="2" applyNumberFormat="1" applyFont="1" applyFill="1" applyBorder="1"/>
    <xf numFmtId="0" fontId="3" fillId="2" borderId="5" xfId="2" applyFont="1" applyFill="1" applyBorder="1"/>
    <xf numFmtId="0" fontId="4" fillId="0" borderId="0" xfId="2" applyFont="1"/>
    <xf numFmtId="14" fontId="5" fillId="0" borderId="0" xfId="2" applyNumberFormat="1" applyFont="1"/>
    <xf numFmtId="0" fontId="5" fillId="0" borderId="0" xfId="2" applyFont="1"/>
    <xf numFmtId="0" fontId="6" fillId="0" borderId="0" xfId="2" applyFont="1" applyAlignment="1">
      <alignment horizontal="left"/>
    </xf>
    <xf numFmtId="14" fontId="4" fillId="0" borderId="0" xfId="2" applyNumberFormat="1" applyFont="1"/>
    <xf numFmtId="0" fontId="3" fillId="0" borderId="0" xfId="2" applyFont="1"/>
    <xf numFmtId="0" fontId="3" fillId="2" borderId="6" xfId="2" applyFont="1" applyFill="1" applyBorder="1"/>
    <xf numFmtId="0" fontId="7" fillId="2" borderId="0" xfId="3" applyFont="1" applyFill="1"/>
    <xf numFmtId="0" fontId="7" fillId="2" borderId="0" xfId="3" applyFont="1" applyFill="1" applyAlignment="1">
      <alignment vertical="center"/>
    </xf>
    <xf numFmtId="2" fontId="7" fillId="2" borderId="0" xfId="3" applyNumberFormat="1" applyFont="1" applyFill="1"/>
    <xf numFmtId="0" fontId="3" fillId="2" borderId="7" xfId="2" applyFont="1" applyFill="1" applyBorder="1"/>
    <xf numFmtId="14" fontId="8" fillId="0" borderId="0" xfId="2" applyNumberFormat="1" applyFont="1"/>
    <xf numFmtId="0" fontId="3" fillId="0" borderId="0" xfId="2" applyFont="1" applyAlignment="1">
      <alignment horizontal="center"/>
    </xf>
    <xf numFmtId="0" fontId="2" fillId="0" borderId="0" xfId="2"/>
    <xf numFmtId="0" fontId="10" fillId="0" borderId="0" xfId="2" applyFont="1" applyAlignment="1">
      <alignment horizontal="left" vertical="top"/>
    </xf>
    <xf numFmtId="3" fontId="4" fillId="0" borderId="0" xfId="2" applyNumberFormat="1" applyFont="1"/>
    <xf numFmtId="0" fontId="10" fillId="0" borderId="0" xfId="2" applyFont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2" fontId="3" fillId="2" borderId="8" xfId="2" applyNumberFormat="1" applyFont="1" applyFill="1" applyBorder="1"/>
    <xf numFmtId="0" fontId="3" fillId="2" borderId="5" xfId="2" applyFont="1" applyFill="1" applyBorder="1" applyAlignment="1">
      <alignment vertical="center"/>
    </xf>
    <xf numFmtId="2" fontId="3" fillId="2" borderId="0" xfId="2" applyNumberFormat="1" applyFont="1" applyFill="1"/>
    <xf numFmtId="0" fontId="3" fillId="2" borderId="9" xfId="2" applyFont="1" applyFill="1" applyBorder="1"/>
    <xf numFmtId="2" fontId="3" fillId="2" borderId="11" xfId="2" applyNumberFormat="1" applyFont="1" applyFill="1" applyBorder="1"/>
    <xf numFmtId="0" fontId="3" fillId="2" borderId="10" xfId="2" applyFont="1" applyFill="1" applyBorder="1"/>
    <xf numFmtId="0" fontId="4" fillId="0" borderId="0" xfId="2" applyFont="1" applyAlignment="1">
      <alignment horizontal="left" vertical="top"/>
    </xf>
    <xf numFmtId="0" fontId="3" fillId="2" borderId="12" xfId="2" applyFont="1" applyFill="1" applyBorder="1"/>
    <xf numFmtId="0" fontId="3" fillId="0" borderId="0" xfId="2" applyFont="1" applyAlignment="1">
      <alignment vertical="center"/>
    </xf>
    <xf numFmtId="4" fontId="12" fillId="2" borderId="3" xfId="2" applyNumberFormat="1" applyFont="1" applyFill="1" applyBorder="1" applyAlignment="1">
      <alignment horizontal="center"/>
    </xf>
    <xf numFmtId="0" fontId="3" fillId="2" borderId="2" xfId="2" applyFont="1" applyFill="1" applyBorder="1"/>
    <xf numFmtId="4" fontId="12" fillId="2" borderId="14" xfId="2" applyNumberFormat="1" applyFont="1" applyFill="1" applyBorder="1" applyAlignment="1">
      <alignment horizontal="center"/>
    </xf>
    <xf numFmtId="3" fontId="3" fillId="0" borderId="0" xfId="2" applyNumberFormat="1" applyFont="1"/>
    <xf numFmtId="0" fontId="15" fillId="0" borderId="0" xfId="2" applyFont="1"/>
    <xf numFmtId="0" fontId="11" fillId="2" borderId="0" xfId="1" applyFont="1" applyFill="1" applyAlignment="1">
      <alignment horizontal="left"/>
    </xf>
    <xf numFmtId="0" fontId="11" fillId="2" borderId="0" xfId="1" applyFont="1" applyFill="1" applyAlignment="1">
      <alignment horizontal="left" vertical="center"/>
    </xf>
    <xf numFmtId="2" fontId="11" fillId="2" borderId="0" xfId="1" applyNumberFormat="1" applyFont="1" applyFill="1" applyAlignment="1">
      <alignment horizontal="left"/>
    </xf>
    <xf numFmtId="0" fontId="16" fillId="2" borderId="0" xfId="1" applyFont="1" applyFill="1" applyAlignment="1">
      <alignment horizontal="left"/>
    </xf>
    <xf numFmtId="0" fontId="17" fillId="2" borderId="0" xfId="1" applyFont="1" applyFill="1"/>
    <xf numFmtId="2" fontId="17" fillId="2" borderId="0" xfId="1" applyNumberFormat="1" applyFont="1" applyFill="1"/>
    <xf numFmtId="0" fontId="11" fillId="4" borderId="15" xfId="3" applyFont="1" applyFill="1" applyBorder="1" applyAlignment="1">
      <alignment horizontal="center" vertical="center"/>
    </xf>
    <xf numFmtId="0" fontId="11" fillId="4" borderId="16" xfId="3" applyFont="1" applyFill="1" applyBorder="1" applyAlignment="1">
      <alignment horizontal="center" vertical="center" wrapText="1"/>
    </xf>
    <xf numFmtId="2" fontId="11" fillId="4" borderId="16" xfId="3" applyNumberFormat="1" applyFont="1" applyFill="1" applyBorder="1" applyAlignment="1">
      <alignment horizontal="center" vertical="center" wrapText="1"/>
    </xf>
    <xf numFmtId="0" fontId="11" fillId="4" borderId="17" xfId="3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center" vertical="center" wrapText="1"/>
    </xf>
    <xf numFmtId="49" fontId="19" fillId="2" borderId="12" xfId="1" applyNumberFormat="1" applyFont="1" applyFill="1" applyBorder="1" applyAlignment="1">
      <alignment horizontal="center"/>
    </xf>
    <xf numFmtId="3" fontId="19" fillId="2" borderId="18" xfId="1" applyNumberFormat="1" applyFont="1" applyFill="1" applyBorder="1" applyAlignment="1">
      <alignment horizontal="right" vertical="center"/>
    </xf>
    <xf numFmtId="0" fontId="19" fillId="2" borderId="18" xfId="1" applyFont="1" applyFill="1" applyBorder="1" applyAlignment="1">
      <alignment horizontal="right" vertical="center"/>
    </xf>
    <xf numFmtId="3" fontId="9" fillId="0" borderId="0" xfId="2" applyNumberFormat="1" applyFont="1"/>
    <xf numFmtId="49" fontId="19" fillId="0" borderId="12" xfId="1" applyNumberFormat="1" applyFont="1" applyBorder="1" applyAlignment="1">
      <alignment horizontal="center"/>
    </xf>
    <xf numFmtId="3" fontId="20" fillId="2" borderId="18" xfId="3" applyNumberFormat="1" applyFont="1" applyFill="1" applyBorder="1" applyAlignment="1">
      <alignment horizontal="right"/>
    </xf>
    <xf numFmtId="2" fontId="3" fillId="0" borderId="0" xfId="2" applyNumberFormat="1" applyFont="1"/>
    <xf numFmtId="49" fontId="11" fillId="2" borderId="20" xfId="1" applyNumberFormat="1" applyFont="1" applyFill="1" applyBorder="1" applyAlignment="1">
      <alignment horizontal="center" wrapText="1"/>
    </xf>
    <xf numFmtId="3" fontId="19" fillId="2" borderId="21" xfId="1" applyNumberFormat="1" applyFont="1" applyFill="1" applyBorder="1" applyAlignment="1">
      <alignment horizontal="right" vertical="center"/>
    </xf>
    <xf numFmtId="0" fontId="11" fillId="4" borderId="21" xfId="3" applyFont="1" applyFill="1" applyBorder="1" applyAlignment="1">
      <alignment horizontal="center" vertical="center" wrapText="1"/>
    </xf>
    <xf numFmtId="2" fontId="11" fillId="4" borderId="21" xfId="3" applyNumberFormat="1" applyFont="1" applyFill="1" applyBorder="1" applyAlignment="1">
      <alignment horizontal="center" vertical="center" wrapText="1"/>
    </xf>
    <xf numFmtId="0" fontId="23" fillId="4" borderId="24" xfId="2" applyFont="1" applyFill="1" applyBorder="1" applyAlignment="1">
      <alignment horizontal="center" vertical="center"/>
    </xf>
    <xf numFmtId="2" fontId="23" fillId="4" borderId="24" xfId="2" applyNumberFormat="1" applyFont="1" applyFill="1" applyBorder="1" applyAlignment="1">
      <alignment horizontal="center"/>
    </xf>
    <xf numFmtId="0" fontId="23" fillId="4" borderId="24" xfId="2" applyFont="1" applyFill="1" applyBorder="1" applyAlignment="1">
      <alignment horizontal="center"/>
    </xf>
    <xf numFmtId="164" fontId="11" fillId="4" borderId="24" xfId="3" applyNumberFormat="1" applyFont="1" applyFill="1" applyBorder="1" applyAlignment="1">
      <alignment horizontal="center"/>
    </xf>
    <xf numFmtId="4" fontId="11" fillId="2" borderId="0" xfId="3" applyNumberFormat="1" applyFont="1" applyFill="1" applyAlignment="1">
      <alignment horizontal="right"/>
    </xf>
    <xf numFmtId="3" fontId="11" fillId="4" borderId="24" xfId="1" applyNumberFormat="1" applyFont="1" applyFill="1" applyBorder="1" applyAlignment="1">
      <alignment horizontal="center" vertical="center"/>
    </xf>
    <xf numFmtId="2" fontId="11" fillId="4" borderId="24" xfId="3" applyNumberFormat="1" applyFont="1" applyFill="1" applyBorder="1" applyAlignment="1">
      <alignment horizontal="center"/>
    </xf>
    <xf numFmtId="3" fontId="11" fillId="4" borderId="24" xfId="3" applyNumberFormat="1" applyFont="1" applyFill="1" applyBorder="1" applyAlignment="1">
      <alignment horizontal="center"/>
    </xf>
    <xf numFmtId="4" fontId="20" fillId="2" borderId="18" xfId="1" applyNumberFormat="1" applyFont="1" applyFill="1" applyBorder="1" applyAlignment="1">
      <alignment horizontal="right" vertical="center"/>
    </xf>
    <xf numFmtId="2" fontId="20" fillId="2" borderId="18" xfId="3" applyNumberFormat="1" applyFont="1" applyFill="1" applyBorder="1" applyAlignment="1">
      <alignment horizontal="right"/>
    </xf>
    <xf numFmtId="4" fontId="19" fillId="2" borderId="19" xfId="3" applyNumberFormat="1" applyFont="1" applyFill="1" applyBorder="1" applyAlignment="1">
      <alignment horizontal="right"/>
    </xf>
    <xf numFmtId="4" fontId="20" fillId="2" borderId="21" xfId="1" applyNumberFormat="1" applyFont="1" applyFill="1" applyBorder="1" applyAlignment="1">
      <alignment horizontal="right"/>
    </xf>
    <xf numFmtId="0" fontId="3" fillId="0" borderId="26" xfId="2" applyFont="1" applyBorder="1" applyAlignment="1">
      <alignment vertical="center"/>
    </xf>
    <xf numFmtId="0" fontId="3" fillId="2" borderId="27" xfId="2" applyFont="1" applyFill="1" applyBorder="1" applyAlignment="1">
      <alignment vertical="center"/>
    </xf>
    <xf numFmtId="3" fontId="13" fillId="0" borderId="13" xfId="2" applyNumberFormat="1" applyFont="1" applyBorder="1" applyAlignment="1">
      <alignment horizontal="center"/>
    </xf>
    <xf numFmtId="49" fontId="24" fillId="0" borderId="20" xfId="1" applyNumberFormat="1" applyFont="1" applyBorder="1" applyAlignment="1">
      <alignment horizontal="center" wrapText="1"/>
    </xf>
    <xf numFmtId="3" fontId="21" fillId="0" borderId="23" xfId="2" applyNumberFormat="1" applyFont="1" applyBorder="1" applyAlignment="1">
      <alignment vertical="center"/>
    </xf>
    <xf numFmtId="3" fontId="25" fillId="0" borderId="0" xfId="2" applyNumberFormat="1" applyFont="1"/>
    <xf numFmtId="10" fontId="2" fillId="0" borderId="0" xfId="2" applyNumberFormat="1"/>
    <xf numFmtId="10" fontId="26" fillId="0" borderId="0" xfId="2" applyNumberFormat="1" applyFont="1"/>
    <xf numFmtId="0" fontId="29" fillId="8" borderId="18" xfId="1" applyFont="1" applyFill="1" applyBorder="1" applyAlignment="1">
      <alignment horizontal="center" vertical="center" wrapText="1"/>
    </xf>
    <xf numFmtId="0" fontId="29" fillId="8" borderId="30" xfId="1" applyFont="1" applyFill="1" applyBorder="1" applyAlignment="1">
      <alignment horizontal="center" vertical="center" wrapText="1"/>
    </xf>
    <xf numFmtId="0" fontId="31" fillId="6" borderId="0" xfId="0" applyFont="1" applyFill="1"/>
    <xf numFmtId="0" fontId="0" fillId="6" borderId="0" xfId="0" applyFill="1"/>
    <xf numFmtId="0" fontId="32" fillId="0" borderId="0" xfId="0" applyFont="1"/>
    <xf numFmtId="0" fontId="2" fillId="0" borderId="0" xfId="0" applyFont="1"/>
    <xf numFmtId="0" fontId="33" fillId="9" borderId="31" xfId="0" applyFont="1" applyFill="1" applyBorder="1" applyAlignment="1">
      <alignment horizontal="center" vertical="center" wrapText="1"/>
    </xf>
    <xf numFmtId="0" fontId="33" fillId="9" borderId="32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38" fillId="9" borderId="13" xfId="0" applyFont="1" applyFill="1" applyBorder="1" applyAlignment="1">
      <alignment horizontal="center" vertical="center" wrapText="1"/>
    </xf>
    <xf numFmtId="0" fontId="39" fillId="7" borderId="3" xfId="1" applyFont="1" applyFill="1" applyBorder="1" applyAlignment="1">
      <alignment horizontal="center" vertical="center" wrapText="1"/>
    </xf>
    <xf numFmtId="0" fontId="29" fillId="11" borderId="4" xfId="1" applyFont="1" applyFill="1" applyBorder="1" applyAlignment="1">
      <alignment horizontal="center" vertical="center" wrapText="1"/>
    </xf>
    <xf numFmtId="0" fontId="29" fillId="11" borderId="5" xfId="1" applyFont="1" applyFill="1" applyBorder="1" applyAlignment="1">
      <alignment horizontal="center" vertical="center" wrapText="1"/>
    </xf>
    <xf numFmtId="0" fontId="32" fillId="12" borderId="18" xfId="0" applyFont="1" applyFill="1" applyBorder="1" applyAlignment="1">
      <alignment horizontal="center" vertical="center" wrapText="1"/>
    </xf>
    <xf numFmtId="0" fontId="40" fillId="13" borderId="0" xfId="0" applyFont="1" applyFill="1"/>
    <xf numFmtId="17" fontId="41" fillId="14" borderId="18" xfId="0" applyNumberFormat="1" applyFont="1" applyFill="1" applyBorder="1"/>
    <xf numFmtId="3" fontId="42" fillId="0" borderId="18" xfId="0" applyNumberFormat="1" applyFont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3" fontId="44" fillId="15" borderId="18" xfId="0" applyNumberFormat="1" applyFont="1" applyFill="1" applyBorder="1" applyAlignment="1">
      <alignment horizontal="right"/>
    </xf>
    <xf numFmtId="10" fontId="0" fillId="0" borderId="0" xfId="6" applyNumberFormat="1" applyFont="1"/>
    <xf numFmtId="3" fontId="30" fillId="0" borderId="0" xfId="1" applyNumberFormat="1" applyFont="1" applyAlignment="1">
      <alignment horizontal="right"/>
    </xf>
    <xf numFmtId="10" fontId="45" fillId="6" borderId="33" xfId="6" applyNumberFormat="1" applyFont="1" applyFill="1" applyBorder="1" applyAlignment="1">
      <alignment horizontal="center"/>
    </xf>
    <xf numFmtId="0" fontId="32" fillId="0" borderId="6" xfId="0" applyFont="1" applyBorder="1"/>
    <xf numFmtId="3" fontId="39" fillId="0" borderId="0" xfId="1" applyNumberFormat="1" applyFont="1" applyAlignment="1">
      <alignment horizontal="right"/>
    </xf>
    <xf numFmtId="3" fontId="39" fillId="0" borderId="7" xfId="1" applyNumberFormat="1" applyFont="1" applyBorder="1" applyAlignment="1">
      <alignment horizontal="right"/>
    </xf>
    <xf numFmtId="14" fontId="0" fillId="0" borderId="0" xfId="0" applyNumberFormat="1"/>
    <xf numFmtId="17" fontId="33" fillId="0" borderId="18" xfId="0" applyNumberFormat="1" applyFont="1" applyBorder="1"/>
    <xf numFmtId="0" fontId="46" fillId="0" borderId="6" xfId="0" applyFont="1" applyBorder="1"/>
    <xf numFmtId="0" fontId="46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2" fillId="12" borderId="0" xfId="0" applyFont="1" applyFill="1" applyAlignment="1">
      <alignment horizontal="center" vertical="center" wrapText="1"/>
    </xf>
    <xf numFmtId="3" fontId="11" fillId="4" borderId="22" xfId="3" applyNumberFormat="1" applyFont="1" applyFill="1" applyBorder="1" applyAlignment="1">
      <alignment horizontal="center" vertical="center" wrapText="1"/>
    </xf>
    <xf numFmtId="0" fontId="3" fillId="2" borderId="8" xfId="2" applyFont="1" applyFill="1" applyBorder="1"/>
    <xf numFmtId="3" fontId="13" fillId="0" borderId="18" xfId="2" applyNumberFormat="1" applyFont="1" applyBorder="1" applyAlignment="1">
      <alignment horizontal="center"/>
    </xf>
    <xf numFmtId="3" fontId="11" fillId="2" borderId="19" xfId="3" applyNumberFormat="1" applyFont="1" applyFill="1" applyBorder="1" applyAlignment="1">
      <alignment horizontal="right"/>
    </xf>
    <xf numFmtId="3" fontId="11" fillId="2" borderId="19" xfId="3" applyNumberFormat="1" applyFont="1" applyFill="1" applyBorder="1" applyAlignment="1">
      <alignment horizontal="right" vertical="center"/>
    </xf>
    <xf numFmtId="3" fontId="11" fillId="4" borderId="17" xfId="3" applyNumberFormat="1" applyFont="1" applyFill="1" applyBorder="1" applyAlignment="1">
      <alignment horizontal="center" vertical="center" wrapText="1"/>
    </xf>
    <xf numFmtId="3" fontId="19" fillId="2" borderId="19" xfId="3" applyNumberFormat="1" applyFont="1" applyFill="1" applyBorder="1" applyAlignment="1">
      <alignment horizontal="right"/>
    </xf>
    <xf numFmtId="14" fontId="3" fillId="0" borderId="0" xfId="2" applyNumberFormat="1" applyFont="1"/>
    <xf numFmtId="0" fontId="25" fillId="0" borderId="0" xfId="2" applyFont="1"/>
    <xf numFmtId="164" fontId="25" fillId="0" borderId="0" xfId="2" applyNumberFormat="1" applyFont="1"/>
    <xf numFmtId="3" fontId="20" fillId="0" borderId="18" xfId="1" applyNumberFormat="1" applyFont="1" applyBorder="1" applyAlignment="1">
      <alignment horizontal="right" vertical="center"/>
    </xf>
    <xf numFmtId="3" fontId="20" fillId="2" borderId="18" xfId="1" applyNumberFormat="1" applyFont="1" applyFill="1" applyBorder="1" applyAlignment="1">
      <alignment horizontal="right" vertical="center"/>
    </xf>
    <xf numFmtId="3" fontId="3" fillId="0" borderId="0" xfId="2" applyNumberFormat="1" applyFont="1" applyAlignment="1">
      <alignment vertical="center"/>
    </xf>
    <xf numFmtId="3" fontId="27" fillId="0" borderId="19" xfId="3" applyNumberFormat="1" applyFont="1" applyBorder="1" applyAlignment="1">
      <alignment horizontal="right"/>
    </xf>
    <xf numFmtId="0" fontId="20" fillId="2" borderId="1" xfId="2" applyFont="1" applyFill="1" applyBorder="1" applyAlignment="1">
      <alignment horizontal="left" wrapText="1"/>
    </xf>
    <xf numFmtId="0" fontId="20" fillId="2" borderId="8" xfId="2" applyFont="1" applyFill="1" applyBorder="1" applyAlignment="1">
      <alignment horizontal="left" wrapText="1"/>
    </xf>
    <xf numFmtId="0" fontId="20" fillId="2" borderId="2" xfId="2" applyFont="1" applyFill="1" applyBorder="1" applyAlignment="1">
      <alignment horizontal="left" wrapText="1"/>
    </xf>
    <xf numFmtId="0" fontId="14" fillId="3" borderId="1" xfId="2" applyFont="1" applyFill="1" applyBorder="1" applyAlignment="1">
      <alignment horizontal="center"/>
    </xf>
    <xf numFmtId="0" fontId="14" fillId="3" borderId="8" xfId="2" applyFont="1" applyFill="1" applyBorder="1" applyAlignment="1">
      <alignment horizontal="center"/>
    </xf>
    <xf numFmtId="0" fontId="14" fillId="3" borderId="2" xfId="2" applyFont="1" applyFill="1" applyBorder="1" applyAlignment="1">
      <alignment horizontal="center"/>
    </xf>
    <xf numFmtId="0" fontId="11" fillId="4" borderId="21" xfId="3" applyFont="1" applyFill="1" applyBorder="1" applyAlignment="1">
      <alignment horizontal="center" vertical="center"/>
    </xf>
    <xf numFmtId="0" fontId="11" fillId="4" borderId="24" xfId="3" applyFont="1" applyFill="1" applyBorder="1" applyAlignment="1">
      <alignment horizontal="center" vertical="center"/>
    </xf>
    <xf numFmtId="0" fontId="11" fillId="4" borderId="25" xfId="3" applyFont="1" applyFill="1" applyBorder="1" applyAlignment="1">
      <alignment horizontal="center" vertical="center"/>
    </xf>
    <xf numFmtId="49" fontId="22" fillId="3" borderId="1" xfId="1" applyNumberFormat="1" applyFont="1" applyFill="1" applyBorder="1" applyAlignment="1">
      <alignment horizontal="center"/>
    </xf>
    <xf numFmtId="49" fontId="22" fillId="3" borderId="8" xfId="1" applyNumberFormat="1" applyFont="1" applyFill="1" applyBorder="1" applyAlignment="1">
      <alignment horizontal="center"/>
    </xf>
    <xf numFmtId="49" fontId="22" fillId="3" borderId="2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12" fillId="2" borderId="28" xfId="2" applyFont="1" applyFill="1" applyBorder="1" applyAlignment="1">
      <alignment horizontal="left" wrapText="1"/>
    </xf>
    <xf numFmtId="0" fontId="12" fillId="2" borderId="29" xfId="2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3" fillId="2" borderId="8" xfId="2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left" wrapText="1"/>
    </xf>
    <xf numFmtId="0" fontId="14" fillId="3" borderId="0" xfId="2" applyFont="1" applyFill="1" applyAlignment="1">
      <alignment horizontal="center"/>
    </xf>
  </cellXfs>
  <cellStyles count="7">
    <cellStyle name="Normal" xfId="0" builtinId="0"/>
    <cellStyle name="Normal 2" xfId="2" xr:uid="{40525CAE-5A6A-4314-A5F9-1A3CAAD93A5F}"/>
    <cellStyle name="Normal 2 2" xfId="1" xr:uid="{DB891D43-CD24-40DC-B370-3128C304CCE2}"/>
    <cellStyle name="Normal 5" xfId="4" xr:uid="{D378361F-84CB-4DA3-870F-0EA36DBCDF86}"/>
    <cellStyle name="Normal_Sheet1" xfId="3" xr:uid="{E5613E73-A18C-4EBA-95F3-058E941BBDA6}"/>
    <cellStyle name="Per cent" xfId="6" builtinId="5"/>
    <cellStyle name="Per cent 2" xfId="5" xr:uid="{1B86AA0B-E60F-4424-B787-D67DBCDF0A1C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AA3C-99D6-456E-9216-652E72E845DB}">
  <sheetPr>
    <pageSetUpPr fitToPage="1"/>
  </sheetPr>
  <dimension ref="A1:S68"/>
  <sheetViews>
    <sheetView tabSelected="1" topLeftCell="A19" zoomScaleNormal="100" workbookViewId="0">
      <selection activeCell="B34" sqref="B34"/>
    </sheetView>
  </sheetViews>
  <sheetFormatPr defaultColWidth="11" defaultRowHeight="15" x14ac:dyDescent="0.25"/>
  <cols>
    <col min="1" max="1" width="4" style="11" customWidth="1"/>
    <col min="2" max="2" width="28.7109375" style="11" customWidth="1"/>
    <col min="3" max="3" width="14.42578125" style="33" customWidth="1"/>
    <col min="4" max="4" width="26.85546875" style="56" customWidth="1"/>
    <col min="5" max="5" width="24.7109375" style="11" customWidth="1"/>
    <col min="6" max="6" width="20.28515625" style="11" customWidth="1"/>
    <col min="7" max="7" width="28.28515625" style="11" customWidth="1"/>
    <col min="8" max="8" width="14.7109375" style="11" customWidth="1"/>
    <col min="9" max="9" width="20" style="18" bestFit="1" customWidth="1"/>
    <col min="10" max="10" width="48.28515625" style="18" bestFit="1" customWidth="1"/>
    <col min="11" max="11" width="35.140625" style="11" customWidth="1"/>
    <col min="12" max="12" width="38.140625" style="11" bestFit="1" customWidth="1"/>
    <col min="13" max="13" width="19" style="11" bestFit="1" customWidth="1"/>
    <col min="14" max="14" width="50.85546875" style="11" bestFit="1" customWidth="1"/>
    <col min="15" max="255" width="11" style="11"/>
    <col min="256" max="256" width="4" style="11" customWidth="1"/>
    <col min="257" max="257" width="22.85546875" style="11" customWidth="1"/>
    <col min="258" max="258" width="26" style="11" customWidth="1"/>
    <col min="259" max="259" width="26.85546875" style="11" customWidth="1"/>
    <col min="260" max="260" width="24.7109375" style="11" customWidth="1"/>
    <col min="261" max="261" width="20.28515625" style="11" customWidth="1"/>
    <col min="262" max="262" width="28.28515625" style="11" customWidth="1"/>
    <col min="263" max="263" width="14.7109375" style="11" customWidth="1"/>
    <col min="264" max="264" width="20" style="11" bestFit="1" customWidth="1"/>
    <col min="265" max="265" width="48.28515625" style="11" bestFit="1" customWidth="1"/>
    <col min="266" max="266" width="35.140625" style="11" customWidth="1"/>
    <col min="267" max="267" width="38.140625" style="11" bestFit="1" customWidth="1"/>
    <col min="268" max="268" width="19" style="11" bestFit="1" customWidth="1"/>
    <col min="269" max="269" width="23.85546875" style="11" customWidth="1"/>
    <col min="270" max="270" width="50.85546875" style="11" bestFit="1" customWidth="1"/>
    <col min="271" max="511" width="11" style="11"/>
    <col min="512" max="512" width="4" style="11" customWidth="1"/>
    <col min="513" max="513" width="22.85546875" style="11" customWidth="1"/>
    <col min="514" max="514" width="26" style="11" customWidth="1"/>
    <col min="515" max="515" width="26.85546875" style="11" customWidth="1"/>
    <col min="516" max="516" width="24.7109375" style="11" customWidth="1"/>
    <col min="517" max="517" width="20.28515625" style="11" customWidth="1"/>
    <col min="518" max="518" width="28.28515625" style="11" customWidth="1"/>
    <col min="519" max="519" width="14.7109375" style="11" customWidth="1"/>
    <col min="520" max="520" width="20" style="11" bestFit="1" customWidth="1"/>
    <col min="521" max="521" width="48.28515625" style="11" bestFit="1" customWidth="1"/>
    <col min="522" max="522" width="35.140625" style="11" customWidth="1"/>
    <col min="523" max="523" width="38.140625" style="11" bestFit="1" customWidth="1"/>
    <col min="524" max="524" width="19" style="11" bestFit="1" customWidth="1"/>
    <col min="525" max="525" width="23.85546875" style="11" customWidth="1"/>
    <col min="526" max="526" width="50.85546875" style="11" bestFit="1" customWidth="1"/>
    <col min="527" max="767" width="11" style="11"/>
    <col min="768" max="768" width="4" style="11" customWidth="1"/>
    <col min="769" max="769" width="22.85546875" style="11" customWidth="1"/>
    <col min="770" max="770" width="26" style="11" customWidth="1"/>
    <col min="771" max="771" width="26.85546875" style="11" customWidth="1"/>
    <col min="772" max="772" width="24.7109375" style="11" customWidth="1"/>
    <col min="773" max="773" width="20.28515625" style="11" customWidth="1"/>
    <col min="774" max="774" width="28.28515625" style="11" customWidth="1"/>
    <col min="775" max="775" width="14.7109375" style="11" customWidth="1"/>
    <col min="776" max="776" width="20" style="11" bestFit="1" customWidth="1"/>
    <col min="777" max="777" width="48.28515625" style="11" bestFit="1" customWidth="1"/>
    <col min="778" max="778" width="35.140625" style="11" customWidth="1"/>
    <col min="779" max="779" width="38.140625" style="11" bestFit="1" customWidth="1"/>
    <col min="780" max="780" width="19" style="11" bestFit="1" customWidth="1"/>
    <col min="781" max="781" width="23.85546875" style="11" customWidth="1"/>
    <col min="782" max="782" width="50.85546875" style="11" bestFit="1" customWidth="1"/>
    <col min="783" max="1023" width="11" style="11"/>
    <col min="1024" max="1024" width="4" style="11" customWidth="1"/>
    <col min="1025" max="1025" width="22.85546875" style="11" customWidth="1"/>
    <col min="1026" max="1026" width="26" style="11" customWidth="1"/>
    <col min="1027" max="1027" width="26.85546875" style="11" customWidth="1"/>
    <col min="1028" max="1028" width="24.7109375" style="11" customWidth="1"/>
    <col min="1029" max="1029" width="20.28515625" style="11" customWidth="1"/>
    <col min="1030" max="1030" width="28.28515625" style="11" customWidth="1"/>
    <col min="1031" max="1031" width="14.7109375" style="11" customWidth="1"/>
    <col min="1032" max="1032" width="20" style="11" bestFit="1" customWidth="1"/>
    <col min="1033" max="1033" width="48.28515625" style="11" bestFit="1" customWidth="1"/>
    <col min="1034" max="1034" width="35.140625" style="11" customWidth="1"/>
    <col min="1035" max="1035" width="38.140625" style="11" bestFit="1" customWidth="1"/>
    <col min="1036" max="1036" width="19" style="11" bestFit="1" customWidth="1"/>
    <col min="1037" max="1037" width="23.85546875" style="11" customWidth="1"/>
    <col min="1038" max="1038" width="50.85546875" style="11" bestFit="1" customWidth="1"/>
    <col min="1039" max="1279" width="11" style="11"/>
    <col min="1280" max="1280" width="4" style="11" customWidth="1"/>
    <col min="1281" max="1281" width="22.85546875" style="11" customWidth="1"/>
    <col min="1282" max="1282" width="26" style="11" customWidth="1"/>
    <col min="1283" max="1283" width="26.85546875" style="11" customWidth="1"/>
    <col min="1284" max="1284" width="24.7109375" style="11" customWidth="1"/>
    <col min="1285" max="1285" width="20.28515625" style="11" customWidth="1"/>
    <col min="1286" max="1286" width="28.28515625" style="11" customWidth="1"/>
    <col min="1287" max="1287" width="14.7109375" style="11" customWidth="1"/>
    <col min="1288" max="1288" width="20" style="11" bestFit="1" customWidth="1"/>
    <col min="1289" max="1289" width="48.28515625" style="11" bestFit="1" customWidth="1"/>
    <col min="1290" max="1290" width="35.140625" style="11" customWidth="1"/>
    <col min="1291" max="1291" width="38.140625" style="11" bestFit="1" customWidth="1"/>
    <col min="1292" max="1292" width="19" style="11" bestFit="1" customWidth="1"/>
    <col min="1293" max="1293" width="23.85546875" style="11" customWidth="1"/>
    <col min="1294" max="1294" width="50.85546875" style="11" bestFit="1" customWidth="1"/>
    <col min="1295" max="1535" width="11" style="11"/>
    <col min="1536" max="1536" width="4" style="11" customWidth="1"/>
    <col min="1537" max="1537" width="22.85546875" style="11" customWidth="1"/>
    <col min="1538" max="1538" width="26" style="11" customWidth="1"/>
    <col min="1539" max="1539" width="26.85546875" style="11" customWidth="1"/>
    <col min="1540" max="1540" width="24.7109375" style="11" customWidth="1"/>
    <col min="1541" max="1541" width="20.28515625" style="11" customWidth="1"/>
    <col min="1542" max="1542" width="28.28515625" style="11" customWidth="1"/>
    <col min="1543" max="1543" width="14.7109375" style="11" customWidth="1"/>
    <col min="1544" max="1544" width="20" style="11" bestFit="1" customWidth="1"/>
    <col min="1545" max="1545" width="48.28515625" style="11" bestFit="1" customWidth="1"/>
    <col min="1546" max="1546" width="35.140625" style="11" customWidth="1"/>
    <col min="1547" max="1547" width="38.140625" style="11" bestFit="1" customWidth="1"/>
    <col min="1548" max="1548" width="19" style="11" bestFit="1" customWidth="1"/>
    <col min="1549" max="1549" width="23.85546875" style="11" customWidth="1"/>
    <col min="1550" max="1550" width="50.85546875" style="11" bestFit="1" customWidth="1"/>
    <col min="1551" max="1791" width="11" style="11"/>
    <col min="1792" max="1792" width="4" style="11" customWidth="1"/>
    <col min="1793" max="1793" width="22.85546875" style="11" customWidth="1"/>
    <col min="1794" max="1794" width="26" style="11" customWidth="1"/>
    <col min="1795" max="1795" width="26.85546875" style="11" customWidth="1"/>
    <col min="1796" max="1796" width="24.7109375" style="11" customWidth="1"/>
    <col min="1797" max="1797" width="20.28515625" style="11" customWidth="1"/>
    <col min="1798" max="1798" width="28.28515625" style="11" customWidth="1"/>
    <col min="1799" max="1799" width="14.7109375" style="11" customWidth="1"/>
    <col min="1800" max="1800" width="20" style="11" bestFit="1" customWidth="1"/>
    <col min="1801" max="1801" width="48.28515625" style="11" bestFit="1" customWidth="1"/>
    <col min="1802" max="1802" width="35.140625" style="11" customWidth="1"/>
    <col min="1803" max="1803" width="38.140625" style="11" bestFit="1" customWidth="1"/>
    <col min="1804" max="1804" width="19" style="11" bestFit="1" customWidth="1"/>
    <col min="1805" max="1805" width="23.85546875" style="11" customWidth="1"/>
    <col min="1806" max="1806" width="50.85546875" style="11" bestFit="1" customWidth="1"/>
    <col min="1807" max="2047" width="11" style="11"/>
    <col min="2048" max="2048" width="4" style="11" customWidth="1"/>
    <col min="2049" max="2049" width="22.85546875" style="11" customWidth="1"/>
    <col min="2050" max="2050" width="26" style="11" customWidth="1"/>
    <col min="2051" max="2051" width="26.85546875" style="11" customWidth="1"/>
    <col min="2052" max="2052" width="24.7109375" style="11" customWidth="1"/>
    <col min="2053" max="2053" width="20.28515625" style="11" customWidth="1"/>
    <col min="2054" max="2054" width="28.28515625" style="11" customWidth="1"/>
    <col min="2055" max="2055" width="14.7109375" style="11" customWidth="1"/>
    <col min="2056" max="2056" width="20" style="11" bestFit="1" customWidth="1"/>
    <col min="2057" max="2057" width="48.28515625" style="11" bestFit="1" customWidth="1"/>
    <col min="2058" max="2058" width="35.140625" style="11" customWidth="1"/>
    <col min="2059" max="2059" width="38.140625" style="11" bestFit="1" customWidth="1"/>
    <col min="2060" max="2060" width="19" style="11" bestFit="1" customWidth="1"/>
    <col min="2061" max="2061" width="23.85546875" style="11" customWidth="1"/>
    <col min="2062" max="2062" width="50.85546875" style="11" bestFit="1" customWidth="1"/>
    <col min="2063" max="2303" width="11" style="11"/>
    <col min="2304" max="2304" width="4" style="11" customWidth="1"/>
    <col min="2305" max="2305" width="22.85546875" style="11" customWidth="1"/>
    <col min="2306" max="2306" width="26" style="11" customWidth="1"/>
    <col min="2307" max="2307" width="26.85546875" style="11" customWidth="1"/>
    <col min="2308" max="2308" width="24.7109375" style="11" customWidth="1"/>
    <col min="2309" max="2309" width="20.28515625" style="11" customWidth="1"/>
    <col min="2310" max="2310" width="28.28515625" style="11" customWidth="1"/>
    <col min="2311" max="2311" width="14.7109375" style="11" customWidth="1"/>
    <col min="2312" max="2312" width="20" style="11" bestFit="1" customWidth="1"/>
    <col min="2313" max="2313" width="48.28515625" style="11" bestFit="1" customWidth="1"/>
    <col min="2314" max="2314" width="35.140625" style="11" customWidth="1"/>
    <col min="2315" max="2315" width="38.140625" style="11" bestFit="1" customWidth="1"/>
    <col min="2316" max="2316" width="19" style="11" bestFit="1" customWidth="1"/>
    <col min="2317" max="2317" width="23.85546875" style="11" customWidth="1"/>
    <col min="2318" max="2318" width="50.85546875" style="11" bestFit="1" customWidth="1"/>
    <col min="2319" max="2559" width="11" style="11"/>
    <col min="2560" max="2560" width="4" style="11" customWidth="1"/>
    <col min="2561" max="2561" width="22.85546875" style="11" customWidth="1"/>
    <col min="2562" max="2562" width="26" style="11" customWidth="1"/>
    <col min="2563" max="2563" width="26.85546875" style="11" customWidth="1"/>
    <col min="2564" max="2564" width="24.7109375" style="11" customWidth="1"/>
    <col min="2565" max="2565" width="20.28515625" style="11" customWidth="1"/>
    <col min="2566" max="2566" width="28.28515625" style="11" customWidth="1"/>
    <col min="2567" max="2567" width="14.7109375" style="11" customWidth="1"/>
    <col min="2568" max="2568" width="20" style="11" bestFit="1" customWidth="1"/>
    <col min="2569" max="2569" width="48.28515625" style="11" bestFit="1" customWidth="1"/>
    <col min="2570" max="2570" width="35.140625" style="11" customWidth="1"/>
    <col min="2571" max="2571" width="38.140625" style="11" bestFit="1" customWidth="1"/>
    <col min="2572" max="2572" width="19" style="11" bestFit="1" customWidth="1"/>
    <col min="2573" max="2573" width="23.85546875" style="11" customWidth="1"/>
    <col min="2574" max="2574" width="50.85546875" style="11" bestFit="1" customWidth="1"/>
    <col min="2575" max="2815" width="11" style="11"/>
    <col min="2816" max="2816" width="4" style="11" customWidth="1"/>
    <col min="2817" max="2817" width="22.85546875" style="11" customWidth="1"/>
    <col min="2818" max="2818" width="26" style="11" customWidth="1"/>
    <col min="2819" max="2819" width="26.85546875" style="11" customWidth="1"/>
    <col min="2820" max="2820" width="24.7109375" style="11" customWidth="1"/>
    <col min="2821" max="2821" width="20.28515625" style="11" customWidth="1"/>
    <col min="2822" max="2822" width="28.28515625" style="11" customWidth="1"/>
    <col min="2823" max="2823" width="14.7109375" style="11" customWidth="1"/>
    <col min="2824" max="2824" width="20" style="11" bestFit="1" customWidth="1"/>
    <col min="2825" max="2825" width="48.28515625" style="11" bestFit="1" customWidth="1"/>
    <col min="2826" max="2826" width="35.140625" style="11" customWidth="1"/>
    <col min="2827" max="2827" width="38.140625" style="11" bestFit="1" customWidth="1"/>
    <col min="2828" max="2828" width="19" style="11" bestFit="1" customWidth="1"/>
    <col min="2829" max="2829" width="23.85546875" style="11" customWidth="1"/>
    <col min="2830" max="2830" width="50.85546875" style="11" bestFit="1" customWidth="1"/>
    <col min="2831" max="3071" width="11" style="11"/>
    <col min="3072" max="3072" width="4" style="11" customWidth="1"/>
    <col min="3073" max="3073" width="22.85546875" style="11" customWidth="1"/>
    <col min="3074" max="3074" width="26" style="11" customWidth="1"/>
    <col min="3075" max="3075" width="26.85546875" style="11" customWidth="1"/>
    <col min="3076" max="3076" width="24.7109375" style="11" customWidth="1"/>
    <col min="3077" max="3077" width="20.28515625" style="11" customWidth="1"/>
    <col min="3078" max="3078" width="28.28515625" style="11" customWidth="1"/>
    <col min="3079" max="3079" width="14.7109375" style="11" customWidth="1"/>
    <col min="3080" max="3080" width="20" style="11" bestFit="1" customWidth="1"/>
    <col min="3081" max="3081" width="48.28515625" style="11" bestFit="1" customWidth="1"/>
    <col min="3082" max="3082" width="35.140625" style="11" customWidth="1"/>
    <col min="3083" max="3083" width="38.140625" style="11" bestFit="1" customWidth="1"/>
    <col min="3084" max="3084" width="19" style="11" bestFit="1" customWidth="1"/>
    <col min="3085" max="3085" width="23.85546875" style="11" customWidth="1"/>
    <col min="3086" max="3086" width="50.85546875" style="11" bestFit="1" customWidth="1"/>
    <col min="3087" max="3327" width="11" style="11"/>
    <col min="3328" max="3328" width="4" style="11" customWidth="1"/>
    <col min="3329" max="3329" width="22.85546875" style="11" customWidth="1"/>
    <col min="3330" max="3330" width="26" style="11" customWidth="1"/>
    <col min="3331" max="3331" width="26.85546875" style="11" customWidth="1"/>
    <col min="3332" max="3332" width="24.7109375" style="11" customWidth="1"/>
    <col min="3333" max="3333" width="20.28515625" style="11" customWidth="1"/>
    <col min="3334" max="3334" width="28.28515625" style="11" customWidth="1"/>
    <col min="3335" max="3335" width="14.7109375" style="11" customWidth="1"/>
    <col min="3336" max="3336" width="20" style="11" bestFit="1" customWidth="1"/>
    <col min="3337" max="3337" width="48.28515625" style="11" bestFit="1" customWidth="1"/>
    <col min="3338" max="3338" width="35.140625" style="11" customWidth="1"/>
    <col min="3339" max="3339" width="38.140625" style="11" bestFit="1" customWidth="1"/>
    <col min="3340" max="3340" width="19" style="11" bestFit="1" customWidth="1"/>
    <col min="3341" max="3341" width="23.85546875" style="11" customWidth="1"/>
    <col min="3342" max="3342" width="50.85546875" style="11" bestFit="1" customWidth="1"/>
    <col min="3343" max="3583" width="11" style="11"/>
    <col min="3584" max="3584" width="4" style="11" customWidth="1"/>
    <col min="3585" max="3585" width="22.85546875" style="11" customWidth="1"/>
    <col min="3586" max="3586" width="26" style="11" customWidth="1"/>
    <col min="3587" max="3587" width="26.85546875" style="11" customWidth="1"/>
    <col min="3588" max="3588" width="24.7109375" style="11" customWidth="1"/>
    <col min="3589" max="3589" width="20.28515625" style="11" customWidth="1"/>
    <col min="3590" max="3590" width="28.28515625" style="11" customWidth="1"/>
    <col min="3591" max="3591" width="14.7109375" style="11" customWidth="1"/>
    <col min="3592" max="3592" width="20" style="11" bestFit="1" customWidth="1"/>
    <col min="3593" max="3593" width="48.28515625" style="11" bestFit="1" customWidth="1"/>
    <col min="3594" max="3594" width="35.140625" style="11" customWidth="1"/>
    <col min="3595" max="3595" width="38.140625" style="11" bestFit="1" customWidth="1"/>
    <col min="3596" max="3596" width="19" style="11" bestFit="1" customWidth="1"/>
    <col min="3597" max="3597" width="23.85546875" style="11" customWidth="1"/>
    <col min="3598" max="3598" width="50.85546875" style="11" bestFit="1" customWidth="1"/>
    <col min="3599" max="3839" width="11" style="11"/>
    <col min="3840" max="3840" width="4" style="11" customWidth="1"/>
    <col min="3841" max="3841" width="22.85546875" style="11" customWidth="1"/>
    <col min="3842" max="3842" width="26" style="11" customWidth="1"/>
    <col min="3843" max="3843" width="26.85546875" style="11" customWidth="1"/>
    <col min="3844" max="3844" width="24.7109375" style="11" customWidth="1"/>
    <col min="3845" max="3845" width="20.28515625" style="11" customWidth="1"/>
    <col min="3846" max="3846" width="28.28515625" style="11" customWidth="1"/>
    <col min="3847" max="3847" width="14.7109375" style="11" customWidth="1"/>
    <col min="3848" max="3848" width="20" style="11" bestFit="1" customWidth="1"/>
    <col min="3849" max="3849" width="48.28515625" style="11" bestFit="1" customWidth="1"/>
    <col min="3850" max="3850" width="35.140625" style="11" customWidth="1"/>
    <col min="3851" max="3851" width="38.140625" style="11" bestFit="1" customWidth="1"/>
    <col min="3852" max="3852" width="19" style="11" bestFit="1" customWidth="1"/>
    <col min="3853" max="3853" width="23.85546875" style="11" customWidth="1"/>
    <col min="3854" max="3854" width="50.85546875" style="11" bestFit="1" customWidth="1"/>
    <col min="3855" max="4095" width="11" style="11"/>
    <col min="4096" max="4096" width="4" style="11" customWidth="1"/>
    <col min="4097" max="4097" width="22.85546875" style="11" customWidth="1"/>
    <col min="4098" max="4098" width="26" style="11" customWidth="1"/>
    <col min="4099" max="4099" width="26.85546875" style="11" customWidth="1"/>
    <col min="4100" max="4100" width="24.7109375" style="11" customWidth="1"/>
    <col min="4101" max="4101" width="20.28515625" style="11" customWidth="1"/>
    <col min="4102" max="4102" width="28.28515625" style="11" customWidth="1"/>
    <col min="4103" max="4103" width="14.7109375" style="11" customWidth="1"/>
    <col min="4104" max="4104" width="20" style="11" bestFit="1" customWidth="1"/>
    <col min="4105" max="4105" width="48.28515625" style="11" bestFit="1" customWidth="1"/>
    <col min="4106" max="4106" width="35.140625" style="11" customWidth="1"/>
    <col min="4107" max="4107" width="38.140625" style="11" bestFit="1" customWidth="1"/>
    <col min="4108" max="4108" width="19" style="11" bestFit="1" customWidth="1"/>
    <col min="4109" max="4109" width="23.85546875" style="11" customWidth="1"/>
    <col min="4110" max="4110" width="50.85546875" style="11" bestFit="1" customWidth="1"/>
    <col min="4111" max="4351" width="11" style="11"/>
    <col min="4352" max="4352" width="4" style="11" customWidth="1"/>
    <col min="4353" max="4353" width="22.85546875" style="11" customWidth="1"/>
    <col min="4354" max="4354" width="26" style="11" customWidth="1"/>
    <col min="4355" max="4355" width="26.85546875" style="11" customWidth="1"/>
    <col min="4356" max="4356" width="24.7109375" style="11" customWidth="1"/>
    <col min="4357" max="4357" width="20.28515625" style="11" customWidth="1"/>
    <col min="4358" max="4358" width="28.28515625" style="11" customWidth="1"/>
    <col min="4359" max="4359" width="14.7109375" style="11" customWidth="1"/>
    <col min="4360" max="4360" width="20" style="11" bestFit="1" customWidth="1"/>
    <col min="4361" max="4361" width="48.28515625" style="11" bestFit="1" customWidth="1"/>
    <col min="4362" max="4362" width="35.140625" style="11" customWidth="1"/>
    <col min="4363" max="4363" width="38.140625" style="11" bestFit="1" customWidth="1"/>
    <col min="4364" max="4364" width="19" style="11" bestFit="1" customWidth="1"/>
    <col min="4365" max="4365" width="23.85546875" style="11" customWidth="1"/>
    <col min="4366" max="4366" width="50.85546875" style="11" bestFit="1" customWidth="1"/>
    <col min="4367" max="4607" width="11" style="11"/>
    <col min="4608" max="4608" width="4" style="11" customWidth="1"/>
    <col min="4609" max="4609" width="22.85546875" style="11" customWidth="1"/>
    <col min="4610" max="4610" width="26" style="11" customWidth="1"/>
    <col min="4611" max="4611" width="26.85546875" style="11" customWidth="1"/>
    <col min="4612" max="4612" width="24.7109375" style="11" customWidth="1"/>
    <col min="4613" max="4613" width="20.28515625" style="11" customWidth="1"/>
    <col min="4614" max="4614" width="28.28515625" style="11" customWidth="1"/>
    <col min="4615" max="4615" width="14.7109375" style="11" customWidth="1"/>
    <col min="4616" max="4616" width="20" style="11" bestFit="1" customWidth="1"/>
    <col min="4617" max="4617" width="48.28515625" style="11" bestFit="1" customWidth="1"/>
    <col min="4618" max="4618" width="35.140625" style="11" customWidth="1"/>
    <col min="4619" max="4619" width="38.140625" style="11" bestFit="1" customWidth="1"/>
    <col min="4620" max="4620" width="19" style="11" bestFit="1" customWidth="1"/>
    <col min="4621" max="4621" width="23.85546875" style="11" customWidth="1"/>
    <col min="4622" max="4622" width="50.85546875" style="11" bestFit="1" customWidth="1"/>
    <col min="4623" max="4863" width="11" style="11"/>
    <col min="4864" max="4864" width="4" style="11" customWidth="1"/>
    <col min="4865" max="4865" width="22.85546875" style="11" customWidth="1"/>
    <col min="4866" max="4866" width="26" style="11" customWidth="1"/>
    <col min="4867" max="4867" width="26.85546875" style="11" customWidth="1"/>
    <col min="4868" max="4868" width="24.7109375" style="11" customWidth="1"/>
    <col min="4869" max="4869" width="20.28515625" style="11" customWidth="1"/>
    <col min="4870" max="4870" width="28.28515625" style="11" customWidth="1"/>
    <col min="4871" max="4871" width="14.7109375" style="11" customWidth="1"/>
    <col min="4872" max="4872" width="20" style="11" bestFit="1" customWidth="1"/>
    <col min="4873" max="4873" width="48.28515625" style="11" bestFit="1" customWidth="1"/>
    <col min="4874" max="4874" width="35.140625" style="11" customWidth="1"/>
    <col min="4875" max="4875" width="38.140625" style="11" bestFit="1" customWidth="1"/>
    <col min="4876" max="4876" width="19" style="11" bestFit="1" customWidth="1"/>
    <col min="4877" max="4877" width="23.85546875" style="11" customWidth="1"/>
    <col min="4878" max="4878" width="50.85546875" style="11" bestFit="1" customWidth="1"/>
    <col min="4879" max="5119" width="11" style="11"/>
    <col min="5120" max="5120" width="4" style="11" customWidth="1"/>
    <col min="5121" max="5121" width="22.85546875" style="11" customWidth="1"/>
    <col min="5122" max="5122" width="26" style="11" customWidth="1"/>
    <col min="5123" max="5123" width="26.85546875" style="11" customWidth="1"/>
    <col min="5124" max="5124" width="24.7109375" style="11" customWidth="1"/>
    <col min="5125" max="5125" width="20.28515625" style="11" customWidth="1"/>
    <col min="5126" max="5126" width="28.28515625" style="11" customWidth="1"/>
    <col min="5127" max="5127" width="14.7109375" style="11" customWidth="1"/>
    <col min="5128" max="5128" width="20" style="11" bestFit="1" customWidth="1"/>
    <col min="5129" max="5129" width="48.28515625" style="11" bestFit="1" customWidth="1"/>
    <col min="5130" max="5130" width="35.140625" style="11" customWidth="1"/>
    <col min="5131" max="5131" width="38.140625" style="11" bestFit="1" customWidth="1"/>
    <col min="5132" max="5132" width="19" style="11" bestFit="1" customWidth="1"/>
    <col min="5133" max="5133" width="23.85546875" style="11" customWidth="1"/>
    <col min="5134" max="5134" width="50.85546875" style="11" bestFit="1" customWidth="1"/>
    <col min="5135" max="5375" width="11" style="11"/>
    <col min="5376" max="5376" width="4" style="11" customWidth="1"/>
    <col min="5377" max="5377" width="22.85546875" style="11" customWidth="1"/>
    <col min="5378" max="5378" width="26" style="11" customWidth="1"/>
    <col min="5379" max="5379" width="26.85546875" style="11" customWidth="1"/>
    <col min="5380" max="5380" width="24.7109375" style="11" customWidth="1"/>
    <col min="5381" max="5381" width="20.28515625" style="11" customWidth="1"/>
    <col min="5382" max="5382" width="28.28515625" style="11" customWidth="1"/>
    <col min="5383" max="5383" width="14.7109375" style="11" customWidth="1"/>
    <col min="5384" max="5384" width="20" style="11" bestFit="1" customWidth="1"/>
    <col min="5385" max="5385" width="48.28515625" style="11" bestFit="1" customWidth="1"/>
    <col min="5386" max="5386" width="35.140625" style="11" customWidth="1"/>
    <col min="5387" max="5387" width="38.140625" style="11" bestFit="1" customWidth="1"/>
    <col min="5388" max="5388" width="19" style="11" bestFit="1" customWidth="1"/>
    <col min="5389" max="5389" width="23.85546875" style="11" customWidth="1"/>
    <col min="5390" max="5390" width="50.85546875" style="11" bestFit="1" customWidth="1"/>
    <col min="5391" max="5631" width="11" style="11"/>
    <col min="5632" max="5632" width="4" style="11" customWidth="1"/>
    <col min="5633" max="5633" width="22.85546875" style="11" customWidth="1"/>
    <col min="5634" max="5634" width="26" style="11" customWidth="1"/>
    <col min="5635" max="5635" width="26.85546875" style="11" customWidth="1"/>
    <col min="5636" max="5636" width="24.7109375" style="11" customWidth="1"/>
    <col min="5637" max="5637" width="20.28515625" style="11" customWidth="1"/>
    <col min="5638" max="5638" width="28.28515625" style="11" customWidth="1"/>
    <col min="5639" max="5639" width="14.7109375" style="11" customWidth="1"/>
    <col min="5640" max="5640" width="20" style="11" bestFit="1" customWidth="1"/>
    <col min="5641" max="5641" width="48.28515625" style="11" bestFit="1" customWidth="1"/>
    <col min="5642" max="5642" width="35.140625" style="11" customWidth="1"/>
    <col min="5643" max="5643" width="38.140625" style="11" bestFit="1" customWidth="1"/>
    <col min="5644" max="5644" width="19" style="11" bestFit="1" customWidth="1"/>
    <col min="5645" max="5645" width="23.85546875" style="11" customWidth="1"/>
    <col min="5646" max="5646" width="50.85546875" style="11" bestFit="1" customWidth="1"/>
    <col min="5647" max="5887" width="11" style="11"/>
    <col min="5888" max="5888" width="4" style="11" customWidth="1"/>
    <col min="5889" max="5889" width="22.85546875" style="11" customWidth="1"/>
    <col min="5890" max="5890" width="26" style="11" customWidth="1"/>
    <col min="5891" max="5891" width="26.85546875" style="11" customWidth="1"/>
    <col min="5892" max="5892" width="24.7109375" style="11" customWidth="1"/>
    <col min="5893" max="5893" width="20.28515625" style="11" customWidth="1"/>
    <col min="5894" max="5894" width="28.28515625" style="11" customWidth="1"/>
    <col min="5895" max="5895" width="14.7109375" style="11" customWidth="1"/>
    <col min="5896" max="5896" width="20" style="11" bestFit="1" customWidth="1"/>
    <col min="5897" max="5897" width="48.28515625" style="11" bestFit="1" customWidth="1"/>
    <col min="5898" max="5898" width="35.140625" style="11" customWidth="1"/>
    <col min="5899" max="5899" width="38.140625" style="11" bestFit="1" customWidth="1"/>
    <col min="5900" max="5900" width="19" style="11" bestFit="1" customWidth="1"/>
    <col min="5901" max="5901" width="23.85546875" style="11" customWidth="1"/>
    <col min="5902" max="5902" width="50.85546875" style="11" bestFit="1" customWidth="1"/>
    <col min="5903" max="6143" width="11" style="11"/>
    <col min="6144" max="6144" width="4" style="11" customWidth="1"/>
    <col min="6145" max="6145" width="22.85546875" style="11" customWidth="1"/>
    <col min="6146" max="6146" width="26" style="11" customWidth="1"/>
    <col min="6147" max="6147" width="26.85546875" style="11" customWidth="1"/>
    <col min="6148" max="6148" width="24.7109375" style="11" customWidth="1"/>
    <col min="6149" max="6149" width="20.28515625" style="11" customWidth="1"/>
    <col min="6150" max="6150" width="28.28515625" style="11" customWidth="1"/>
    <col min="6151" max="6151" width="14.7109375" style="11" customWidth="1"/>
    <col min="6152" max="6152" width="20" style="11" bestFit="1" customWidth="1"/>
    <col min="6153" max="6153" width="48.28515625" style="11" bestFit="1" customWidth="1"/>
    <col min="6154" max="6154" width="35.140625" style="11" customWidth="1"/>
    <col min="6155" max="6155" width="38.140625" style="11" bestFit="1" customWidth="1"/>
    <col min="6156" max="6156" width="19" style="11" bestFit="1" customWidth="1"/>
    <col min="6157" max="6157" width="23.85546875" style="11" customWidth="1"/>
    <col min="6158" max="6158" width="50.85546875" style="11" bestFit="1" customWidth="1"/>
    <col min="6159" max="6399" width="11" style="11"/>
    <col min="6400" max="6400" width="4" style="11" customWidth="1"/>
    <col min="6401" max="6401" width="22.85546875" style="11" customWidth="1"/>
    <col min="6402" max="6402" width="26" style="11" customWidth="1"/>
    <col min="6403" max="6403" width="26.85546875" style="11" customWidth="1"/>
    <col min="6404" max="6404" width="24.7109375" style="11" customWidth="1"/>
    <col min="6405" max="6405" width="20.28515625" style="11" customWidth="1"/>
    <col min="6406" max="6406" width="28.28515625" style="11" customWidth="1"/>
    <col min="6407" max="6407" width="14.7109375" style="11" customWidth="1"/>
    <col min="6408" max="6408" width="20" style="11" bestFit="1" customWidth="1"/>
    <col min="6409" max="6409" width="48.28515625" style="11" bestFit="1" customWidth="1"/>
    <col min="6410" max="6410" width="35.140625" style="11" customWidth="1"/>
    <col min="6411" max="6411" width="38.140625" style="11" bestFit="1" customWidth="1"/>
    <col min="6412" max="6412" width="19" style="11" bestFit="1" customWidth="1"/>
    <col min="6413" max="6413" width="23.85546875" style="11" customWidth="1"/>
    <col min="6414" max="6414" width="50.85546875" style="11" bestFit="1" customWidth="1"/>
    <col min="6415" max="6655" width="11" style="11"/>
    <col min="6656" max="6656" width="4" style="11" customWidth="1"/>
    <col min="6657" max="6657" width="22.85546875" style="11" customWidth="1"/>
    <col min="6658" max="6658" width="26" style="11" customWidth="1"/>
    <col min="6659" max="6659" width="26.85546875" style="11" customWidth="1"/>
    <col min="6660" max="6660" width="24.7109375" style="11" customWidth="1"/>
    <col min="6661" max="6661" width="20.28515625" style="11" customWidth="1"/>
    <col min="6662" max="6662" width="28.28515625" style="11" customWidth="1"/>
    <col min="6663" max="6663" width="14.7109375" style="11" customWidth="1"/>
    <col min="6664" max="6664" width="20" style="11" bestFit="1" customWidth="1"/>
    <col min="6665" max="6665" width="48.28515625" style="11" bestFit="1" customWidth="1"/>
    <col min="6666" max="6666" width="35.140625" style="11" customWidth="1"/>
    <col min="6667" max="6667" width="38.140625" style="11" bestFit="1" customWidth="1"/>
    <col min="6668" max="6668" width="19" style="11" bestFit="1" customWidth="1"/>
    <col min="6669" max="6669" width="23.85546875" style="11" customWidth="1"/>
    <col min="6670" max="6670" width="50.85546875" style="11" bestFit="1" customWidth="1"/>
    <col min="6671" max="6911" width="11" style="11"/>
    <col min="6912" max="6912" width="4" style="11" customWidth="1"/>
    <col min="6913" max="6913" width="22.85546875" style="11" customWidth="1"/>
    <col min="6914" max="6914" width="26" style="11" customWidth="1"/>
    <col min="6915" max="6915" width="26.85546875" style="11" customWidth="1"/>
    <col min="6916" max="6916" width="24.7109375" style="11" customWidth="1"/>
    <col min="6917" max="6917" width="20.28515625" style="11" customWidth="1"/>
    <col min="6918" max="6918" width="28.28515625" style="11" customWidth="1"/>
    <col min="6919" max="6919" width="14.7109375" style="11" customWidth="1"/>
    <col min="6920" max="6920" width="20" style="11" bestFit="1" customWidth="1"/>
    <col min="6921" max="6921" width="48.28515625" style="11" bestFit="1" customWidth="1"/>
    <col min="6922" max="6922" width="35.140625" style="11" customWidth="1"/>
    <col min="6923" max="6923" width="38.140625" style="11" bestFit="1" customWidth="1"/>
    <col min="6924" max="6924" width="19" style="11" bestFit="1" customWidth="1"/>
    <col min="6925" max="6925" width="23.85546875" style="11" customWidth="1"/>
    <col min="6926" max="6926" width="50.85546875" style="11" bestFit="1" customWidth="1"/>
    <col min="6927" max="7167" width="11" style="11"/>
    <col min="7168" max="7168" width="4" style="11" customWidth="1"/>
    <col min="7169" max="7169" width="22.85546875" style="11" customWidth="1"/>
    <col min="7170" max="7170" width="26" style="11" customWidth="1"/>
    <col min="7171" max="7171" width="26.85546875" style="11" customWidth="1"/>
    <col min="7172" max="7172" width="24.7109375" style="11" customWidth="1"/>
    <col min="7173" max="7173" width="20.28515625" style="11" customWidth="1"/>
    <col min="7174" max="7174" width="28.28515625" style="11" customWidth="1"/>
    <col min="7175" max="7175" width="14.7109375" style="11" customWidth="1"/>
    <col min="7176" max="7176" width="20" style="11" bestFit="1" customWidth="1"/>
    <col min="7177" max="7177" width="48.28515625" style="11" bestFit="1" customWidth="1"/>
    <col min="7178" max="7178" width="35.140625" style="11" customWidth="1"/>
    <col min="7179" max="7179" width="38.140625" style="11" bestFit="1" customWidth="1"/>
    <col min="7180" max="7180" width="19" style="11" bestFit="1" customWidth="1"/>
    <col min="7181" max="7181" width="23.85546875" style="11" customWidth="1"/>
    <col min="7182" max="7182" width="50.85546875" style="11" bestFit="1" customWidth="1"/>
    <col min="7183" max="7423" width="11" style="11"/>
    <col min="7424" max="7424" width="4" style="11" customWidth="1"/>
    <col min="7425" max="7425" width="22.85546875" style="11" customWidth="1"/>
    <col min="7426" max="7426" width="26" style="11" customWidth="1"/>
    <col min="7427" max="7427" width="26.85546875" style="11" customWidth="1"/>
    <col min="7428" max="7428" width="24.7109375" style="11" customWidth="1"/>
    <col min="7429" max="7429" width="20.28515625" style="11" customWidth="1"/>
    <col min="7430" max="7430" width="28.28515625" style="11" customWidth="1"/>
    <col min="7431" max="7431" width="14.7109375" style="11" customWidth="1"/>
    <col min="7432" max="7432" width="20" style="11" bestFit="1" customWidth="1"/>
    <col min="7433" max="7433" width="48.28515625" style="11" bestFit="1" customWidth="1"/>
    <col min="7434" max="7434" width="35.140625" style="11" customWidth="1"/>
    <col min="7435" max="7435" width="38.140625" style="11" bestFit="1" customWidth="1"/>
    <col min="7436" max="7436" width="19" style="11" bestFit="1" customWidth="1"/>
    <col min="7437" max="7437" width="23.85546875" style="11" customWidth="1"/>
    <col min="7438" max="7438" width="50.85546875" style="11" bestFit="1" customWidth="1"/>
    <col min="7439" max="7679" width="11" style="11"/>
    <col min="7680" max="7680" width="4" style="11" customWidth="1"/>
    <col min="7681" max="7681" width="22.85546875" style="11" customWidth="1"/>
    <col min="7682" max="7682" width="26" style="11" customWidth="1"/>
    <col min="7683" max="7683" width="26.85546875" style="11" customWidth="1"/>
    <col min="7684" max="7684" width="24.7109375" style="11" customWidth="1"/>
    <col min="7685" max="7685" width="20.28515625" style="11" customWidth="1"/>
    <col min="7686" max="7686" width="28.28515625" style="11" customWidth="1"/>
    <col min="7687" max="7687" width="14.7109375" style="11" customWidth="1"/>
    <col min="7688" max="7688" width="20" style="11" bestFit="1" customWidth="1"/>
    <col min="7689" max="7689" width="48.28515625" style="11" bestFit="1" customWidth="1"/>
    <col min="7690" max="7690" width="35.140625" style="11" customWidth="1"/>
    <col min="7691" max="7691" width="38.140625" style="11" bestFit="1" customWidth="1"/>
    <col min="7692" max="7692" width="19" style="11" bestFit="1" customWidth="1"/>
    <col min="7693" max="7693" width="23.85546875" style="11" customWidth="1"/>
    <col min="7694" max="7694" width="50.85546875" style="11" bestFit="1" customWidth="1"/>
    <col min="7695" max="7935" width="11" style="11"/>
    <col min="7936" max="7936" width="4" style="11" customWidth="1"/>
    <col min="7937" max="7937" width="22.85546875" style="11" customWidth="1"/>
    <col min="7938" max="7938" width="26" style="11" customWidth="1"/>
    <col min="7939" max="7939" width="26.85546875" style="11" customWidth="1"/>
    <col min="7940" max="7940" width="24.7109375" style="11" customWidth="1"/>
    <col min="7941" max="7941" width="20.28515625" style="11" customWidth="1"/>
    <col min="7942" max="7942" width="28.28515625" style="11" customWidth="1"/>
    <col min="7943" max="7943" width="14.7109375" style="11" customWidth="1"/>
    <col min="7944" max="7944" width="20" style="11" bestFit="1" customWidth="1"/>
    <col min="7945" max="7945" width="48.28515625" style="11" bestFit="1" customWidth="1"/>
    <col min="7946" max="7946" width="35.140625" style="11" customWidth="1"/>
    <col min="7947" max="7947" width="38.140625" style="11" bestFit="1" customWidth="1"/>
    <col min="7948" max="7948" width="19" style="11" bestFit="1" customWidth="1"/>
    <col min="7949" max="7949" width="23.85546875" style="11" customWidth="1"/>
    <col min="7950" max="7950" width="50.85546875" style="11" bestFit="1" customWidth="1"/>
    <col min="7951" max="8191" width="11" style="11"/>
    <col min="8192" max="8192" width="4" style="11" customWidth="1"/>
    <col min="8193" max="8193" width="22.85546875" style="11" customWidth="1"/>
    <col min="8194" max="8194" width="26" style="11" customWidth="1"/>
    <col min="8195" max="8195" width="26.85546875" style="11" customWidth="1"/>
    <col min="8196" max="8196" width="24.7109375" style="11" customWidth="1"/>
    <col min="8197" max="8197" width="20.28515625" style="11" customWidth="1"/>
    <col min="8198" max="8198" width="28.28515625" style="11" customWidth="1"/>
    <col min="8199" max="8199" width="14.7109375" style="11" customWidth="1"/>
    <col min="8200" max="8200" width="20" style="11" bestFit="1" customWidth="1"/>
    <col min="8201" max="8201" width="48.28515625" style="11" bestFit="1" customWidth="1"/>
    <col min="8202" max="8202" width="35.140625" style="11" customWidth="1"/>
    <col min="8203" max="8203" width="38.140625" style="11" bestFit="1" customWidth="1"/>
    <col min="8204" max="8204" width="19" style="11" bestFit="1" customWidth="1"/>
    <col min="8205" max="8205" width="23.85546875" style="11" customWidth="1"/>
    <col min="8206" max="8206" width="50.85546875" style="11" bestFit="1" customWidth="1"/>
    <col min="8207" max="8447" width="11" style="11"/>
    <col min="8448" max="8448" width="4" style="11" customWidth="1"/>
    <col min="8449" max="8449" width="22.85546875" style="11" customWidth="1"/>
    <col min="8450" max="8450" width="26" style="11" customWidth="1"/>
    <col min="8451" max="8451" width="26.85546875" style="11" customWidth="1"/>
    <col min="8452" max="8452" width="24.7109375" style="11" customWidth="1"/>
    <col min="8453" max="8453" width="20.28515625" style="11" customWidth="1"/>
    <col min="8454" max="8454" width="28.28515625" style="11" customWidth="1"/>
    <col min="8455" max="8455" width="14.7109375" style="11" customWidth="1"/>
    <col min="8456" max="8456" width="20" style="11" bestFit="1" customWidth="1"/>
    <col min="8457" max="8457" width="48.28515625" style="11" bestFit="1" customWidth="1"/>
    <col min="8458" max="8458" width="35.140625" style="11" customWidth="1"/>
    <col min="8459" max="8459" width="38.140625" style="11" bestFit="1" customWidth="1"/>
    <col min="8460" max="8460" width="19" style="11" bestFit="1" customWidth="1"/>
    <col min="8461" max="8461" width="23.85546875" style="11" customWidth="1"/>
    <col min="8462" max="8462" width="50.85546875" style="11" bestFit="1" customWidth="1"/>
    <col min="8463" max="8703" width="11" style="11"/>
    <col min="8704" max="8704" width="4" style="11" customWidth="1"/>
    <col min="8705" max="8705" width="22.85546875" style="11" customWidth="1"/>
    <col min="8706" max="8706" width="26" style="11" customWidth="1"/>
    <col min="8707" max="8707" width="26.85546875" style="11" customWidth="1"/>
    <col min="8708" max="8708" width="24.7109375" style="11" customWidth="1"/>
    <col min="8709" max="8709" width="20.28515625" style="11" customWidth="1"/>
    <col min="8710" max="8710" width="28.28515625" style="11" customWidth="1"/>
    <col min="8711" max="8711" width="14.7109375" style="11" customWidth="1"/>
    <col min="8712" max="8712" width="20" style="11" bestFit="1" customWidth="1"/>
    <col min="8713" max="8713" width="48.28515625" style="11" bestFit="1" customWidth="1"/>
    <col min="8714" max="8714" width="35.140625" style="11" customWidth="1"/>
    <col min="8715" max="8715" width="38.140625" style="11" bestFit="1" customWidth="1"/>
    <col min="8716" max="8716" width="19" style="11" bestFit="1" customWidth="1"/>
    <col min="8717" max="8717" width="23.85546875" style="11" customWidth="1"/>
    <col min="8718" max="8718" width="50.85546875" style="11" bestFit="1" customWidth="1"/>
    <col min="8719" max="8959" width="11" style="11"/>
    <col min="8960" max="8960" width="4" style="11" customWidth="1"/>
    <col min="8961" max="8961" width="22.85546875" style="11" customWidth="1"/>
    <col min="8962" max="8962" width="26" style="11" customWidth="1"/>
    <col min="8963" max="8963" width="26.85546875" style="11" customWidth="1"/>
    <col min="8964" max="8964" width="24.7109375" style="11" customWidth="1"/>
    <col min="8965" max="8965" width="20.28515625" style="11" customWidth="1"/>
    <col min="8966" max="8966" width="28.28515625" style="11" customWidth="1"/>
    <col min="8967" max="8967" width="14.7109375" style="11" customWidth="1"/>
    <col min="8968" max="8968" width="20" style="11" bestFit="1" customWidth="1"/>
    <col min="8969" max="8969" width="48.28515625" style="11" bestFit="1" customWidth="1"/>
    <col min="8970" max="8970" width="35.140625" style="11" customWidth="1"/>
    <col min="8971" max="8971" width="38.140625" style="11" bestFit="1" customWidth="1"/>
    <col min="8972" max="8972" width="19" style="11" bestFit="1" customWidth="1"/>
    <col min="8973" max="8973" width="23.85546875" style="11" customWidth="1"/>
    <col min="8974" max="8974" width="50.85546875" style="11" bestFit="1" customWidth="1"/>
    <col min="8975" max="9215" width="11" style="11"/>
    <col min="9216" max="9216" width="4" style="11" customWidth="1"/>
    <col min="9217" max="9217" width="22.85546875" style="11" customWidth="1"/>
    <col min="9218" max="9218" width="26" style="11" customWidth="1"/>
    <col min="9219" max="9219" width="26.85546875" style="11" customWidth="1"/>
    <col min="9220" max="9220" width="24.7109375" style="11" customWidth="1"/>
    <col min="9221" max="9221" width="20.28515625" style="11" customWidth="1"/>
    <col min="9222" max="9222" width="28.28515625" style="11" customWidth="1"/>
    <col min="9223" max="9223" width="14.7109375" style="11" customWidth="1"/>
    <col min="9224" max="9224" width="20" style="11" bestFit="1" customWidth="1"/>
    <col min="9225" max="9225" width="48.28515625" style="11" bestFit="1" customWidth="1"/>
    <col min="9226" max="9226" width="35.140625" style="11" customWidth="1"/>
    <col min="9227" max="9227" width="38.140625" style="11" bestFit="1" customWidth="1"/>
    <col min="9228" max="9228" width="19" style="11" bestFit="1" customWidth="1"/>
    <col min="9229" max="9229" width="23.85546875" style="11" customWidth="1"/>
    <col min="9230" max="9230" width="50.85546875" style="11" bestFit="1" customWidth="1"/>
    <col min="9231" max="9471" width="11" style="11"/>
    <col min="9472" max="9472" width="4" style="11" customWidth="1"/>
    <col min="9473" max="9473" width="22.85546875" style="11" customWidth="1"/>
    <col min="9474" max="9474" width="26" style="11" customWidth="1"/>
    <col min="9475" max="9475" width="26.85546875" style="11" customWidth="1"/>
    <col min="9476" max="9476" width="24.7109375" style="11" customWidth="1"/>
    <col min="9477" max="9477" width="20.28515625" style="11" customWidth="1"/>
    <col min="9478" max="9478" width="28.28515625" style="11" customWidth="1"/>
    <col min="9479" max="9479" width="14.7109375" style="11" customWidth="1"/>
    <col min="9480" max="9480" width="20" style="11" bestFit="1" customWidth="1"/>
    <col min="9481" max="9481" width="48.28515625" style="11" bestFit="1" customWidth="1"/>
    <col min="9482" max="9482" width="35.140625" style="11" customWidth="1"/>
    <col min="9483" max="9483" width="38.140625" style="11" bestFit="1" customWidth="1"/>
    <col min="9484" max="9484" width="19" style="11" bestFit="1" customWidth="1"/>
    <col min="9485" max="9485" width="23.85546875" style="11" customWidth="1"/>
    <col min="9486" max="9486" width="50.85546875" style="11" bestFit="1" customWidth="1"/>
    <col min="9487" max="9727" width="11" style="11"/>
    <col min="9728" max="9728" width="4" style="11" customWidth="1"/>
    <col min="9729" max="9729" width="22.85546875" style="11" customWidth="1"/>
    <col min="9730" max="9730" width="26" style="11" customWidth="1"/>
    <col min="9731" max="9731" width="26.85546875" style="11" customWidth="1"/>
    <col min="9732" max="9732" width="24.7109375" style="11" customWidth="1"/>
    <col min="9733" max="9733" width="20.28515625" style="11" customWidth="1"/>
    <col min="9734" max="9734" width="28.28515625" style="11" customWidth="1"/>
    <col min="9735" max="9735" width="14.7109375" style="11" customWidth="1"/>
    <col min="9736" max="9736" width="20" style="11" bestFit="1" customWidth="1"/>
    <col min="9737" max="9737" width="48.28515625" style="11" bestFit="1" customWidth="1"/>
    <col min="9738" max="9738" width="35.140625" style="11" customWidth="1"/>
    <col min="9739" max="9739" width="38.140625" style="11" bestFit="1" customWidth="1"/>
    <col min="9740" max="9740" width="19" style="11" bestFit="1" customWidth="1"/>
    <col min="9741" max="9741" width="23.85546875" style="11" customWidth="1"/>
    <col min="9742" max="9742" width="50.85546875" style="11" bestFit="1" customWidth="1"/>
    <col min="9743" max="9983" width="11" style="11"/>
    <col min="9984" max="9984" width="4" style="11" customWidth="1"/>
    <col min="9985" max="9985" width="22.85546875" style="11" customWidth="1"/>
    <col min="9986" max="9986" width="26" style="11" customWidth="1"/>
    <col min="9987" max="9987" width="26.85546875" style="11" customWidth="1"/>
    <col min="9988" max="9988" width="24.7109375" style="11" customWidth="1"/>
    <col min="9989" max="9989" width="20.28515625" style="11" customWidth="1"/>
    <col min="9990" max="9990" width="28.28515625" style="11" customWidth="1"/>
    <col min="9991" max="9991" width="14.7109375" style="11" customWidth="1"/>
    <col min="9992" max="9992" width="20" style="11" bestFit="1" customWidth="1"/>
    <col min="9993" max="9993" width="48.28515625" style="11" bestFit="1" customWidth="1"/>
    <col min="9994" max="9994" width="35.140625" style="11" customWidth="1"/>
    <col min="9995" max="9995" width="38.140625" style="11" bestFit="1" customWidth="1"/>
    <col min="9996" max="9996" width="19" style="11" bestFit="1" customWidth="1"/>
    <col min="9997" max="9997" width="23.85546875" style="11" customWidth="1"/>
    <col min="9998" max="9998" width="50.85546875" style="11" bestFit="1" customWidth="1"/>
    <col min="9999" max="10239" width="11" style="11"/>
    <col min="10240" max="10240" width="4" style="11" customWidth="1"/>
    <col min="10241" max="10241" width="22.85546875" style="11" customWidth="1"/>
    <col min="10242" max="10242" width="26" style="11" customWidth="1"/>
    <col min="10243" max="10243" width="26.85546875" style="11" customWidth="1"/>
    <col min="10244" max="10244" width="24.7109375" style="11" customWidth="1"/>
    <col min="10245" max="10245" width="20.28515625" style="11" customWidth="1"/>
    <col min="10246" max="10246" width="28.28515625" style="11" customWidth="1"/>
    <col min="10247" max="10247" width="14.7109375" style="11" customWidth="1"/>
    <col min="10248" max="10248" width="20" style="11" bestFit="1" customWidth="1"/>
    <col min="10249" max="10249" width="48.28515625" style="11" bestFit="1" customWidth="1"/>
    <col min="10250" max="10250" width="35.140625" style="11" customWidth="1"/>
    <col min="10251" max="10251" width="38.140625" style="11" bestFit="1" customWidth="1"/>
    <col min="10252" max="10252" width="19" style="11" bestFit="1" customWidth="1"/>
    <col min="10253" max="10253" width="23.85546875" style="11" customWidth="1"/>
    <col min="10254" max="10254" width="50.85546875" style="11" bestFit="1" customWidth="1"/>
    <col min="10255" max="10495" width="11" style="11"/>
    <col min="10496" max="10496" width="4" style="11" customWidth="1"/>
    <col min="10497" max="10497" width="22.85546875" style="11" customWidth="1"/>
    <col min="10498" max="10498" width="26" style="11" customWidth="1"/>
    <col min="10499" max="10499" width="26.85546875" style="11" customWidth="1"/>
    <col min="10500" max="10500" width="24.7109375" style="11" customWidth="1"/>
    <col min="10501" max="10501" width="20.28515625" style="11" customWidth="1"/>
    <col min="10502" max="10502" width="28.28515625" style="11" customWidth="1"/>
    <col min="10503" max="10503" width="14.7109375" style="11" customWidth="1"/>
    <col min="10504" max="10504" width="20" style="11" bestFit="1" customWidth="1"/>
    <col min="10505" max="10505" width="48.28515625" style="11" bestFit="1" customWidth="1"/>
    <col min="10506" max="10506" width="35.140625" style="11" customWidth="1"/>
    <col min="10507" max="10507" width="38.140625" style="11" bestFit="1" customWidth="1"/>
    <col min="10508" max="10508" width="19" style="11" bestFit="1" customWidth="1"/>
    <col min="10509" max="10509" width="23.85546875" style="11" customWidth="1"/>
    <col min="10510" max="10510" width="50.85546875" style="11" bestFit="1" customWidth="1"/>
    <col min="10511" max="10751" width="11" style="11"/>
    <col min="10752" max="10752" width="4" style="11" customWidth="1"/>
    <col min="10753" max="10753" width="22.85546875" style="11" customWidth="1"/>
    <col min="10754" max="10754" width="26" style="11" customWidth="1"/>
    <col min="10755" max="10755" width="26.85546875" style="11" customWidth="1"/>
    <col min="10756" max="10756" width="24.7109375" style="11" customWidth="1"/>
    <col min="10757" max="10757" width="20.28515625" style="11" customWidth="1"/>
    <col min="10758" max="10758" width="28.28515625" style="11" customWidth="1"/>
    <col min="10759" max="10759" width="14.7109375" style="11" customWidth="1"/>
    <col min="10760" max="10760" width="20" style="11" bestFit="1" customWidth="1"/>
    <col min="10761" max="10761" width="48.28515625" style="11" bestFit="1" customWidth="1"/>
    <col min="10762" max="10762" width="35.140625" style="11" customWidth="1"/>
    <col min="10763" max="10763" width="38.140625" style="11" bestFit="1" customWidth="1"/>
    <col min="10764" max="10764" width="19" style="11" bestFit="1" customWidth="1"/>
    <col min="10765" max="10765" width="23.85546875" style="11" customWidth="1"/>
    <col min="10766" max="10766" width="50.85546875" style="11" bestFit="1" customWidth="1"/>
    <col min="10767" max="11007" width="11" style="11"/>
    <col min="11008" max="11008" width="4" style="11" customWidth="1"/>
    <col min="11009" max="11009" width="22.85546875" style="11" customWidth="1"/>
    <col min="11010" max="11010" width="26" style="11" customWidth="1"/>
    <col min="11011" max="11011" width="26.85546875" style="11" customWidth="1"/>
    <col min="11012" max="11012" width="24.7109375" style="11" customWidth="1"/>
    <col min="11013" max="11013" width="20.28515625" style="11" customWidth="1"/>
    <col min="11014" max="11014" width="28.28515625" style="11" customWidth="1"/>
    <col min="11015" max="11015" width="14.7109375" style="11" customWidth="1"/>
    <col min="11016" max="11016" width="20" style="11" bestFit="1" customWidth="1"/>
    <col min="11017" max="11017" width="48.28515625" style="11" bestFit="1" customWidth="1"/>
    <col min="11018" max="11018" width="35.140625" style="11" customWidth="1"/>
    <col min="11019" max="11019" width="38.140625" style="11" bestFit="1" customWidth="1"/>
    <col min="11020" max="11020" width="19" style="11" bestFit="1" customWidth="1"/>
    <col min="11021" max="11021" width="23.85546875" style="11" customWidth="1"/>
    <col min="11022" max="11022" width="50.85546875" style="11" bestFit="1" customWidth="1"/>
    <col min="11023" max="11263" width="11" style="11"/>
    <col min="11264" max="11264" width="4" style="11" customWidth="1"/>
    <col min="11265" max="11265" width="22.85546875" style="11" customWidth="1"/>
    <col min="11266" max="11266" width="26" style="11" customWidth="1"/>
    <col min="11267" max="11267" width="26.85546875" style="11" customWidth="1"/>
    <col min="11268" max="11268" width="24.7109375" style="11" customWidth="1"/>
    <col min="11269" max="11269" width="20.28515625" style="11" customWidth="1"/>
    <col min="11270" max="11270" width="28.28515625" style="11" customWidth="1"/>
    <col min="11271" max="11271" width="14.7109375" style="11" customWidth="1"/>
    <col min="11272" max="11272" width="20" style="11" bestFit="1" customWidth="1"/>
    <col min="11273" max="11273" width="48.28515625" style="11" bestFit="1" customWidth="1"/>
    <col min="11274" max="11274" width="35.140625" style="11" customWidth="1"/>
    <col min="11275" max="11275" width="38.140625" style="11" bestFit="1" customWidth="1"/>
    <col min="11276" max="11276" width="19" style="11" bestFit="1" customWidth="1"/>
    <col min="11277" max="11277" width="23.85546875" style="11" customWidth="1"/>
    <col min="11278" max="11278" width="50.85546875" style="11" bestFit="1" customWidth="1"/>
    <col min="11279" max="11519" width="11" style="11"/>
    <col min="11520" max="11520" width="4" style="11" customWidth="1"/>
    <col min="11521" max="11521" width="22.85546875" style="11" customWidth="1"/>
    <col min="11522" max="11522" width="26" style="11" customWidth="1"/>
    <col min="11523" max="11523" width="26.85546875" style="11" customWidth="1"/>
    <col min="11524" max="11524" width="24.7109375" style="11" customWidth="1"/>
    <col min="11525" max="11525" width="20.28515625" style="11" customWidth="1"/>
    <col min="11526" max="11526" width="28.28515625" style="11" customWidth="1"/>
    <col min="11527" max="11527" width="14.7109375" style="11" customWidth="1"/>
    <col min="11528" max="11528" width="20" style="11" bestFit="1" customWidth="1"/>
    <col min="11529" max="11529" width="48.28515625" style="11" bestFit="1" customWidth="1"/>
    <col min="11530" max="11530" width="35.140625" style="11" customWidth="1"/>
    <col min="11531" max="11531" width="38.140625" style="11" bestFit="1" customWidth="1"/>
    <col min="11532" max="11532" width="19" style="11" bestFit="1" customWidth="1"/>
    <col min="11533" max="11533" width="23.85546875" style="11" customWidth="1"/>
    <col min="11534" max="11534" width="50.85546875" style="11" bestFit="1" customWidth="1"/>
    <col min="11535" max="11775" width="11" style="11"/>
    <col min="11776" max="11776" width="4" style="11" customWidth="1"/>
    <col min="11777" max="11777" width="22.85546875" style="11" customWidth="1"/>
    <col min="11778" max="11778" width="26" style="11" customWidth="1"/>
    <col min="11779" max="11779" width="26.85546875" style="11" customWidth="1"/>
    <col min="11780" max="11780" width="24.7109375" style="11" customWidth="1"/>
    <col min="11781" max="11781" width="20.28515625" style="11" customWidth="1"/>
    <col min="11782" max="11782" width="28.28515625" style="11" customWidth="1"/>
    <col min="11783" max="11783" width="14.7109375" style="11" customWidth="1"/>
    <col min="11784" max="11784" width="20" style="11" bestFit="1" customWidth="1"/>
    <col min="11785" max="11785" width="48.28515625" style="11" bestFit="1" customWidth="1"/>
    <col min="11786" max="11786" width="35.140625" style="11" customWidth="1"/>
    <col min="11787" max="11787" width="38.140625" style="11" bestFit="1" customWidth="1"/>
    <col min="11788" max="11788" width="19" style="11" bestFit="1" customWidth="1"/>
    <col min="11789" max="11789" width="23.85546875" style="11" customWidth="1"/>
    <col min="11790" max="11790" width="50.85546875" style="11" bestFit="1" customWidth="1"/>
    <col min="11791" max="12031" width="11" style="11"/>
    <col min="12032" max="12032" width="4" style="11" customWidth="1"/>
    <col min="12033" max="12033" width="22.85546875" style="11" customWidth="1"/>
    <col min="12034" max="12034" width="26" style="11" customWidth="1"/>
    <col min="12035" max="12035" width="26.85546875" style="11" customWidth="1"/>
    <col min="12036" max="12036" width="24.7109375" style="11" customWidth="1"/>
    <col min="12037" max="12037" width="20.28515625" style="11" customWidth="1"/>
    <col min="12038" max="12038" width="28.28515625" style="11" customWidth="1"/>
    <col min="12039" max="12039" width="14.7109375" style="11" customWidth="1"/>
    <col min="12040" max="12040" width="20" style="11" bestFit="1" customWidth="1"/>
    <col min="12041" max="12041" width="48.28515625" style="11" bestFit="1" customWidth="1"/>
    <col min="12042" max="12042" width="35.140625" style="11" customWidth="1"/>
    <col min="12043" max="12043" width="38.140625" style="11" bestFit="1" customWidth="1"/>
    <col min="12044" max="12044" width="19" style="11" bestFit="1" customWidth="1"/>
    <col min="12045" max="12045" width="23.85546875" style="11" customWidth="1"/>
    <col min="12046" max="12046" width="50.85546875" style="11" bestFit="1" customWidth="1"/>
    <col min="12047" max="12287" width="11" style="11"/>
    <col min="12288" max="12288" width="4" style="11" customWidth="1"/>
    <col min="12289" max="12289" width="22.85546875" style="11" customWidth="1"/>
    <col min="12290" max="12290" width="26" style="11" customWidth="1"/>
    <col min="12291" max="12291" width="26.85546875" style="11" customWidth="1"/>
    <col min="12292" max="12292" width="24.7109375" style="11" customWidth="1"/>
    <col min="12293" max="12293" width="20.28515625" style="11" customWidth="1"/>
    <col min="12294" max="12294" width="28.28515625" style="11" customWidth="1"/>
    <col min="12295" max="12295" width="14.7109375" style="11" customWidth="1"/>
    <col min="12296" max="12296" width="20" style="11" bestFit="1" customWidth="1"/>
    <col min="12297" max="12297" width="48.28515625" style="11" bestFit="1" customWidth="1"/>
    <col min="12298" max="12298" width="35.140625" style="11" customWidth="1"/>
    <col min="12299" max="12299" width="38.140625" style="11" bestFit="1" customWidth="1"/>
    <col min="12300" max="12300" width="19" style="11" bestFit="1" customWidth="1"/>
    <col min="12301" max="12301" width="23.85546875" style="11" customWidth="1"/>
    <col min="12302" max="12302" width="50.85546875" style="11" bestFit="1" customWidth="1"/>
    <col min="12303" max="12543" width="11" style="11"/>
    <col min="12544" max="12544" width="4" style="11" customWidth="1"/>
    <col min="12545" max="12545" width="22.85546875" style="11" customWidth="1"/>
    <col min="12546" max="12546" width="26" style="11" customWidth="1"/>
    <col min="12547" max="12547" width="26.85546875" style="11" customWidth="1"/>
    <col min="12548" max="12548" width="24.7109375" style="11" customWidth="1"/>
    <col min="12549" max="12549" width="20.28515625" style="11" customWidth="1"/>
    <col min="12550" max="12550" width="28.28515625" style="11" customWidth="1"/>
    <col min="12551" max="12551" width="14.7109375" style="11" customWidth="1"/>
    <col min="12552" max="12552" width="20" style="11" bestFit="1" customWidth="1"/>
    <col min="12553" max="12553" width="48.28515625" style="11" bestFit="1" customWidth="1"/>
    <col min="12554" max="12554" width="35.140625" style="11" customWidth="1"/>
    <col min="12555" max="12555" width="38.140625" style="11" bestFit="1" customWidth="1"/>
    <col min="12556" max="12556" width="19" style="11" bestFit="1" customWidth="1"/>
    <col min="12557" max="12557" width="23.85546875" style="11" customWidth="1"/>
    <col min="12558" max="12558" width="50.85546875" style="11" bestFit="1" customWidth="1"/>
    <col min="12559" max="12799" width="11" style="11"/>
    <col min="12800" max="12800" width="4" style="11" customWidth="1"/>
    <col min="12801" max="12801" width="22.85546875" style="11" customWidth="1"/>
    <col min="12802" max="12802" width="26" style="11" customWidth="1"/>
    <col min="12803" max="12803" width="26.85546875" style="11" customWidth="1"/>
    <col min="12804" max="12804" width="24.7109375" style="11" customWidth="1"/>
    <col min="12805" max="12805" width="20.28515625" style="11" customWidth="1"/>
    <col min="12806" max="12806" width="28.28515625" style="11" customWidth="1"/>
    <col min="12807" max="12807" width="14.7109375" style="11" customWidth="1"/>
    <col min="12808" max="12808" width="20" style="11" bestFit="1" customWidth="1"/>
    <col min="12809" max="12809" width="48.28515625" style="11" bestFit="1" customWidth="1"/>
    <col min="12810" max="12810" width="35.140625" style="11" customWidth="1"/>
    <col min="12811" max="12811" width="38.140625" style="11" bestFit="1" customWidth="1"/>
    <col min="12812" max="12812" width="19" style="11" bestFit="1" customWidth="1"/>
    <col min="12813" max="12813" width="23.85546875" style="11" customWidth="1"/>
    <col min="12814" max="12814" width="50.85546875" style="11" bestFit="1" customWidth="1"/>
    <col min="12815" max="13055" width="11" style="11"/>
    <col min="13056" max="13056" width="4" style="11" customWidth="1"/>
    <col min="13057" max="13057" width="22.85546875" style="11" customWidth="1"/>
    <col min="13058" max="13058" width="26" style="11" customWidth="1"/>
    <col min="13059" max="13059" width="26.85546875" style="11" customWidth="1"/>
    <col min="13060" max="13060" width="24.7109375" style="11" customWidth="1"/>
    <col min="13061" max="13061" width="20.28515625" style="11" customWidth="1"/>
    <col min="13062" max="13062" width="28.28515625" style="11" customWidth="1"/>
    <col min="13063" max="13063" width="14.7109375" style="11" customWidth="1"/>
    <col min="13064" max="13064" width="20" style="11" bestFit="1" customWidth="1"/>
    <col min="13065" max="13065" width="48.28515625" style="11" bestFit="1" customWidth="1"/>
    <col min="13066" max="13066" width="35.140625" style="11" customWidth="1"/>
    <col min="13067" max="13067" width="38.140625" style="11" bestFit="1" customWidth="1"/>
    <col min="13068" max="13068" width="19" style="11" bestFit="1" customWidth="1"/>
    <col min="13069" max="13069" width="23.85546875" style="11" customWidth="1"/>
    <col min="13070" max="13070" width="50.85546875" style="11" bestFit="1" customWidth="1"/>
    <col min="13071" max="13311" width="11" style="11"/>
    <col min="13312" max="13312" width="4" style="11" customWidth="1"/>
    <col min="13313" max="13313" width="22.85546875" style="11" customWidth="1"/>
    <col min="13314" max="13314" width="26" style="11" customWidth="1"/>
    <col min="13315" max="13315" width="26.85546875" style="11" customWidth="1"/>
    <col min="13316" max="13316" width="24.7109375" style="11" customWidth="1"/>
    <col min="13317" max="13317" width="20.28515625" style="11" customWidth="1"/>
    <col min="13318" max="13318" width="28.28515625" style="11" customWidth="1"/>
    <col min="13319" max="13319" width="14.7109375" style="11" customWidth="1"/>
    <col min="13320" max="13320" width="20" style="11" bestFit="1" customWidth="1"/>
    <col min="13321" max="13321" width="48.28515625" style="11" bestFit="1" customWidth="1"/>
    <col min="13322" max="13322" width="35.140625" style="11" customWidth="1"/>
    <col min="13323" max="13323" width="38.140625" style="11" bestFit="1" customWidth="1"/>
    <col min="13324" max="13324" width="19" style="11" bestFit="1" customWidth="1"/>
    <col min="13325" max="13325" width="23.85546875" style="11" customWidth="1"/>
    <col min="13326" max="13326" width="50.85546875" style="11" bestFit="1" customWidth="1"/>
    <col min="13327" max="13567" width="11" style="11"/>
    <col min="13568" max="13568" width="4" style="11" customWidth="1"/>
    <col min="13569" max="13569" width="22.85546875" style="11" customWidth="1"/>
    <col min="13570" max="13570" width="26" style="11" customWidth="1"/>
    <col min="13571" max="13571" width="26.85546875" style="11" customWidth="1"/>
    <col min="13572" max="13572" width="24.7109375" style="11" customWidth="1"/>
    <col min="13573" max="13573" width="20.28515625" style="11" customWidth="1"/>
    <col min="13574" max="13574" width="28.28515625" style="11" customWidth="1"/>
    <col min="13575" max="13575" width="14.7109375" style="11" customWidth="1"/>
    <col min="13576" max="13576" width="20" style="11" bestFit="1" customWidth="1"/>
    <col min="13577" max="13577" width="48.28515625" style="11" bestFit="1" customWidth="1"/>
    <col min="13578" max="13578" width="35.140625" style="11" customWidth="1"/>
    <col min="13579" max="13579" width="38.140625" style="11" bestFit="1" customWidth="1"/>
    <col min="13580" max="13580" width="19" style="11" bestFit="1" customWidth="1"/>
    <col min="13581" max="13581" width="23.85546875" style="11" customWidth="1"/>
    <col min="13582" max="13582" width="50.85546875" style="11" bestFit="1" customWidth="1"/>
    <col min="13583" max="13823" width="11" style="11"/>
    <col min="13824" max="13824" width="4" style="11" customWidth="1"/>
    <col min="13825" max="13825" width="22.85546875" style="11" customWidth="1"/>
    <col min="13826" max="13826" width="26" style="11" customWidth="1"/>
    <col min="13827" max="13827" width="26.85546875" style="11" customWidth="1"/>
    <col min="13828" max="13828" width="24.7109375" style="11" customWidth="1"/>
    <col min="13829" max="13829" width="20.28515625" style="11" customWidth="1"/>
    <col min="13830" max="13830" width="28.28515625" style="11" customWidth="1"/>
    <col min="13831" max="13831" width="14.7109375" style="11" customWidth="1"/>
    <col min="13832" max="13832" width="20" style="11" bestFit="1" customWidth="1"/>
    <col min="13833" max="13833" width="48.28515625" style="11" bestFit="1" customWidth="1"/>
    <col min="13834" max="13834" width="35.140625" style="11" customWidth="1"/>
    <col min="13835" max="13835" width="38.140625" style="11" bestFit="1" customWidth="1"/>
    <col min="13836" max="13836" width="19" style="11" bestFit="1" customWidth="1"/>
    <col min="13837" max="13837" width="23.85546875" style="11" customWidth="1"/>
    <col min="13838" max="13838" width="50.85546875" style="11" bestFit="1" customWidth="1"/>
    <col min="13839" max="14079" width="11" style="11"/>
    <col min="14080" max="14080" width="4" style="11" customWidth="1"/>
    <col min="14081" max="14081" width="22.85546875" style="11" customWidth="1"/>
    <col min="14082" max="14082" width="26" style="11" customWidth="1"/>
    <col min="14083" max="14083" width="26.85546875" style="11" customWidth="1"/>
    <col min="14084" max="14084" width="24.7109375" style="11" customWidth="1"/>
    <col min="14085" max="14085" width="20.28515625" style="11" customWidth="1"/>
    <col min="14086" max="14086" width="28.28515625" style="11" customWidth="1"/>
    <col min="14087" max="14087" width="14.7109375" style="11" customWidth="1"/>
    <col min="14088" max="14088" width="20" style="11" bestFit="1" customWidth="1"/>
    <col min="14089" max="14089" width="48.28515625" style="11" bestFit="1" customWidth="1"/>
    <col min="14090" max="14090" width="35.140625" style="11" customWidth="1"/>
    <col min="14091" max="14091" width="38.140625" style="11" bestFit="1" customWidth="1"/>
    <col min="14092" max="14092" width="19" style="11" bestFit="1" customWidth="1"/>
    <col min="14093" max="14093" width="23.85546875" style="11" customWidth="1"/>
    <col min="14094" max="14094" width="50.85546875" style="11" bestFit="1" customWidth="1"/>
    <col min="14095" max="14335" width="11" style="11"/>
    <col min="14336" max="14336" width="4" style="11" customWidth="1"/>
    <col min="14337" max="14337" width="22.85546875" style="11" customWidth="1"/>
    <col min="14338" max="14338" width="26" style="11" customWidth="1"/>
    <col min="14339" max="14339" width="26.85546875" style="11" customWidth="1"/>
    <col min="14340" max="14340" width="24.7109375" style="11" customWidth="1"/>
    <col min="14341" max="14341" width="20.28515625" style="11" customWidth="1"/>
    <col min="14342" max="14342" width="28.28515625" style="11" customWidth="1"/>
    <col min="14343" max="14343" width="14.7109375" style="11" customWidth="1"/>
    <col min="14344" max="14344" width="20" style="11" bestFit="1" customWidth="1"/>
    <col min="14345" max="14345" width="48.28515625" style="11" bestFit="1" customWidth="1"/>
    <col min="14346" max="14346" width="35.140625" style="11" customWidth="1"/>
    <col min="14347" max="14347" width="38.140625" style="11" bestFit="1" customWidth="1"/>
    <col min="14348" max="14348" width="19" style="11" bestFit="1" customWidth="1"/>
    <col min="14349" max="14349" width="23.85546875" style="11" customWidth="1"/>
    <col min="14350" max="14350" width="50.85546875" style="11" bestFit="1" customWidth="1"/>
    <col min="14351" max="14591" width="11" style="11"/>
    <col min="14592" max="14592" width="4" style="11" customWidth="1"/>
    <col min="14593" max="14593" width="22.85546875" style="11" customWidth="1"/>
    <col min="14594" max="14594" width="26" style="11" customWidth="1"/>
    <col min="14595" max="14595" width="26.85546875" style="11" customWidth="1"/>
    <col min="14596" max="14596" width="24.7109375" style="11" customWidth="1"/>
    <col min="14597" max="14597" width="20.28515625" style="11" customWidth="1"/>
    <col min="14598" max="14598" width="28.28515625" style="11" customWidth="1"/>
    <col min="14599" max="14599" width="14.7109375" style="11" customWidth="1"/>
    <col min="14600" max="14600" width="20" style="11" bestFit="1" customWidth="1"/>
    <col min="14601" max="14601" width="48.28515625" style="11" bestFit="1" customWidth="1"/>
    <col min="14602" max="14602" width="35.140625" style="11" customWidth="1"/>
    <col min="14603" max="14603" width="38.140625" style="11" bestFit="1" customWidth="1"/>
    <col min="14604" max="14604" width="19" style="11" bestFit="1" customWidth="1"/>
    <col min="14605" max="14605" width="23.85546875" style="11" customWidth="1"/>
    <col min="14606" max="14606" width="50.85546875" style="11" bestFit="1" customWidth="1"/>
    <col min="14607" max="14847" width="11" style="11"/>
    <col min="14848" max="14848" width="4" style="11" customWidth="1"/>
    <col min="14849" max="14849" width="22.85546875" style="11" customWidth="1"/>
    <col min="14850" max="14850" width="26" style="11" customWidth="1"/>
    <col min="14851" max="14851" width="26.85546875" style="11" customWidth="1"/>
    <col min="14852" max="14852" width="24.7109375" style="11" customWidth="1"/>
    <col min="14853" max="14853" width="20.28515625" style="11" customWidth="1"/>
    <col min="14854" max="14854" width="28.28515625" style="11" customWidth="1"/>
    <col min="14855" max="14855" width="14.7109375" style="11" customWidth="1"/>
    <col min="14856" max="14856" width="20" style="11" bestFit="1" customWidth="1"/>
    <col min="14857" max="14857" width="48.28515625" style="11" bestFit="1" customWidth="1"/>
    <col min="14858" max="14858" width="35.140625" style="11" customWidth="1"/>
    <col min="14859" max="14859" width="38.140625" style="11" bestFit="1" customWidth="1"/>
    <col min="14860" max="14860" width="19" style="11" bestFit="1" customWidth="1"/>
    <col min="14861" max="14861" width="23.85546875" style="11" customWidth="1"/>
    <col min="14862" max="14862" width="50.85546875" style="11" bestFit="1" customWidth="1"/>
    <col min="14863" max="15103" width="11" style="11"/>
    <col min="15104" max="15104" width="4" style="11" customWidth="1"/>
    <col min="15105" max="15105" width="22.85546875" style="11" customWidth="1"/>
    <col min="15106" max="15106" width="26" style="11" customWidth="1"/>
    <col min="15107" max="15107" width="26.85546875" style="11" customWidth="1"/>
    <col min="15108" max="15108" width="24.7109375" style="11" customWidth="1"/>
    <col min="15109" max="15109" width="20.28515625" style="11" customWidth="1"/>
    <col min="15110" max="15110" width="28.28515625" style="11" customWidth="1"/>
    <col min="15111" max="15111" width="14.7109375" style="11" customWidth="1"/>
    <col min="15112" max="15112" width="20" style="11" bestFit="1" customWidth="1"/>
    <col min="15113" max="15113" width="48.28515625" style="11" bestFit="1" customWidth="1"/>
    <col min="15114" max="15114" width="35.140625" style="11" customWidth="1"/>
    <col min="15115" max="15115" width="38.140625" style="11" bestFit="1" customWidth="1"/>
    <col min="15116" max="15116" width="19" style="11" bestFit="1" customWidth="1"/>
    <col min="15117" max="15117" width="23.85546875" style="11" customWidth="1"/>
    <col min="15118" max="15118" width="50.85546875" style="11" bestFit="1" customWidth="1"/>
    <col min="15119" max="15359" width="11" style="11"/>
    <col min="15360" max="15360" width="4" style="11" customWidth="1"/>
    <col min="15361" max="15361" width="22.85546875" style="11" customWidth="1"/>
    <col min="15362" max="15362" width="26" style="11" customWidth="1"/>
    <col min="15363" max="15363" width="26.85546875" style="11" customWidth="1"/>
    <col min="15364" max="15364" width="24.7109375" style="11" customWidth="1"/>
    <col min="15365" max="15365" width="20.28515625" style="11" customWidth="1"/>
    <col min="15366" max="15366" width="28.28515625" style="11" customWidth="1"/>
    <col min="15367" max="15367" width="14.7109375" style="11" customWidth="1"/>
    <col min="15368" max="15368" width="20" style="11" bestFit="1" customWidth="1"/>
    <col min="15369" max="15369" width="48.28515625" style="11" bestFit="1" customWidth="1"/>
    <col min="15370" max="15370" width="35.140625" style="11" customWidth="1"/>
    <col min="15371" max="15371" width="38.140625" style="11" bestFit="1" customWidth="1"/>
    <col min="15372" max="15372" width="19" style="11" bestFit="1" customWidth="1"/>
    <col min="15373" max="15373" width="23.85546875" style="11" customWidth="1"/>
    <col min="15374" max="15374" width="50.85546875" style="11" bestFit="1" customWidth="1"/>
    <col min="15375" max="15615" width="11" style="11"/>
    <col min="15616" max="15616" width="4" style="11" customWidth="1"/>
    <col min="15617" max="15617" width="22.85546875" style="11" customWidth="1"/>
    <col min="15618" max="15618" width="26" style="11" customWidth="1"/>
    <col min="15619" max="15619" width="26.85546875" style="11" customWidth="1"/>
    <col min="15620" max="15620" width="24.7109375" style="11" customWidth="1"/>
    <col min="15621" max="15621" width="20.28515625" style="11" customWidth="1"/>
    <col min="15622" max="15622" width="28.28515625" style="11" customWidth="1"/>
    <col min="15623" max="15623" width="14.7109375" style="11" customWidth="1"/>
    <col min="15624" max="15624" width="20" style="11" bestFit="1" customWidth="1"/>
    <col min="15625" max="15625" width="48.28515625" style="11" bestFit="1" customWidth="1"/>
    <col min="15626" max="15626" width="35.140625" style="11" customWidth="1"/>
    <col min="15627" max="15627" width="38.140625" style="11" bestFit="1" customWidth="1"/>
    <col min="15628" max="15628" width="19" style="11" bestFit="1" customWidth="1"/>
    <col min="15629" max="15629" width="23.85546875" style="11" customWidth="1"/>
    <col min="15630" max="15630" width="50.85546875" style="11" bestFit="1" customWidth="1"/>
    <col min="15631" max="15871" width="11" style="11"/>
    <col min="15872" max="15872" width="4" style="11" customWidth="1"/>
    <col min="15873" max="15873" width="22.85546875" style="11" customWidth="1"/>
    <col min="15874" max="15874" width="26" style="11" customWidth="1"/>
    <col min="15875" max="15875" width="26.85546875" style="11" customWidth="1"/>
    <col min="15876" max="15876" width="24.7109375" style="11" customWidth="1"/>
    <col min="15877" max="15877" width="20.28515625" style="11" customWidth="1"/>
    <col min="15878" max="15878" width="28.28515625" style="11" customWidth="1"/>
    <col min="15879" max="15879" width="14.7109375" style="11" customWidth="1"/>
    <col min="15880" max="15880" width="20" style="11" bestFit="1" customWidth="1"/>
    <col min="15881" max="15881" width="48.28515625" style="11" bestFit="1" customWidth="1"/>
    <col min="15882" max="15882" width="35.140625" style="11" customWidth="1"/>
    <col min="15883" max="15883" width="38.140625" style="11" bestFit="1" customWidth="1"/>
    <col min="15884" max="15884" width="19" style="11" bestFit="1" customWidth="1"/>
    <col min="15885" max="15885" width="23.85546875" style="11" customWidth="1"/>
    <col min="15886" max="15886" width="50.85546875" style="11" bestFit="1" customWidth="1"/>
    <col min="15887" max="16127" width="11" style="11"/>
    <col min="16128" max="16128" width="4" style="11" customWidth="1"/>
    <col min="16129" max="16129" width="22.85546875" style="11" customWidth="1"/>
    <col min="16130" max="16130" width="26" style="11" customWidth="1"/>
    <col min="16131" max="16131" width="26.85546875" style="11" customWidth="1"/>
    <col min="16132" max="16132" width="24.7109375" style="11" customWidth="1"/>
    <col min="16133" max="16133" width="20.28515625" style="11" customWidth="1"/>
    <col min="16134" max="16134" width="28.28515625" style="11" customWidth="1"/>
    <col min="16135" max="16135" width="14.7109375" style="11" customWidth="1"/>
    <col min="16136" max="16136" width="20" style="11" bestFit="1" customWidth="1"/>
    <col min="16137" max="16137" width="48.28515625" style="11" bestFit="1" customWidth="1"/>
    <col min="16138" max="16138" width="35.140625" style="11" customWidth="1"/>
    <col min="16139" max="16139" width="38.140625" style="11" bestFit="1" customWidth="1"/>
    <col min="16140" max="16140" width="19" style="11" bestFit="1" customWidth="1"/>
    <col min="16141" max="16141" width="23.85546875" style="11" customWidth="1"/>
    <col min="16142" max="16142" width="50.85546875" style="11" bestFit="1" customWidth="1"/>
    <col min="16143" max="16384" width="11" style="11"/>
  </cols>
  <sheetData>
    <row r="1" spans="1:19" x14ac:dyDescent="0.25">
      <c r="A1" s="1"/>
      <c r="B1" s="2"/>
      <c r="C1" s="3"/>
      <c r="D1" s="4"/>
      <c r="E1" s="2"/>
      <c r="F1" s="2"/>
      <c r="G1" s="2"/>
      <c r="H1" s="5"/>
      <c r="I1" s="6"/>
      <c r="J1" s="6"/>
      <c r="K1" s="7">
        <v>44946</v>
      </c>
      <c r="L1" s="7">
        <v>45351</v>
      </c>
      <c r="M1" s="8">
        <f>L1-K1+1</f>
        <v>406</v>
      </c>
      <c r="N1" s="9" t="s">
        <v>2</v>
      </c>
      <c r="O1" s="10"/>
      <c r="P1" s="6"/>
    </row>
    <row r="2" spans="1:19" ht="16.5" thickBot="1" x14ac:dyDescent="0.3">
      <c r="A2" s="12"/>
      <c r="B2" s="13"/>
      <c r="C2" s="14"/>
      <c r="D2" s="15"/>
      <c r="E2" s="13"/>
      <c r="F2" s="13"/>
      <c r="G2" s="13"/>
      <c r="H2" s="16"/>
      <c r="I2" s="6"/>
      <c r="J2" s="6"/>
      <c r="K2" s="17">
        <v>44946</v>
      </c>
      <c r="L2" s="17">
        <v>45291</v>
      </c>
      <c r="M2" s="8">
        <f t="shared" ref="M2:M3" si="0">L2-K2+1</f>
        <v>346</v>
      </c>
      <c r="N2" s="6"/>
      <c r="O2" s="6"/>
      <c r="P2" s="6"/>
    </row>
    <row r="3" spans="1:19" ht="15.75" thickBot="1" x14ac:dyDescent="0.3">
      <c r="A3" s="12"/>
      <c r="B3" s="139" t="s">
        <v>1</v>
      </c>
      <c r="C3" s="140"/>
      <c r="D3" s="140"/>
      <c r="E3" s="140"/>
      <c r="F3" s="140"/>
      <c r="G3" s="141"/>
      <c r="H3" s="16"/>
      <c r="I3" s="6"/>
      <c r="K3" s="120">
        <v>45292</v>
      </c>
      <c r="L3" s="120">
        <v>45351</v>
      </c>
      <c r="M3" s="8">
        <f t="shared" si="0"/>
        <v>60</v>
      </c>
      <c r="O3" s="19"/>
      <c r="P3" s="6"/>
    </row>
    <row r="4" spans="1:19" ht="15.75" thickBot="1" x14ac:dyDescent="0.3">
      <c r="A4" s="12"/>
      <c r="B4" s="23"/>
      <c r="C4" s="24"/>
      <c r="D4" s="25"/>
      <c r="E4" s="23"/>
      <c r="F4" s="23"/>
      <c r="G4" s="23"/>
      <c r="H4" s="16"/>
      <c r="I4" s="6"/>
      <c r="J4" s="20" t="s">
        <v>95</v>
      </c>
      <c r="K4" s="21">
        <f>26693/365*M2</f>
        <v>25303.501369863014</v>
      </c>
      <c r="L4" s="22" t="s">
        <v>3</v>
      </c>
      <c r="M4" s="21">
        <f>H31</f>
        <v>22009</v>
      </c>
      <c r="N4" s="22" t="s">
        <v>4</v>
      </c>
      <c r="O4" s="79">
        <f>(M4-K4)/K4</f>
        <v>-0.13019942662112494</v>
      </c>
      <c r="P4" s="6"/>
    </row>
    <row r="5" spans="1:19" x14ac:dyDescent="0.25">
      <c r="A5" s="12"/>
      <c r="B5" s="1" t="s">
        <v>5</v>
      </c>
      <c r="C5" s="26"/>
      <c r="D5" s="27" t="s">
        <v>32</v>
      </c>
      <c r="E5" s="5"/>
      <c r="F5" s="23"/>
      <c r="G5" s="23"/>
      <c r="H5" s="16"/>
      <c r="I5" s="6"/>
      <c r="J5" s="20" t="s">
        <v>96</v>
      </c>
      <c r="K5" s="21">
        <f>26693/365*M3</f>
        <v>4387.8904109589048</v>
      </c>
      <c r="L5" s="22" t="s">
        <v>6</v>
      </c>
      <c r="M5" s="21">
        <f>H32</f>
        <v>5079</v>
      </c>
      <c r="N5" s="22" t="s">
        <v>7</v>
      </c>
      <c r="O5" s="79">
        <f>(M5-K5)/K5</f>
        <v>0.15750383995804126</v>
      </c>
      <c r="P5" s="6"/>
    </row>
    <row r="6" spans="1:19" ht="15.75" thickBot="1" x14ac:dyDescent="0.3">
      <c r="A6" s="12"/>
      <c r="B6" s="28" t="s">
        <v>8</v>
      </c>
      <c r="C6" s="74"/>
      <c r="D6" s="29" t="s">
        <v>33</v>
      </c>
      <c r="E6" s="30"/>
      <c r="F6" s="23"/>
      <c r="G6" s="23"/>
      <c r="H6" s="16"/>
      <c r="I6" s="6"/>
      <c r="J6" s="31"/>
      <c r="K6" s="78">
        <f>SUM(K4:K5)</f>
        <v>29691.391780821919</v>
      </c>
      <c r="L6" s="6"/>
      <c r="M6" s="78">
        <f>H34</f>
        <v>27088</v>
      </c>
      <c r="N6" s="6"/>
      <c r="O6" s="80">
        <f>(M6-K6)/K6</f>
        <v>-8.768170249612503E-2</v>
      </c>
      <c r="P6" s="6"/>
    </row>
    <row r="7" spans="1:19" ht="15.75" thickBot="1" x14ac:dyDescent="0.3">
      <c r="B7" s="32" t="s">
        <v>51</v>
      </c>
      <c r="C7" s="73"/>
      <c r="D7" s="34">
        <f>G31</f>
        <v>22009.881748744585</v>
      </c>
      <c r="E7" s="35" t="s">
        <v>10</v>
      </c>
      <c r="F7" s="75">
        <f>ROUNDDOWN(D7,0)</f>
        <v>22009</v>
      </c>
      <c r="H7" s="16"/>
      <c r="I7" s="6"/>
      <c r="J7" s="20" t="s">
        <v>11</v>
      </c>
      <c r="K7" s="21">
        <f>41143028/365*M2</f>
        <v>39001336.131506853</v>
      </c>
      <c r="L7" s="22" t="s">
        <v>12</v>
      </c>
      <c r="M7" s="21">
        <f>E31</f>
        <v>33923985.432713598</v>
      </c>
      <c r="N7" s="22" t="s">
        <v>13</v>
      </c>
      <c r="O7" s="79">
        <f t="shared" ref="O7:O9" si="1">(M7-K7)/K7</f>
        <v>-0.13018401938008389</v>
      </c>
      <c r="P7" s="6"/>
    </row>
    <row r="8" spans="1:19" ht="15.75" thickBot="1" x14ac:dyDescent="0.3">
      <c r="B8" s="32" t="s">
        <v>52</v>
      </c>
      <c r="C8" s="73"/>
      <c r="D8" s="34">
        <f>G32</f>
        <v>5079.8705851264549</v>
      </c>
      <c r="E8" s="35" t="s">
        <v>10</v>
      </c>
      <c r="F8" s="75">
        <f t="shared" ref="F8" si="2">ROUNDDOWN(D8,0)</f>
        <v>5079</v>
      </c>
      <c r="H8" s="16"/>
      <c r="I8" s="6"/>
      <c r="J8" s="20" t="s">
        <v>14</v>
      </c>
      <c r="K8" s="21">
        <f>41143028/365*M3</f>
        <v>6763237.4794520549</v>
      </c>
      <c r="L8" s="22" t="s">
        <v>15</v>
      </c>
      <c r="M8" s="21">
        <f>E32</f>
        <v>7829640.2360148802</v>
      </c>
      <c r="N8" s="22" t="s">
        <v>16</v>
      </c>
      <c r="O8" s="79">
        <f t="shared" si="1"/>
        <v>0.15767637315749311</v>
      </c>
      <c r="P8" s="6"/>
    </row>
    <row r="9" spans="1:19" ht="34.5" customHeight="1" thickBot="1" x14ac:dyDescent="0.3">
      <c r="A9" s="12"/>
      <c r="B9" s="142" t="s">
        <v>92</v>
      </c>
      <c r="C9" s="143"/>
      <c r="D9" s="36">
        <f>G34</f>
        <v>27089.752333871038</v>
      </c>
      <c r="E9" s="114" t="s">
        <v>10</v>
      </c>
      <c r="F9" s="115">
        <f>H34</f>
        <v>27088</v>
      </c>
      <c r="G9" s="23"/>
      <c r="H9" s="16"/>
      <c r="I9" s="6"/>
      <c r="J9" s="6"/>
      <c r="K9" s="78">
        <f>K7+K8</f>
        <v>45764573.610958904</v>
      </c>
      <c r="L9" s="121"/>
      <c r="M9" s="78">
        <f>E34</f>
        <v>41753625.668728478</v>
      </c>
      <c r="N9" s="6"/>
      <c r="O9" s="80">
        <f t="shared" si="1"/>
        <v>-8.764307467009709E-2</v>
      </c>
      <c r="P9" s="6"/>
    </row>
    <row r="10" spans="1:19" ht="15.75" thickBot="1" x14ac:dyDescent="0.3">
      <c r="A10" s="12"/>
      <c r="B10" s="23"/>
      <c r="C10" s="24"/>
      <c r="D10" s="27"/>
      <c r="E10" s="23"/>
      <c r="G10" s="23"/>
      <c r="H10" s="16"/>
      <c r="I10" s="6"/>
      <c r="J10" s="6"/>
      <c r="K10" s="122"/>
      <c r="L10" s="121"/>
      <c r="M10" s="121"/>
      <c r="N10" s="21"/>
      <c r="O10" s="6"/>
      <c r="P10" s="6"/>
    </row>
    <row r="11" spans="1:19" ht="15.75" thickBot="1" x14ac:dyDescent="0.3">
      <c r="A11" s="12"/>
      <c r="B11" s="130" t="s">
        <v>17</v>
      </c>
      <c r="C11" s="131"/>
      <c r="D11" s="131"/>
      <c r="E11" s="131"/>
      <c r="F11" s="131"/>
      <c r="G11" s="132"/>
      <c r="H11" s="16"/>
      <c r="I11" s="6"/>
      <c r="J11" s="6"/>
      <c r="K11" s="37"/>
      <c r="L11" s="37"/>
      <c r="M11" s="37"/>
      <c r="N11" s="6"/>
      <c r="O11" s="6"/>
      <c r="P11" s="6"/>
    </row>
    <row r="12" spans="1:19" x14ac:dyDescent="0.25">
      <c r="A12" s="12"/>
      <c r="B12" s="23"/>
      <c r="C12" s="24"/>
      <c r="D12" s="27"/>
      <c r="E12" s="23"/>
      <c r="F12" s="23"/>
      <c r="G12" s="23"/>
      <c r="H12" s="16"/>
      <c r="I12" s="38"/>
      <c r="J12" s="6"/>
      <c r="K12" s="6"/>
      <c r="L12" s="6"/>
      <c r="M12" s="6"/>
      <c r="N12" s="21"/>
      <c r="O12" s="6"/>
      <c r="P12" s="6"/>
    </row>
    <row r="13" spans="1:19" ht="15.75" x14ac:dyDescent="0.25">
      <c r="A13" s="12"/>
      <c r="B13" s="39" t="s">
        <v>53</v>
      </c>
      <c r="C13" s="40"/>
      <c r="D13" s="41"/>
      <c r="E13" s="42"/>
      <c r="F13" s="42"/>
      <c r="G13" s="42"/>
      <c r="H13" s="16"/>
      <c r="J13" s="6"/>
      <c r="K13" s="37"/>
      <c r="L13" s="37"/>
      <c r="M13" s="37"/>
    </row>
    <row r="14" spans="1:19" ht="15.75" thickBot="1" x14ac:dyDescent="0.3">
      <c r="A14" s="12"/>
      <c r="B14" s="43"/>
      <c r="C14" s="22"/>
      <c r="D14" s="44"/>
      <c r="E14" s="43"/>
      <c r="F14" s="43"/>
      <c r="G14" s="43"/>
      <c r="H14" s="16"/>
      <c r="J14" s="11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78.75" x14ac:dyDescent="0.25">
      <c r="A15" s="12"/>
      <c r="B15" s="45" t="s">
        <v>0</v>
      </c>
      <c r="C15" s="46" t="s">
        <v>18</v>
      </c>
      <c r="D15" s="47" t="s">
        <v>19</v>
      </c>
      <c r="E15" s="46" t="s">
        <v>20</v>
      </c>
      <c r="F15" s="46" t="s">
        <v>21</v>
      </c>
      <c r="G15" s="48" t="s">
        <v>22</v>
      </c>
      <c r="H15" s="16"/>
      <c r="I15" s="49" t="s">
        <v>54</v>
      </c>
      <c r="J15" s="49" t="s">
        <v>55</v>
      </c>
      <c r="K15" s="37"/>
      <c r="L15" s="53"/>
      <c r="M15" s="53"/>
      <c r="N15" s="53"/>
      <c r="O15" s="53"/>
      <c r="P15" s="53"/>
      <c r="Q15" s="53"/>
      <c r="R15" s="53"/>
      <c r="S15" s="53"/>
    </row>
    <row r="16" spans="1:19" ht="15.75" x14ac:dyDescent="0.25">
      <c r="A16" s="12"/>
      <c r="B16" s="50" t="s">
        <v>36</v>
      </c>
      <c r="C16" s="51">
        <f>Summary!O4</f>
        <v>1304220.8425727452</v>
      </c>
      <c r="D16" s="51">
        <f>Summary!P4</f>
        <v>677.60490039774913</v>
      </c>
      <c r="E16" s="51">
        <f t="shared" ref="E16:E29" si="3">C16-D16</f>
        <v>1303543.2376723473</v>
      </c>
      <c r="F16" s="52">
        <v>0.64880000000000004</v>
      </c>
      <c r="G16" s="116">
        <f>E16*F16/1000</f>
        <v>845.73885260181896</v>
      </c>
      <c r="H16" s="16"/>
      <c r="I16" s="51">
        <v>1304220.8425727452</v>
      </c>
      <c r="J16" s="51">
        <v>677.60490039774913</v>
      </c>
      <c r="K16" s="37"/>
      <c r="L16" s="53"/>
      <c r="M16" s="53"/>
      <c r="N16" s="53"/>
      <c r="O16" s="53"/>
      <c r="P16" s="53"/>
      <c r="Q16" s="53"/>
      <c r="R16" s="53"/>
      <c r="S16" s="53"/>
    </row>
    <row r="17" spans="1:19" ht="15.95" customHeight="1" x14ac:dyDescent="0.25">
      <c r="A17" s="12"/>
      <c r="B17" s="50" t="s">
        <v>37</v>
      </c>
      <c r="C17" s="51">
        <f>Summary!O5</f>
        <v>3071535.4653933449</v>
      </c>
      <c r="D17" s="51">
        <f>Summary!P5</f>
        <v>1343.5123019031057</v>
      </c>
      <c r="E17" s="51">
        <f t="shared" si="3"/>
        <v>3070191.9530914417</v>
      </c>
      <c r="F17" s="52">
        <v>0.64880000000000004</v>
      </c>
      <c r="G17" s="116">
        <f t="shared" ref="G17:G29" si="4">E17*F17/1000</f>
        <v>1991.9405391657276</v>
      </c>
      <c r="H17" s="16"/>
      <c r="I17" s="51">
        <v>3012689.1298926128</v>
      </c>
      <c r="J17" s="51">
        <v>2667.1575087688275</v>
      </c>
      <c r="K17" s="37"/>
      <c r="L17" s="53"/>
      <c r="M17" s="53"/>
      <c r="N17" s="53"/>
      <c r="O17" s="53"/>
      <c r="P17" s="53"/>
      <c r="Q17" s="53"/>
      <c r="R17" s="53"/>
      <c r="S17" s="53"/>
    </row>
    <row r="18" spans="1:19" ht="12.95" customHeight="1" x14ac:dyDescent="0.25">
      <c r="A18" s="12"/>
      <c r="B18" s="50" t="s">
        <v>38</v>
      </c>
      <c r="C18" s="51">
        <f>Summary!O6</f>
        <v>3294601.4941171268</v>
      </c>
      <c r="D18" s="51">
        <f>Summary!P6</f>
        <v>2068.9084117546354</v>
      </c>
      <c r="E18" s="51">
        <f t="shared" si="3"/>
        <v>3292532.585705372</v>
      </c>
      <c r="F18" s="52">
        <v>0.64880000000000004</v>
      </c>
      <c r="G18" s="116">
        <f t="shared" si="4"/>
        <v>2136.1951416056454</v>
      </c>
      <c r="H18" s="16"/>
      <c r="I18" s="51">
        <v>3168909.8636072124</v>
      </c>
      <c r="J18" s="51">
        <v>1386.1045829836009</v>
      </c>
      <c r="K18" s="37"/>
      <c r="L18" s="53"/>
      <c r="M18" s="53"/>
      <c r="N18" s="53"/>
      <c r="O18" s="53"/>
      <c r="P18" s="53"/>
      <c r="Q18" s="53"/>
      <c r="R18" s="53"/>
      <c r="S18" s="53"/>
    </row>
    <row r="19" spans="1:19" ht="14.1" customHeight="1" x14ac:dyDescent="0.25">
      <c r="A19" s="12"/>
      <c r="B19" s="50" t="s">
        <v>39</v>
      </c>
      <c r="C19" s="51">
        <f>Summary!O7</f>
        <v>1706672.8203272147</v>
      </c>
      <c r="D19" s="51">
        <f>Summary!P7</f>
        <v>2269.3975463523161</v>
      </c>
      <c r="E19" s="51">
        <f t="shared" si="3"/>
        <v>1704403.4227808623</v>
      </c>
      <c r="F19" s="52">
        <v>0.64880000000000004</v>
      </c>
      <c r="G19" s="116">
        <f t="shared" si="4"/>
        <v>1105.8169407002235</v>
      </c>
      <c r="H19" s="16"/>
      <c r="I19" s="51">
        <v>3450426.1073325761</v>
      </c>
      <c r="J19" s="51">
        <v>2166.7614764167843</v>
      </c>
      <c r="K19" s="37"/>
      <c r="L19" s="53"/>
      <c r="M19" s="53"/>
      <c r="N19" s="53"/>
      <c r="O19" s="53"/>
      <c r="P19" s="53"/>
      <c r="Q19" s="53"/>
      <c r="R19" s="53"/>
      <c r="S19" s="53"/>
    </row>
    <row r="20" spans="1:19" ht="12.95" customHeight="1" x14ac:dyDescent="0.25">
      <c r="A20" s="12"/>
      <c r="B20" s="50" t="s">
        <v>40</v>
      </c>
      <c r="C20" s="51">
        <f>Summary!O8</f>
        <v>2673353.6216273224</v>
      </c>
      <c r="D20" s="51">
        <f>Summary!P8</f>
        <v>1872.8696813584747</v>
      </c>
      <c r="E20" s="51">
        <f t="shared" si="3"/>
        <v>2671480.7519459641</v>
      </c>
      <c r="F20" s="52">
        <v>0.64880000000000004</v>
      </c>
      <c r="G20" s="116">
        <f t="shared" si="4"/>
        <v>1733.2567118625416</v>
      </c>
      <c r="H20" s="16"/>
      <c r="I20" s="51">
        <v>1626783.9408023474</v>
      </c>
      <c r="J20" s="51">
        <v>2163.1676790835509</v>
      </c>
      <c r="K20" s="37"/>
      <c r="L20" s="53"/>
      <c r="M20" s="53"/>
      <c r="N20" s="53"/>
      <c r="O20" s="53"/>
      <c r="P20" s="53"/>
      <c r="Q20" s="53"/>
      <c r="R20" s="53"/>
      <c r="S20" s="53"/>
    </row>
    <row r="21" spans="1:19" ht="12.95" customHeight="1" x14ac:dyDescent="0.25">
      <c r="A21" s="12"/>
      <c r="B21" s="50" t="s">
        <v>41</v>
      </c>
      <c r="C21" s="51">
        <f>Summary!O9</f>
        <v>2325247.5734569607</v>
      </c>
      <c r="D21" s="51">
        <f>Summary!P9</f>
        <v>713.9691886648485</v>
      </c>
      <c r="E21" s="51">
        <f t="shared" si="3"/>
        <v>2324533.6042682957</v>
      </c>
      <c r="F21" s="52">
        <v>0.64880000000000004</v>
      </c>
      <c r="G21" s="116">
        <f t="shared" si="4"/>
        <v>1508.1574024492702</v>
      </c>
      <c r="H21" s="16"/>
      <c r="I21" s="51">
        <v>2669966.9690080816</v>
      </c>
      <c r="J21" s="51">
        <v>1870.4970962427024</v>
      </c>
      <c r="K21" s="37"/>
      <c r="L21" s="53"/>
      <c r="M21" s="53"/>
      <c r="N21" s="53"/>
      <c r="O21" s="53"/>
      <c r="P21" s="53"/>
      <c r="Q21" s="53"/>
      <c r="R21" s="53"/>
      <c r="S21" s="53"/>
    </row>
    <row r="22" spans="1:19" ht="15.95" customHeight="1" x14ac:dyDescent="0.25">
      <c r="A22" s="12"/>
      <c r="B22" s="50" t="s">
        <v>42</v>
      </c>
      <c r="C22" s="51">
        <f>Summary!O10</f>
        <v>3101877.2000993066</v>
      </c>
      <c r="D22" s="51">
        <f>Summary!P10</f>
        <v>1464.608926150144</v>
      </c>
      <c r="E22" s="51">
        <f t="shared" si="3"/>
        <v>3100412.5911731566</v>
      </c>
      <c r="F22" s="52">
        <v>0.64880000000000004</v>
      </c>
      <c r="G22" s="116">
        <f t="shared" si="4"/>
        <v>2011.5476891531441</v>
      </c>
      <c r="H22" s="16"/>
      <c r="I22" s="51">
        <v>2321625.7638332411</v>
      </c>
      <c r="J22" s="51">
        <v>712.85710902736662</v>
      </c>
      <c r="K22" s="37"/>
      <c r="L22" s="53"/>
      <c r="M22" s="53"/>
      <c r="N22" s="53"/>
      <c r="O22" s="53"/>
      <c r="P22" s="53"/>
      <c r="Q22" s="53"/>
      <c r="R22" s="53"/>
      <c r="S22" s="53"/>
    </row>
    <row r="23" spans="1:19" ht="15.95" customHeight="1" x14ac:dyDescent="0.25">
      <c r="A23" s="12"/>
      <c r="B23" s="50" t="s">
        <v>43</v>
      </c>
      <c r="C23" s="51">
        <f>Summary!O11</f>
        <v>3981435.4164354266</v>
      </c>
      <c r="D23" s="51">
        <f>Summary!P11</f>
        <v>999.09940039150035</v>
      </c>
      <c r="E23" s="51">
        <f t="shared" si="3"/>
        <v>3980436.3170350352</v>
      </c>
      <c r="F23" s="52">
        <v>0.64880000000000004</v>
      </c>
      <c r="G23" s="116">
        <f t="shared" si="4"/>
        <v>2582.5070824923309</v>
      </c>
      <c r="H23" s="16"/>
      <c r="I23" s="51">
        <v>3111656.0651931921</v>
      </c>
      <c r="J23" s="51">
        <v>1469.2261989111885</v>
      </c>
      <c r="K23" s="37"/>
      <c r="L23" s="53"/>
      <c r="M23" s="53"/>
      <c r="N23" s="53"/>
      <c r="O23" s="53"/>
      <c r="P23" s="53"/>
      <c r="Q23" s="53"/>
      <c r="R23" s="53"/>
      <c r="S23" s="53"/>
    </row>
    <row r="24" spans="1:19" ht="15.95" customHeight="1" x14ac:dyDescent="0.25">
      <c r="A24" s="12"/>
      <c r="B24" s="50" t="s">
        <v>44</v>
      </c>
      <c r="C24" s="51">
        <f>Summary!O12</f>
        <v>4653883.1743037747</v>
      </c>
      <c r="D24" s="51">
        <f>Summary!P12</f>
        <v>523.11546945887585</v>
      </c>
      <c r="E24" s="51">
        <f t="shared" si="3"/>
        <v>4653360.0588343162</v>
      </c>
      <c r="F24" s="52">
        <v>0.64880000000000004</v>
      </c>
      <c r="G24" s="116">
        <f t="shared" si="4"/>
        <v>3019.1000061717045</v>
      </c>
      <c r="H24" s="16"/>
      <c r="I24" s="51">
        <v>3937350.3459703438</v>
      </c>
      <c r="J24" s="51">
        <v>988.03671498762276</v>
      </c>
      <c r="K24" s="37"/>
      <c r="L24" s="53"/>
      <c r="M24" s="53"/>
      <c r="N24" s="53"/>
      <c r="O24" s="53"/>
      <c r="P24" s="53"/>
      <c r="Q24" s="53"/>
      <c r="R24" s="53"/>
      <c r="S24" s="53"/>
    </row>
    <row r="25" spans="1:19" ht="12.95" customHeight="1" x14ac:dyDescent="0.25">
      <c r="A25" s="12"/>
      <c r="B25" s="54" t="s">
        <v>45</v>
      </c>
      <c r="C25" s="51">
        <f>Summary!O13</f>
        <v>2422743.8343240167</v>
      </c>
      <c r="D25" s="51">
        <f>Summary!P13</f>
        <v>2603.469002471913</v>
      </c>
      <c r="E25" s="51">
        <f t="shared" si="3"/>
        <v>2420140.3653215449</v>
      </c>
      <c r="F25" s="52">
        <v>0.64880000000000004</v>
      </c>
      <c r="G25" s="116">
        <f t="shared" si="4"/>
        <v>1570.1870690206185</v>
      </c>
      <c r="H25" s="16"/>
      <c r="I25" s="51">
        <v>4777929.9534254959</v>
      </c>
      <c r="J25" s="51">
        <v>537.05883388482721</v>
      </c>
      <c r="K25" s="37"/>
      <c r="L25" s="53"/>
      <c r="M25" s="53"/>
      <c r="N25" s="53"/>
      <c r="O25" s="53"/>
      <c r="P25" s="53"/>
      <c r="Q25" s="53"/>
      <c r="R25" s="53"/>
      <c r="S25" s="53"/>
    </row>
    <row r="26" spans="1:19" ht="12.95" customHeight="1" x14ac:dyDescent="0.25">
      <c r="A26" s="12"/>
      <c r="B26" s="50" t="s">
        <v>46</v>
      </c>
      <c r="C26" s="51">
        <f>Summary!O14</f>
        <v>3014544.0953902495</v>
      </c>
      <c r="D26" s="51">
        <f>Summary!P14</f>
        <v>2372.3619387277558</v>
      </c>
      <c r="E26" s="51">
        <f t="shared" si="3"/>
        <v>3012171.733451522</v>
      </c>
      <c r="F26" s="52">
        <v>0.64880000000000004</v>
      </c>
      <c r="G26" s="116">
        <f t="shared" si="4"/>
        <v>1954.2970206633477</v>
      </c>
      <c r="H26" s="16"/>
      <c r="I26" s="51">
        <v>2459863.0604072288</v>
      </c>
      <c r="J26" s="51">
        <v>2643.357146292266</v>
      </c>
      <c r="K26" s="37"/>
      <c r="L26" s="53"/>
      <c r="M26" s="53"/>
      <c r="N26" s="53"/>
      <c r="O26" s="53"/>
      <c r="P26" s="53"/>
      <c r="Q26" s="53"/>
      <c r="R26" s="53"/>
      <c r="S26" s="53"/>
    </row>
    <row r="27" spans="1:19" ht="15.95" customHeight="1" x14ac:dyDescent="0.25">
      <c r="A27" s="12"/>
      <c r="B27" s="50" t="s">
        <v>47</v>
      </c>
      <c r="C27" s="51">
        <f>Summary!O15</f>
        <v>2393817.3704276271</v>
      </c>
      <c r="D27" s="51">
        <f>Summary!P15</f>
        <v>3038.5589938910416</v>
      </c>
      <c r="E27" s="51">
        <f t="shared" si="3"/>
        <v>2390778.8114337362</v>
      </c>
      <c r="F27" s="52">
        <v>0.64880000000000004</v>
      </c>
      <c r="G27" s="116">
        <f t="shared" si="4"/>
        <v>1551.137292858208</v>
      </c>
      <c r="H27" s="16"/>
      <c r="I27" s="51">
        <v>3083034.1647483627</v>
      </c>
      <c r="J27" s="51">
        <v>2426.2617088370989</v>
      </c>
      <c r="K27" s="37"/>
      <c r="L27" s="53"/>
      <c r="M27" s="53"/>
      <c r="N27" s="53"/>
      <c r="O27" s="53"/>
      <c r="P27" s="53"/>
      <c r="Q27" s="53"/>
      <c r="R27" s="53"/>
      <c r="S27" s="53"/>
    </row>
    <row r="28" spans="1:19" ht="18.95" customHeight="1" x14ac:dyDescent="0.25">
      <c r="A28" s="12"/>
      <c r="B28" s="50" t="s">
        <v>48</v>
      </c>
      <c r="C28" s="51">
        <f>Summary!O16</f>
        <v>5226596.3352947114</v>
      </c>
      <c r="D28" s="51">
        <f>Summary!P16</f>
        <v>1304.7402200300246</v>
      </c>
      <c r="E28" s="51">
        <f t="shared" si="3"/>
        <v>5225291.5950746816</v>
      </c>
      <c r="F28" s="52">
        <v>0.64880000000000004</v>
      </c>
      <c r="G28" s="116">
        <f t="shared" si="4"/>
        <v>3390.1691868844537</v>
      </c>
      <c r="H28" s="16"/>
      <c r="I28" s="51">
        <v>2276009.997769889</v>
      </c>
      <c r="J28" s="51">
        <v>2889.0218336389635</v>
      </c>
      <c r="K28" s="37"/>
      <c r="L28" s="53"/>
      <c r="M28" s="53"/>
      <c r="N28" s="53"/>
      <c r="O28" s="53"/>
      <c r="P28" s="53"/>
      <c r="Q28" s="53"/>
      <c r="R28" s="53"/>
      <c r="S28" s="53"/>
    </row>
    <row r="29" spans="1:19" ht="15.95" customHeight="1" thickBot="1" x14ac:dyDescent="0.3">
      <c r="A29" s="12"/>
      <c r="B29" s="50" t="s">
        <v>49</v>
      </c>
      <c r="C29" s="51">
        <f>Summary!O17</f>
        <v>2607012.1419664072</v>
      </c>
      <c r="D29" s="51">
        <f>Summary!P17</f>
        <v>2663.5010262091296</v>
      </c>
      <c r="E29" s="51">
        <f t="shared" si="3"/>
        <v>2604348.6409401982</v>
      </c>
      <c r="F29" s="52">
        <v>0.64880000000000004</v>
      </c>
      <c r="G29" s="116">
        <f t="shared" si="4"/>
        <v>1689.7013982420008</v>
      </c>
      <c r="H29" s="16"/>
      <c r="I29" s="51">
        <v>5370422.4553706255</v>
      </c>
      <c r="J29" s="51">
        <v>1340.6442217006131</v>
      </c>
      <c r="K29" s="37"/>
      <c r="L29" s="53"/>
      <c r="M29" s="53"/>
      <c r="N29" s="53"/>
      <c r="O29" s="53"/>
      <c r="P29" s="53"/>
      <c r="Q29" s="53"/>
      <c r="R29" s="53"/>
      <c r="S29" s="53"/>
    </row>
    <row r="30" spans="1:19" ht="31.5" x14ac:dyDescent="0.25">
      <c r="F30" s="52"/>
      <c r="G30" s="37"/>
      <c r="H30" s="48" t="s">
        <v>9</v>
      </c>
      <c r="K30" s="37"/>
      <c r="L30" s="53"/>
      <c r="M30" s="53"/>
      <c r="N30" s="53"/>
      <c r="O30" s="53"/>
      <c r="P30" s="53"/>
      <c r="Q30" s="53"/>
      <c r="R30" s="53"/>
      <c r="S30" s="53"/>
    </row>
    <row r="31" spans="1:19" ht="30.95" customHeight="1" thickBot="1" x14ac:dyDescent="0.3">
      <c r="A31" s="12"/>
      <c r="B31" s="57" t="s">
        <v>50</v>
      </c>
      <c r="C31" s="58">
        <f>SUM(C16:C27)</f>
        <v>33943932.908475116</v>
      </c>
      <c r="D31" s="58">
        <f t="shared" ref="D31:E31" si="5">SUM(D16:D27)</f>
        <v>19947.475761522357</v>
      </c>
      <c r="E31" s="58">
        <f t="shared" si="5"/>
        <v>33923985.432713598</v>
      </c>
      <c r="F31" s="52">
        <v>0.64880000000000004</v>
      </c>
      <c r="G31" s="116">
        <f>SUM(G16:G27)</f>
        <v>22009.881748744585</v>
      </c>
      <c r="H31" s="113">
        <f>ROUNDDOWN(G31,0)</f>
        <v>22009</v>
      </c>
      <c r="I31" s="53"/>
      <c r="J31" s="53"/>
      <c r="K31" s="53"/>
      <c r="L31" s="53"/>
    </row>
    <row r="32" spans="1:19" ht="30.95" customHeight="1" thickBot="1" x14ac:dyDescent="0.3">
      <c r="A32" s="12"/>
      <c r="B32" s="57" t="s">
        <v>93</v>
      </c>
      <c r="C32" s="51">
        <f>SUM(C28:C29)</f>
        <v>7833608.4772611186</v>
      </c>
      <c r="D32" s="51">
        <f t="shared" ref="D32:E32" si="6">SUM(D28:D29)</f>
        <v>3968.241246239154</v>
      </c>
      <c r="E32" s="51">
        <f t="shared" si="6"/>
        <v>7829640.2360148802</v>
      </c>
      <c r="F32" s="52">
        <v>0.64880000000000004</v>
      </c>
      <c r="G32" s="116">
        <f>SUM(G28:G29)</f>
        <v>5079.8705851264549</v>
      </c>
      <c r="H32" s="113">
        <f t="shared" ref="H32" si="7">ROUNDDOWN(G32,0)</f>
        <v>5079</v>
      </c>
      <c r="I32" s="53"/>
      <c r="J32" s="53"/>
      <c r="K32" s="53"/>
      <c r="L32" s="53"/>
    </row>
    <row r="33" spans="1:12" ht="15.75" x14ac:dyDescent="0.25">
      <c r="F33" s="52"/>
      <c r="G33" s="37"/>
      <c r="H33" s="37"/>
      <c r="I33" s="53"/>
      <c r="J33" s="53"/>
      <c r="K33" s="53"/>
      <c r="L33" s="53"/>
    </row>
    <row r="34" spans="1:12" ht="42.2" customHeight="1" thickBot="1" x14ac:dyDescent="0.3">
      <c r="A34" s="12"/>
      <c r="B34" s="76" t="s">
        <v>94</v>
      </c>
      <c r="C34" s="77">
        <f>C31+C32</f>
        <v>41777541.385736234</v>
      </c>
      <c r="D34" s="77">
        <f t="shared" ref="D34:E34" si="8">D31+D32</f>
        <v>23915.717007761512</v>
      </c>
      <c r="E34" s="77">
        <f t="shared" si="8"/>
        <v>41753625.668728478</v>
      </c>
      <c r="F34" s="52">
        <v>0.64880000000000004</v>
      </c>
      <c r="G34" s="117">
        <f>SUM(G16:G29)</f>
        <v>27089.752333871038</v>
      </c>
      <c r="H34" s="113">
        <f>H31+H32</f>
        <v>27088</v>
      </c>
      <c r="I34" s="53"/>
      <c r="J34" s="53"/>
      <c r="K34" s="53"/>
      <c r="L34" s="53"/>
    </row>
    <row r="35" spans="1:12" ht="15" customHeight="1" thickBot="1" x14ac:dyDescent="0.3">
      <c r="A35" s="12"/>
      <c r="B35" s="23"/>
      <c r="C35" s="24"/>
      <c r="D35" s="27"/>
      <c r="E35" s="23"/>
      <c r="F35" s="23"/>
      <c r="G35" s="23"/>
      <c r="H35" s="16"/>
      <c r="I35" s="53"/>
      <c r="J35" s="53"/>
      <c r="K35" s="53"/>
      <c r="L35" s="53"/>
    </row>
    <row r="36" spans="1:12" ht="15" customHeight="1" thickBot="1" x14ac:dyDescent="0.3">
      <c r="A36" s="12"/>
      <c r="B36" s="136" t="s">
        <v>23</v>
      </c>
      <c r="C36" s="137"/>
      <c r="D36" s="137"/>
      <c r="E36" s="137"/>
      <c r="F36" s="137"/>
      <c r="G36" s="138"/>
      <c r="H36" s="16"/>
      <c r="I36" s="53"/>
      <c r="J36" s="53"/>
      <c r="K36" s="53"/>
      <c r="L36" s="53"/>
    </row>
    <row r="37" spans="1:12" ht="15" customHeight="1" thickBot="1" x14ac:dyDescent="0.3">
      <c r="A37" s="12"/>
      <c r="B37" s="23"/>
      <c r="C37" s="24"/>
      <c r="D37" s="27"/>
      <c r="E37" s="23"/>
      <c r="F37" s="23"/>
      <c r="G37" s="23"/>
      <c r="H37" s="16"/>
      <c r="I37" s="53"/>
      <c r="J37" s="53"/>
      <c r="K37" s="53"/>
      <c r="L37" s="53"/>
    </row>
    <row r="38" spans="1:12" ht="30" customHeight="1" thickBot="1" x14ac:dyDescent="0.3">
      <c r="A38" s="12"/>
      <c r="B38" s="144" t="s">
        <v>34</v>
      </c>
      <c r="C38" s="145"/>
      <c r="D38" s="145"/>
      <c r="E38" s="145"/>
      <c r="F38" s="145"/>
      <c r="G38" s="146"/>
      <c r="H38" s="16"/>
      <c r="I38" s="53"/>
      <c r="J38" s="53"/>
      <c r="K38" s="53"/>
      <c r="L38" s="53"/>
    </row>
    <row r="39" spans="1:12" ht="15" customHeight="1" x14ac:dyDescent="0.25">
      <c r="A39" s="12"/>
      <c r="B39" s="23"/>
      <c r="C39" s="24"/>
      <c r="D39" s="27"/>
      <c r="E39" s="23"/>
      <c r="F39" s="23"/>
      <c r="G39" s="23"/>
      <c r="H39" s="16"/>
      <c r="I39" s="53"/>
      <c r="J39" s="53"/>
      <c r="K39" s="53"/>
      <c r="L39" s="53"/>
    </row>
    <row r="40" spans="1:12" ht="15" customHeight="1" x14ac:dyDescent="0.25">
      <c r="A40" s="12"/>
      <c r="B40" s="147" t="s">
        <v>24</v>
      </c>
      <c r="C40" s="147"/>
      <c r="D40" s="147"/>
      <c r="E40" s="147"/>
      <c r="F40" s="147"/>
      <c r="G40" s="147"/>
      <c r="H40" s="16"/>
      <c r="I40" s="53"/>
      <c r="J40" s="53"/>
      <c r="K40" s="53"/>
      <c r="L40" s="53"/>
    </row>
    <row r="41" spans="1:12" ht="15" customHeight="1" thickBot="1" x14ac:dyDescent="0.3">
      <c r="A41" s="12"/>
      <c r="B41" s="23"/>
      <c r="C41" s="24"/>
      <c r="D41" s="27"/>
      <c r="E41" s="23"/>
      <c r="F41" s="23"/>
      <c r="G41" s="23"/>
      <c r="H41" s="16"/>
      <c r="I41" s="53"/>
      <c r="J41" s="53"/>
      <c r="K41" s="53"/>
      <c r="L41" s="53"/>
    </row>
    <row r="42" spans="1:12" ht="30" customHeight="1" thickBot="1" x14ac:dyDescent="0.3">
      <c r="A42" s="12"/>
      <c r="B42" s="127" t="s">
        <v>35</v>
      </c>
      <c r="C42" s="128"/>
      <c r="D42" s="128"/>
      <c r="E42" s="128"/>
      <c r="F42" s="128"/>
      <c r="G42" s="129"/>
      <c r="H42" s="16"/>
      <c r="I42" s="53"/>
      <c r="J42" s="53"/>
      <c r="K42" s="53"/>
      <c r="L42" s="53"/>
    </row>
    <row r="43" spans="1:12" ht="15" customHeight="1" thickBot="1" x14ac:dyDescent="0.3">
      <c r="A43" s="12"/>
      <c r="B43" s="23"/>
      <c r="C43" s="24"/>
      <c r="D43" s="27"/>
      <c r="E43" s="23"/>
      <c r="F43" s="23"/>
      <c r="G43" s="23"/>
      <c r="H43" s="16"/>
      <c r="I43" s="11"/>
      <c r="J43" s="11"/>
    </row>
    <row r="44" spans="1:12" ht="15" customHeight="1" thickBot="1" x14ac:dyDescent="0.3">
      <c r="A44" s="12"/>
      <c r="B44" s="130" t="s">
        <v>25</v>
      </c>
      <c r="C44" s="131"/>
      <c r="D44" s="131"/>
      <c r="E44" s="131"/>
      <c r="F44" s="131"/>
      <c r="G44" s="132"/>
      <c r="H44" s="16"/>
      <c r="I44" s="11"/>
      <c r="J44" s="11"/>
    </row>
    <row r="45" spans="1:12" ht="15" customHeight="1" x14ac:dyDescent="0.25">
      <c r="A45" s="12"/>
      <c r="B45" s="23"/>
      <c r="C45" s="24"/>
      <c r="D45" s="27"/>
      <c r="E45" s="23"/>
      <c r="F45" s="23"/>
      <c r="G45" s="23"/>
      <c r="H45" s="16"/>
      <c r="I45" s="11"/>
      <c r="J45" s="11"/>
    </row>
    <row r="46" spans="1:12" ht="15" customHeight="1" x14ac:dyDescent="0.25">
      <c r="A46" s="12"/>
      <c r="B46" s="133" t="s">
        <v>0</v>
      </c>
      <c r="C46" s="59" t="s">
        <v>26</v>
      </c>
      <c r="D46" s="60" t="s">
        <v>27</v>
      </c>
      <c r="E46" s="59" t="s">
        <v>28</v>
      </c>
      <c r="F46" s="59" t="s">
        <v>29</v>
      </c>
      <c r="G46" s="23"/>
      <c r="H46" s="16"/>
      <c r="I46" s="11"/>
      <c r="J46" s="11"/>
    </row>
    <row r="47" spans="1:12" ht="15" customHeight="1" x14ac:dyDescent="0.25">
      <c r="A47" s="12"/>
      <c r="B47" s="134"/>
      <c r="C47" s="61"/>
      <c r="D47" s="62"/>
      <c r="E47" s="63"/>
      <c r="F47" s="64" t="s">
        <v>30</v>
      </c>
      <c r="G47" s="65"/>
      <c r="H47" s="16"/>
      <c r="I47" s="11"/>
      <c r="J47" s="11"/>
    </row>
    <row r="48" spans="1:12" ht="15" customHeight="1" x14ac:dyDescent="0.25">
      <c r="A48" s="12"/>
      <c r="B48" s="135"/>
      <c r="C48" s="66" t="s">
        <v>31</v>
      </c>
      <c r="D48" s="67" t="s">
        <v>31</v>
      </c>
      <c r="E48" s="68" t="s">
        <v>31</v>
      </c>
      <c r="F48" s="68" t="s">
        <v>31</v>
      </c>
      <c r="G48" s="65"/>
      <c r="H48" s="16"/>
      <c r="I48" s="11"/>
      <c r="J48" s="11"/>
    </row>
    <row r="49" spans="1:10" ht="7.7" customHeight="1" x14ac:dyDescent="0.25">
      <c r="A49" s="12"/>
      <c r="B49" s="50"/>
      <c r="C49" s="69"/>
      <c r="D49" s="70"/>
      <c r="E49" s="55"/>
      <c r="F49" s="71"/>
      <c r="G49" s="65"/>
      <c r="H49" s="16"/>
      <c r="I49" s="11"/>
      <c r="J49" s="11"/>
    </row>
    <row r="50" spans="1:10" ht="15.75" x14ac:dyDescent="0.25">
      <c r="A50" s="12"/>
      <c r="B50" s="50" t="s">
        <v>36</v>
      </c>
      <c r="C50" s="123">
        <f>G16</f>
        <v>845.73885260181896</v>
      </c>
      <c r="D50" s="55">
        <v>0</v>
      </c>
      <c r="E50" s="55">
        <v>0</v>
      </c>
      <c r="F50" s="119">
        <f>C50-D50-E50</f>
        <v>845.73885260181896</v>
      </c>
      <c r="G50" s="65"/>
      <c r="H50" s="16"/>
      <c r="I50" s="11"/>
      <c r="J50" s="11"/>
    </row>
    <row r="51" spans="1:10" ht="15.75" x14ac:dyDescent="0.25">
      <c r="A51" s="12"/>
      <c r="B51" s="50" t="s">
        <v>37</v>
      </c>
      <c r="C51" s="123">
        <f t="shared" ref="C51:C63" si="9">G17</f>
        <v>1991.9405391657276</v>
      </c>
      <c r="D51" s="55">
        <v>0</v>
      </c>
      <c r="E51" s="55">
        <v>0</v>
      </c>
      <c r="F51" s="119">
        <f t="shared" ref="F51:F57" si="10">C51-D51-E51</f>
        <v>1991.9405391657276</v>
      </c>
      <c r="G51" s="65"/>
      <c r="H51" s="16"/>
      <c r="I51" s="11"/>
      <c r="J51" s="11"/>
    </row>
    <row r="52" spans="1:10" ht="14.1" customHeight="1" x14ac:dyDescent="0.25">
      <c r="A52" s="12"/>
      <c r="B52" s="50" t="s">
        <v>38</v>
      </c>
      <c r="C52" s="123">
        <f t="shared" si="9"/>
        <v>2136.1951416056454</v>
      </c>
      <c r="D52" s="55">
        <v>0</v>
      </c>
      <c r="E52" s="55">
        <v>0</v>
      </c>
      <c r="F52" s="119">
        <f t="shared" si="10"/>
        <v>2136.1951416056454</v>
      </c>
      <c r="G52" s="65"/>
      <c r="H52" s="16"/>
      <c r="I52" s="11"/>
      <c r="J52" s="11"/>
    </row>
    <row r="53" spans="1:10" ht="17.100000000000001" customHeight="1" x14ac:dyDescent="0.25">
      <c r="A53" s="12"/>
      <c r="B53" s="50" t="s">
        <v>39</v>
      </c>
      <c r="C53" s="123">
        <f t="shared" si="9"/>
        <v>1105.8169407002235</v>
      </c>
      <c r="D53" s="55">
        <v>0</v>
      </c>
      <c r="E53" s="55">
        <v>0</v>
      </c>
      <c r="F53" s="119">
        <f t="shared" si="10"/>
        <v>1105.8169407002235</v>
      </c>
      <c r="G53" s="65"/>
      <c r="H53" s="16"/>
      <c r="I53" s="11"/>
      <c r="J53" s="11"/>
    </row>
    <row r="54" spans="1:10" ht="17.100000000000001" customHeight="1" x14ac:dyDescent="0.25">
      <c r="A54" s="12"/>
      <c r="B54" s="50" t="s">
        <v>40</v>
      </c>
      <c r="C54" s="123">
        <f t="shared" si="9"/>
        <v>1733.2567118625416</v>
      </c>
      <c r="D54" s="55">
        <v>0</v>
      </c>
      <c r="E54" s="55">
        <v>0</v>
      </c>
      <c r="F54" s="119">
        <f t="shared" si="10"/>
        <v>1733.2567118625416</v>
      </c>
      <c r="G54" s="65"/>
      <c r="H54" s="16"/>
      <c r="I54" s="11"/>
      <c r="J54" s="11"/>
    </row>
    <row r="55" spans="1:10" ht="17.100000000000001" customHeight="1" x14ac:dyDescent="0.25">
      <c r="A55" s="12"/>
      <c r="B55" s="50" t="s">
        <v>41</v>
      </c>
      <c r="C55" s="123">
        <f t="shared" si="9"/>
        <v>1508.1574024492702</v>
      </c>
      <c r="D55" s="55">
        <v>0</v>
      </c>
      <c r="E55" s="55">
        <v>0</v>
      </c>
      <c r="F55" s="119">
        <f t="shared" si="10"/>
        <v>1508.1574024492702</v>
      </c>
      <c r="G55" s="65"/>
      <c r="H55" s="16"/>
      <c r="I55" s="11"/>
      <c r="J55" s="11"/>
    </row>
    <row r="56" spans="1:10" ht="17.100000000000001" customHeight="1" x14ac:dyDescent="0.25">
      <c r="A56" s="12"/>
      <c r="B56" s="50" t="s">
        <v>42</v>
      </c>
      <c r="C56" s="123">
        <f t="shared" si="9"/>
        <v>2011.5476891531441</v>
      </c>
      <c r="D56" s="55">
        <v>0</v>
      </c>
      <c r="E56" s="55">
        <v>0</v>
      </c>
      <c r="F56" s="119">
        <f t="shared" si="10"/>
        <v>2011.5476891531441</v>
      </c>
      <c r="G56" s="65"/>
      <c r="H56" s="16"/>
      <c r="I56" s="11"/>
      <c r="J56" s="11"/>
    </row>
    <row r="57" spans="1:10" ht="17.100000000000001" customHeight="1" x14ac:dyDescent="0.25">
      <c r="A57" s="12"/>
      <c r="B57" s="50" t="s">
        <v>43</v>
      </c>
      <c r="C57" s="123">
        <f>G23</f>
        <v>2582.5070824923309</v>
      </c>
      <c r="D57" s="55">
        <v>0</v>
      </c>
      <c r="E57" s="55">
        <v>0</v>
      </c>
      <c r="F57" s="119">
        <f t="shared" si="10"/>
        <v>2582.5070824923309</v>
      </c>
      <c r="G57" s="65"/>
      <c r="H57" s="16"/>
      <c r="I57" s="11"/>
      <c r="J57" s="11"/>
    </row>
    <row r="58" spans="1:10" ht="17.100000000000001" customHeight="1" x14ac:dyDescent="0.25">
      <c r="A58" s="12"/>
      <c r="B58" s="50" t="s">
        <v>44</v>
      </c>
      <c r="C58" s="123">
        <f t="shared" si="9"/>
        <v>3019.1000061717045</v>
      </c>
      <c r="D58" s="55">
        <v>0</v>
      </c>
      <c r="E58" s="55">
        <v>0</v>
      </c>
      <c r="F58" s="119">
        <f t="shared" ref="F58:F63" si="11">C58-D58-E58</f>
        <v>3019.1000061717045</v>
      </c>
      <c r="G58" s="65"/>
      <c r="H58" s="16"/>
      <c r="I58" s="11"/>
      <c r="J58" s="11"/>
    </row>
    <row r="59" spans="1:10" ht="17.100000000000001" customHeight="1" x14ac:dyDescent="0.25">
      <c r="A59" s="12"/>
      <c r="B59" s="54" t="s">
        <v>45</v>
      </c>
      <c r="C59" s="123">
        <f t="shared" si="9"/>
        <v>1570.1870690206185</v>
      </c>
      <c r="D59" s="55">
        <v>0</v>
      </c>
      <c r="E59" s="55">
        <v>0</v>
      </c>
      <c r="F59" s="119">
        <f t="shared" si="11"/>
        <v>1570.1870690206185</v>
      </c>
      <c r="G59" s="65"/>
      <c r="H59" s="16"/>
      <c r="I59" s="11"/>
      <c r="J59" s="11"/>
    </row>
    <row r="60" spans="1:10" ht="17.100000000000001" customHeight="1" x14ac:dyDescent="0.25">
      <c r="A60" s="12"/>
      <c r="B60" s="50" t="s">
        <v>46</v>
      </c>
      <c r="C60" s="123">
        <f t="shared" si="9"/>
        <v>1954.2970206633477</v>
      </c>
      <c r="D60" s="55">
        <v>0</v>
      </c>
      <c r="E60" s="55">
        <v>0</v>
      </c>
      <c r="F60" s="119">
        <f t="shared" si="11"/>
        <v>1954.2970206633477</v>
      </c>
      <c r="G60" s="65"/>
      <c r="H60" s="16"/>
      <c r="I60" s="11"/>
      <c r="J60" s="11"/>
    </row>
    <row r="61" spans="1:10" ht="17.100000000000001" customHeight="1" x14ac:dyDescent="0.25">
      <c r="A61" s="12"/>
      <c r="B61" s="50" t="s">
        <v>47</v>
      </c>
      <c r="C61" s="123">
        <f t="shared" si="9"/>
        <v>1551.137292858208</v>
      </c>
      <c r="D61" s="55">
        <v>0</v>
      </c>
      <c r="E61" s="55">
        <v>0</v>
      </c>
      <c r="F61" s="119">
        <f t="shared" si="11"/>
        <v>1551.137292858208</v>
      </c>
      <c r="G61" s="65"/>
      <c r="H61" s="16"/>
      <c r="I61" s="11"/>
      <c r="J61" s="11"/>
    </row>
    <row r="62" spans="1:10" ht="17.100000000000001" customHeight="1" x14ac:dyDescent="0.25">
      <c r="A62" s="12"/>
      <c r="B62" s="50" t="s">
        <v>48</v>
      </c>
      <c r="C62" s="123">
        <f t="shared" si="9"/>
        <v>3390.1691868844537</v>
      </c>
      <c r="D62" s="55">
        <v>0</v>
      </c>
      <c r="E62" s="55">
        <v>0</v>
      </c>
      <c r="F62" s="119">
        <f t="shared" si="11"/>
        <v>3390.1691868844537</v>
      </c>
      <c r="G62" s="65"/>
      <c r="H62" s="16"/>
      <c r="I62" s="11"/>
      <c r="J62" s="11"/>
    </row>
    <row r="63" spans="1:10" ht="17.100000000000001" customHeight="1" thickBot="1" x14ac:dyDescent="0.3">
      <c r="A63" s="12"/>
      <c r="B63" s="50" t="s">
        <v>49</v>
      </c>
      <c r="C63" s="123">
        <f t="shared" si="9"/>
        <v>1689.7013982420008</v>
      </c>
      <c r="D63" s="55">
        <v>0</v>
      </c>
      <c r="E63" s="55">
        <v>0</v>
      </c>
      <c r="F63" s="119">
        <f t="shared" si="11"/>
        <v>1689.7013982420008</v>
      </c>
      <c r="G63" s="65"/>
      <c r="H63" s="16"/>
      <c r="I63" s="11"/>
      <c r="J63" s="11"/>
    </row>
    <row r="64" spans="1:10" ht="16.5" thickBot="1" x14ac:dyDescent="0.3">
      <c r="A64" s="12"/>
      <c r="B64" s="72"/>
      <c r="C64" s="69"/>
      <c r="D64" s="70"/>
      <c r="E64" s="55"/>
      <c r="F64" s="71"/>
      <c r="G64" s="48" t="s">
        <v>9</v>
      </c>
      <c r="H64" s="16"/>
      <c r="I64" s="11"/>
      <c r="J64" s="11"/>
    </row>
    <row r="65" spans="1:10" ht="32.25" thickBot="1" x14ac:dyDescent="0.3">
      <c r="A65" s="12"/>
      <c r="B65" s="57" t="s">
        <v>50</v>
      </c>
      <c r="C65" s="124">
        <f>SUM(C50:C61)</f>
        <v>22009.881748744585</v>
      </c>
      <c r="D65" s="124">
        <f t="shared" ref="D65" si="12">SUM(D50:D61)</f>
        <v>0</v>
      </c>
      <c r="E65" s="124">
        <f>SUM(E50:E61)</f>
        <v>0</v>
      </c>
      <c r="F65" s="124">
        <f>SUM(F50:F61)</f>
        <v>22009.881748744585</v>
      </c>
      <c r="G65" s="118">
        <f>ROUNDDOWN(F65,0)</f>
        <v>22009</v>
      </c>
      <c r="H65" s="16"/>
      <c r="I65" s="11"/>
      <c r="J65" s="11"/>
    </row>
    <row r="66" spans="1:10" ht="32.25" thickBot="1" x14ac:dyDescent="0.3">
      <c r="B66" s="57" t="s">
        <v>93</v>
      </c>
      <c r="C66" s="124">
        <f>SUM(C62:C63)</f>
        <v>5079.8705851264549</v>
      </c>
      <c r="D66" s="124">
        <f t="shared" ref="D66:E66" si="13">SUM(D62:D63)</f>
        <v>0</v>
      </c>
      <c r="E66" s="124">
        <f t="shared" si="13"/>
        <v>0</v>
      </c>
      <c r="F66" s="124">
        <f>SUM(F62:F63)</f>
        <v>5079.8705851264549</v>
      </c>
      <c r="G66" s="118">
        <f t="shared" ref="G66" si="14">ROUNDDOWN(F66,0)</f>
        <v>5079</v>
      </c>
      <c r="H66" s="16"/>
      <c r="I66" s="11"/>
      <c r="J66" s="11"/>
    </row>
    <row r="67" spans="1:10" ht="16.5" thickBot="1" x14ac:dyDescent="0.3">
      <c r="C67" s="125"/>
      <c r="D67" s="37"/>
      <c r="E67" s="37"/>
      <c r="F67" s="119"/>
      <c r="G67" s="119"/>
      <c r="H67" s="16"/>
    </row>
    <row r="68" spans="1:10" ht="32.25" thickBot="1" x14ac:dyDescent="0.3">
      <c r="B68" s="76" t="s">
        <v>94</v>
      </c>
      <c r="C68" s="126">
        <f>C65+C66</f>
        <v>27089.752333871038</v>
      </c>
      <c r="D68" s="126">
        <f t="shared" ref="D68:F68" si="15">D65+D66</f>
        <v>0</v>
      </c>
      <c r="E68" s="126">
        <f t="shared" si="15"/>
        <v>0</v>
      </c>
      <c r="F68" s="126">
        <f t="shared" si="15"/>
        <v>27089.752333871038</v>
      </c>
      <c r="G68" s="118">
        <f>G65+G66</f>
        <v>27088</v>
      </c>
      <c r="H68" s="16"/>
    </row>
  </sheetData>
  <mergeCells count="9">
    <mergeCell ref="B42:G42"/>
    <mergeCell ref="B44:G44"/>
    <mergeCell ref="B46:B48"/>
    <mergeCell ref="B36:G36"/>
    <mergeCell ref="B3:G3"/>
    <mergeCell ref="B9:C9"/>
    <mergeCell ref="B11:G11"/>
    <mergeCell ref="B38:G38"/>
    <mergeCell ref="B40:G40"/>
  </mergeCells>
  <pageMargins left="0.70866141732283472" right="0.70866141732283472" top="0.74803149606299213" bottom="0.74803149606299213" header="0.31496062992125984" footer="0.31496062992125984"/>
  <pageSetup paperSize="9" scale="56" orientation="portrait"/>
  <ignoredErrors>
    <ignoredError sqref="D65:E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8F41-DA74-47DB-A39C-75F1A54904A9}">
  <dimension ref="A1:AA23"/>
  <sheetViews>
    <sheetView topLeftCell="C4" zoomScale="125" zoomScaleNormal="70" workbookViewId="0">
      <selection activeCell="Q4" sqref="Q4:Q17"/>
    </sheetView>
  </sheetViews>
  <sheetFormatPr defaultColWidth="8.85546875" defaultRowHeight="15" x14ac:dyDescent="0.25"/>
  <cols>
    <col min="1" max="1" width="3.28515625" bestFit="1" customWidth="1"/>
    <col min="2" max="2" width="24.42578125" bestFit="1" customWidth="1"/>
    <col min="3" max="3" width="14.140625" bestFit="1" customWidth="1"/>
    <col min="4" max="4" width="14.7109375" customWidth="1"/>
    <col min="5" max="5" width="9.85546875" bestFit="1" customWidth="1"/>
    <col min="6" max="6" width="13.42578125" bestFit="1" customWidth="1"/>
    <col min="7" max="7" width="13.42578125" customWidth="1"/>
    <col min="8" max="8" width="24.42578125" bestFit="1" customWidth="1"/>
    <col min="9" max="9" width="24.85546875" bestFit="1" customWidth="1"/>
    <col min="10" max="10" width="23.85546875" bestFit="1" customWidth="1"/>
    <col min="11" max="11" width="4.7109375" customWidth="1"/>
    <col min="12" max="12" width="15.85546875" bestFit="1" customWidth="1"/>
    <col min="13" max="13" width="4.7109375" customWidth="1"/>
    <col min="14" max="14" width="23.85546875" customWidth="1"/>
    <col min="15" max="15" width="14.140625" bestFit="1" customWidth="1"/>
    <col min="16" max="17" width="13.42578125" bestFit="1" customWidth="1"/>
    <col min="22" max="22" width="24.140625" bestFit="1" customWidth="1"/>
    <col min="23" max="23" width="13.28515625" bestFit="1" customWidth="1"/>
    <col min="24" max="24" width="10.28515625" customWidth="1"/>
    <col min="26" max="26" width="9.140625" bestFit="1" customWidth="1"/>
  </cols>
  <sheetData>
    <row r="1" spans="1:27" ht="15.75" x14ac:dyDescent="0.25">
      <c r="A1" t="s">
        <v>56</v>
      </c>
      <c r="B1" t="s">
        <v>57</v>
      </c>
      <c r="N1" s="83" t="s">
        <v>58</v>
      </c>
      <c r="O1" s="84" t="str">
        <f>B1</f>
        <v>20/01/2023 ile 29/02/2024</v>
      </c>
      <c r="P1" s="84"/>
      <c r="Q1" s="84"/>
      <c r="V1" t="s">
        <v>59</v>
      </c>
    </row>
    <row r="2" spans="1:27" ht="15.75" thickBot="1" x14ac:dyDescent="0.3">
      <c r="C2" t="s">
        <v>60</v>
      </c>
      <c r="H2" t="s">
        <v>61</v>
      </c>
      <c r="I2">
        <v>184824</v>
      </c>
      <c r="N2" t="s">
        <v>62</v>
      </c>
      <c r="V2" s="85" t="s">
        <v>63</v>
      </c>
    </row>
    <row r="3" spans="1:27" ht="188.25" thickBot="1" x14ac:dyDescent="0.3">
      <c r="A3" s="86"/>
      <c r="B3" s="86"/>
      <c r="C3" s="87" t="s">
        <v>88</v>
      </c>
      <c r="D3" s="87" t="s">
        <v>89</v>
      </c>
      <c r="E3" s="88" t="s">
        <v>64</v>
      </c>
      <c r="F3" s="89" t="s">
        <v>65</v>
      </c>
      <c r="H3" s="81" t="s">
        <v>66</v>
      </c>
      <c r="I3" s="81" t="s">
        <v>67</v>
      </c>
      <c r="J3" s="82" t="s">
        <v>68</v>
      </c>
      <c r="L3" s="90" t="s">
        <v>69</v>
      </c>
      <c r="N3" s="91" t="s">
        <v>70</v>
      </c>
      <c r="O3" s="92" t="s">
        <v>71</v>
      </c>
      <c r="P3" s="92" t="s">
        <v>72</v>
      </c>
      <c r="Q3" s="93" t="s">
        <v>73</v>
      </c>
      <c r="V3" s="94" t="s">
        <v>0</v>
      </c>
      <c r="W3" s="94" t="s">
        <v>90</v>
      </c>
      <c r="X3" s="94" t="s">
        <v>91</v>
      </c>
      <c r="Z3" s="112"/>
      <c r="AA3" s="112"/>
    </row>
    <row r="4" spans="1:27" ht="18.75" x14ac:dyDescent="0.3">
      <c r="A4" s="95">
        <v>1</v>
      </c>
      <c r="B4" s="96" t="s">
        <v>74</v>
      </c>
      <c r="C4" s="97">
        <v>1336469</v>
      </c>
      <c r="D4" s="98">
        <v>724629</v>
      </c>
      <c r="E4" s="99">
        <f>C4+D4</f>
        <v>2061098</v>
      </c>
      <c r="F4" s="100">
        <f>J4/E4-1</f>
        <v>-2.4636383131709461E-2</v>
      </c>
      <c r="H4" s="101">
        <f t="shared" ref="H4" si="0">W4</f>
        <v>2011365</v>
      </c>
      <c r="I4" s="101">
        <f t="shared" ref="I4" si="1">X4</f>
        <v>1045</v>
      </c>
      <c r="J4" s="101">
        <f t="shared" ref="J4:J17" si="2">H4-I4</f>
        <v>2010320</v>
      </c>
      <c r="K4" s="101"/>
      <c r="L4" s="102">
        <f t="shared" ref="L4:L17" si="3">C4/E4</f>
        <v>0.64842574200741543</v>
      </c>
      <c r="N4" s="103" t="s">
        <v>74</v>
      </c>
      <c r="O4" s="104">
        <f>H4*$L4</f>
        <v>1304220.8425727452</v>
      </c>
      <c r="P4" s="104">
        <f>I4*$L4</f>
        <v>677.60490039774913</v>
      </c>
      <c r="Q4" s="105">
        <f>J4*$L4</f>
        <v>1303543.2376723473</v>
      </c>
      <c r="V4" s="106" t="s">
        <v>74</v>
      </c>
      <c r="W4" s="110">
        <v>2011365</v>
      </c>
      <c r="X4" s="110">
        <v>1045</v>
      </c>
      <c r="Z4" s="110"/>
      <c r="AA4" s="110"/>
    </row>
    <row r="5" spans="1:27" ht="18.75" x14ac:dyDescent="0.3">
      <c r="A5" s="86">
        <f t="shared" ref="A5:A17" si="4">MONTH(B5)</f>
        <v>2</v>
      </c>
      <c r="B5" s="107">
        <v>44984</v>
      </c>
      <c r="C5" s="97">
        <v>3159520</v>
      </c>
      <c r="D5" s="98">
        <v>1929530</v>
      </c>
      <c r="E5" s="99">
        <f t="shared" ref="E5:E14" si="5">C5+D5</f>
        <v>5089050</v>
      </c>
      <c r="F5" s="100">
        <f>J5/E5-1</f>
        <v>-2.827266385671201E-2</v>
      </c>
      <c r="H5" s="101">
        <f t="shared" ref="H5:H16" si="6">W6</f>
        <v>4947333</v>
      </c>
      <c r="I5" s="101">
        <f t="shared" ref="I5:I16" si="7">X6</f>
        <v>2164</v>
      </c>
      <c r="J5" s="101">
        <f t="shared" si="2"/>
        <v>4945169</v>
      </c>
      <c r="K5" s="101"/>
      <c r="L5" s="102">
        <f>C5/E5</f>
        <v>0.62084671991825591</v>
      </c>
      <c r="N5" s="108" t="s">
        <v>75</v>
      </c>
      <c r="O5" s="104">
        <f t="shared" ref="O5:O17" si="8">H5*$L5</f>
        <v>3071535.4653933449</v>
      </c>
      <c r="P5" s="104">
        <f t="shared" ref="P5:P17" si="9">I5*$L5</f>
        <v>1343.5123019031057</v>
      </c>
      <c r="Q5" s="105">
        <f t="shared" ref="Q5:Q17" si="10">J5*$L5</f>
        <v>3070191.9530914417</v>
      </c>
      <c r="V5" s="106">
        <v>44958</v>
      </c>
      <c r="W5" s="110">
        <v>4852549</v>
      </c>
      <c r="X5" s="110">
        <v>4296</v>
      </c>
      <c r="Z5" s="110"/>
      <c r="AA5" s="110"/>
    </row>
    <row r="6" spans="1:27" ht="18.75" x14ac:dyDescent="0.3">
      <c r="A6" s="86">
        <f t="shared" si="4"/>
        <v>3</v>
      </c>
      <c r="B6" s="107">
        <v>45012</v>
      </c>
      <c r="C6" s="97">
        <v>3389770</v>
      </c>
      <c r="D6" s="98">
        <v>1902372</v>
      </c>
      <c r="E6" s="99">
        <f t="shared" si="5"/>
        <v>5292142</v>
      </c>
      <c r="F6" s="100">
        <f t="shared" ref="F6:F17" si="11">J5/E6-1</f>
        <v>-6.5563811401886052E-2</v>
      </c>
      <c r="H6" s="101">
        <f t="shared" si="6"/>
        <v>5143564</v>
      </c>
      <c r="I6" s="101">
        <f t="shared" si="7"/>
        <v>3230</v>
      </c>
      <c r="J6" s="101">
        <f t="shared" si="2"/>
        <v>5140334</v>
      </c>
      <c r="K6" s="101"/>
      <c r="L6" s="102">
        <f t="shared" si="3"/>
        <v>0.64052892004787476</v>
      </c>
      <c r="N6" s="108" t="s">
        <v>76</v>
      </c>
      <c r="O6" s="104">
        <f t="shared" si="8"/>
        <v>3294601.4941171268</v>
      </c>
      <c r="P6" s="104">
        <f t="shared" si="9"/>
        <v>2068.9084117546354</v>
      </c>
      <c r="Q6" s="105">
        <f t="shared" si="10"/>
        <v>3292532.585705372</v>
      </c>
      <c r="V6" s="106">
        <v>44986</v>
      </c>
      <c r="W6" s="110">
        <v>4947333</v>
      </c>
      <c r="X6" s="110">
        <v>2164</v>
      </c>
      <c r="Z6" s="110"/>
      <c r="AA6" s="110"/>
    </row>
    <row r="7" spans="1:27" ht="18.75" x14ac:dyDescent="0.3">
      <c r="A7" s="86">
        <f t="shared" si="4"/>
        <v>4</v>
      </c>
      <c r="B7" s="107">
        <v>45043</v>
      </c>
      <c r="C7" s="97">
        <v>1745213</v>
      </c>
      <c r="D7" s="98">
        <v>856383</v>
      </c>
      <c r="E7" s="99">
        <f t="shared" si="5"/>
        <v>2601596</v>
      </c>
      <c r="F7" s="100">
        <f t="shared" si="11"/>
        <v>0.97583867748874153</v>
      </c>
      <c r="H7" s="101">
        <f t="shared" si="6"/>
        <v>2544144</v>
      </c>
      <c r="I7" s="101">
        <f t="shared" si="7"/>
        <v>3383</v>
      </c>
      <c r="J7" s="101">
        <f t="shared" si="2"/>
        <v>2540761</v>
      </c>
      <c r="K7" s="101"/>
      <c r="L7" s="102">
        <f t="shared" si="3"/>
        <v>0.67082398650674435</v>
      </c>
      <c r="N7" s="108" t="s">
        <v>77</v>
      </c>
      <c r="O7" s="104">
        <f t="shared" si="8"/>
        <v>1706672.8203272147</v>
      </c>
      <c r="P7" s="104">
        <f t="shared" si="9"/>
        <v>2269.3975463523161</v>
      </c>
      <c r="Q7" s="105">
        <f t="shared" si="10"/>
        <v>1704403.4227808623</v>
      </c>
      <c r="V7" s="106">
        <v>45017</v>
      </c>
      <c r="W7" s="110">
        <v>5143564</v>
      </c>
      <c r="X7" s="110">
        <v>3230</v>
      </c>
      <c r="Z7" s="110"/>
      <c r="AA7" s="110"/>
    </row>
    <row r="8" spans="1:27" ht="18.75" x14ac:dyDescent="0.3">
      <c r="A8" s="86">
        <f t="shared" si="4"/>
        <v>5</v>
      </c>
      <c r="B8" s="107">
        <v>45073</v>
      </c>
      <c r="C8" s="97">
        <v>2731481</v>
      </c>
      <c r="D8" s="98">
        <v>1540310</v>
      </c>
      <c r="E8" s="99">
        <f t="shared" si="5"/>
        <v>4271791</v>
      </c>
      <c r="F8" s="100">
        <f t="shared" si="11"/>
        <v>-0.405223476523079</v>
      </c>
      <c r="H8" s="101">
        <f t="shared" si="6"/>
        <v>4180885</v>
      </c>
      <c r="I8" s="101">
        <f t="shared" si="7"/>
        <v>2929</v>
      </c>
      <c r="J8" s="101">
        <f t="shared" si="2"/>
        <v>4177956</v>
      </c>
      <c r="K8" s="101"/>
      <c r="L8" s="102">
        <f t="shared" si="3"/>
        <v>0.63942290247814093</v>
      </c>
      <c r="N8" s="108" t="s">
        <v>78</v>
      </c>
      <c r="O8" s="104">
        <f t="shared" si="8"/>
        <v>2673353.6216273224</v>
      </c>
      <c r="P8" s="104">
        <f t="shared" si="9"/>
        <v>1872.8696813584747</v>
      </c>
      <c r="Q8" s="105">
        <f t="shared" si="10"/>
        <v>2671480.7519459636</v>
      </c>
      <c r="V8" s="106">
        <v>45047</v>
      </c>
      <c r="W8" s="110">
        <v>2544144</v>
      </c>
      <c r="X8" s="110">
        <v>3383</v>
      </c>
      <c r="Z8" s="110"/>
      <c r="AA8" s="110"/>
    </row>
    <row r="9" spans="1:27" ht="18.75" x14ac:dyDescent="0.3">
      <c r="A9" s="86">
        <f t="shared" si="4"/>
        <v>6</v>
      </c>
      <c r="B9" s="107">
        <v>45104</v>
      </c>
      <c r="C9" s="97">
        <v>2369377</v>
      </c>
      <c r="D9" s="98">
        <v>1340816</v>
      </c>
      <c r="E9" s="99">
        <f t="shared" si="5"/>
        <v>3710193</v>
      </c>
      <c r="F9" s="100">
        <f t="shared" si="11"/>
        <v>0.12607511253457715</v>
      </c>
      <c r="H9" s="101">
        <f t="shared" si="6"/>
        <v>3641091</v>
      </c>
      <c r="I9" s="101">
        <f t="shared" si="7"/>
        <v>1118</v>
      </c>
      <c r="J9" s="101">
        <f t="shared" si="2"/>
        <v>3639973</v>
      </c>
      <c r="K9" s="101"/>
      <c r="L9" s="102">
        <f t="shared" si="3"/>
        <v>0.63861287000433675</v>
      </c>
      <c r="N9" s="108" t="s">
        <v>79</v>
      </c>
      <c r="O9" s="104">
        <f t="shared" si="8"/>
        <v>2325247.5734569607</v>
      </c>
      <c r="P9" s="104">
        <f t="shared" si="9"/>
        <v>713.9691886648485</v>
      </c>
      <c r="Q9" s="105">
        <f t="shared" si="10"/>
        <v>2324533.6042682957</v>
      </c>
      <c r="V9" s="106">
        <v>45078</v>
      </c>
      <c r="W9" s="110">
        <v>4180885</v>
      </c>
      <c r="X9" s="110">
        <v>2929</v>
      </c>
      <c r="Z9" s="110"/>
      <c r="AA9" s="110"/>
    </row>
    <row r="10" spans="1:27" ht="18.75" x14ac:dyDescent="0.3">
      <c r="A10" s="86">
        <f t="shared" si="4"/>
        <v>7</v>
      </c>
      <c r="B10" s="107">
        <v>45134</v>
      </c>
      <c r="C10" s="97">
        <v>3171822</v>
      </c>
      <c r="D10" s="98">
        <v>1802663</v>
      </c>
      <c r="E10" s="99">
        <f t="shared" si="5"/>
        <v>4974485</v>
      </c>
      <c r="F10" s="100">
        <f t="shared" si="11"/>
        <v>-0.26827138889754421</v>
      </c>
      <c r="G10" s="100"/>
      <c r="H10" s="101">
        <f t="shared" si="6"/>
        <v>4864788</v>
      </c>
      <c r="I10" s="101">
        <f t="shared" si="7"/>
        <v>2297</v>
      </c>
      <c r="J10" s="101">
        <f t="shared" si="2"/>
        <v>4862491</v>
      </c>
      <c r="K10" s="101"/>
      <c r="L10" s="102">
        <f t="shared" si="3"/>
        <v>0.637618165498539</v>
      </c>
      <c r="N10" s="108" t="s">
        <v>80</v>
      </c>
      <c r="O10" s="104">
        <f t="shared" si="8"/>
        <v>3101877.2000993066</v>
      </c>
      <c r="P10" s="104">
        <f t="shared" si="9"/>
        <v>1464.608926150144</v>
      </c>
      <c r="Q10" s="105">
        <f t="shared" si="10"/>
        <v>3100412.5911731566</v>
      </c>
      <c r="V10" s="106">
        <v>45108</v>
      </c>
      <c r="W10" s="110">
        <v>3641091</v>
      </c>
      <c r="X10" s="110">
        <v>1118</v>
      </c>
      <c r="Z10" s="110"/>
      <c r="AA10" s="110"/>
    </row>
    <row r="11" spans="1:27" ht="18.75" x14ac:dyDescent="0.3">
      <c r="A11" s="86">
        <f t="shared" si="4"/>
        <v>8</v>
      </c>
      <c r="B11" s="107">
        <v>45165</v>
      </c>
      <c r="C11" s="97">
        <v>4078586</v>
      </c>
      <c r="D11" s="98">
        <v>2297908</v>
      </c>
      <c r="E11" s="99">
        <f t="shared" si="5"/>
        <v>6376494</v>
      </c>
      <c r="F11" s="100">
        <f t="shared" si="11"/>
        <v>-0.23743502307067177</v>
      </c>
      <c r="G11" s="100"/>
      <c r="H11" s="101">
        <f t="shared" si="6"/>
        <v>6224608</v>
      </c>
      <c r="I11" s="101">
        <f t="shared" si="7"/>
        <v>1562</v>
      </c>
      <c r="J11" s="101">
        <f t="shared" si="2"/>
        <v>6223046</v>
      </c>
      <c r="K11" s="101"/>
      <c r="L11" s="102">
        <f t="shared" si="3"/>
        <v>0.63962829730569803</v>
      </c>
      <c r="N11" s="108" t="s">
        <v>81</v>
      </c>
      <c r="O11" s="104">
        <f t="shared" si="8"/>
        <v>3981435.4164354266</v>
      </c>
      <c r="P11" s="104">
        <f t="shared" si="9"/>
        <v>999.09940039150035</v>
      </c>
      <c r="Q11" s="105">
        <f t="shared" si="10"/>
        <v>3980436.3170350348</v>
      </c>
      <c r="V11" s="106">
        <v>45139</v>
      </c>
      <c r="W11" s="110">
        <v>4864788</v>
      </c>
      <c r="X11" s="110">
        <v>2297</v>
      </c>
      <c r="Z11" s="110"/>
      <c r="AA11" s="110"/>
    </row>
    <row r="12" spans="1:27" ht="18.75" x14ac:dyDescent="0.3">
      <c r="A12" s="86">
        <f t="shared" si="4"/>
        <v>9</v>
      </c>
      <c r="B12" s="107">
        <v>45196</v>
      </c>
      <c r="C12" s="97">
        <v>4774065</v>
      </c>
      <c r="D12" s="98">
        <v>2773316</v>
      </c>
      <c r="E12" s="99">
        <f t="shared" si="5"/>
        <v>7547381</v>
      </c>
      <c r="F12" s="100">
        <f t="shared" si="11"/>
        <v>-0.17546947742534791</v>
      </c>
      <c r="G12" s="100"/>
      <c r="H12" s="101">
        <f t="shared" si="6"/>
        <v>7357384</v>
      </c>
      <c r="I12" s="101">
        <f t="shared" si="7"/>
        <v>827</v>
      </c>
      <c r="J12" s="101">
        <f t="shared" si="2"/>
        <v>7356557</v>
      </c>
      <c r="K12" s="101"/>
      <c r="L12" s="102">
        <f t="shared" si="3"/>
        <v>0.63254591228400947</v>
      </c>
      <c r="N12" s="108" t="s">
        <v>82</v>
      </c>
      <c r="O12" s="104">
        <f t="shared" si="8"/>
        <v>4653883.1743037747</v>
      </c>
      <c r="P12" s="104">
        <f t="shared" si="9"/>
        <v>523.11546945887585</v>
      </c>
      <c r="Q12" s="105">
        <f t="shared" si="10"/>
        <v>4653360.0588343162</v>
      </c>
      <c r="V12" s="106">
        <v>45170</v>
      </c>
      <c r="W12" s="110">
        <v>6224608</v>
      </c>
      <c r="X12" s="110">
        <v>1562</v>
      </c>
      <c r="Z12" s="110"/>
      <c r="AA12" s="111"/>
    </row>
    <row r="13" spans="1:27" ht="18.75" x14ac:dyDescent="0.3">
      <c r="A13" s="86">
        <f t="shared" si="4"/>
        <v>10</v>
      </c>
      <c r="B13" s="107">
        <v>45226</v>
      </c>
      <c r="C13" s="97">
        <v>2482647</v>
      </c>
      <c r="D13" s="98">
        <v>1340303</v>
      </c>
      <c r="E13" s="99">
        <f t="shared" si="5"/>
        <v>3822950</v>
      </c>
      <c r="F13" s="100">
        <f t="shared" si="11"/>
        <v>0.92431420761453853</v>
      </c>
      <c r="G13" s="100"/>
      <c r="H13" s="101">
        <f t="shared" si="6"/>
        <v>3730707</v>
      </c>
      <c r="I13" s="101">
        <f t="shared" si="7"/>
        <v>4009</v>
      </c>
      <c r="J13" s="101">
        <f t="shared" si="2"/>
        <v>3726698</v>
      </c>
      <c r="K13" s="101"/>
      <c r="L13" s="102">
        <f t="shared" si="3"/>
        <v>0.64940608692240287</v>
      </c>
      <c r="N13" s="108" t="s">
        <v>83</v>
      </c>
      <c r="O13" s="104">
        <f t="shared" si="8"/>
        <v>2422743.8343240167</v>
      </c>
      <c r="P13" s="104">
        <f t="shared" si="9"/>
        <v>2603.469002471913</v>
      </c>
      <c r="Q13" s="105">
        <f t="shared" si="10"/>
        <v>2420140.3653215449</v>
      </c>
      <c r="V13" s="106">
        <v>45200</v>
      </c>
      <c r="W13" s="110">
        <v>7357384</v>
      </c>
      <c r="X13" s="111">
        <v>827</v>
      </c>
      <c r="Z13" s="110"/>
      <c r="AA13" s="110"/>
    </row>
    <row r="14" spans="1:27" ht="18.75" x14ac:dyDescent="0.3">
      <c r="A14" s="86">
        <f t="shared" si="4"/>
        <v>11</v>
      </c>
      <c r="B14" s="107">
        <v>45257</v>
      </c>
      <c r="C14" s="97">
        <v>3112256</v>
      </c>
      <c r="D14" s="98">
        <v>1607891</v>
      </c>
      <c r="E14" s="99">
        <f t="shared" si="5"/>
        <v>4720147</v>
      </c>
      <c r="F14" s="100">
        <f t="shared" si="11"/>
        <v>-0.21046992816113563</v>
      </c>
      <c r="G14" s="100"/>
      <c r="H14" s="101">
        <f t="shared" si="6"/>
        <v>4571954</v>
      </c>
      <c r="I14" s="101">
        <f t="shared" si="7"/>
        <v>3598</v>
      </c>
      <c r="J14" s="101">
        <f t="shared" si="2"/>
        <v>4568356</v>
      </c>
      <c r="K14" s="101"/>
      <c r="L14" s="102">
        <f t="shared" si="3"/>
        <v>0.65935573616669141</v>
      </c>
      <c r="N14" s="108" t="s">
        <v>84</v>
      </c>
      <c r="O14" s="104">
        <f t="shared" si="8"/>
        <v>3014544.0953902495</v>
      </c>
      <c r="P14" s="104">
        <f t="shared" si="9"/>
        <v>2372.3619387277558</v>
      </c>
      <c r="Q14" s="105">
        <f t="shared" si="10"/>
        <v>3012171.7334515215</v>
      </c>
      <c r="V14" s="106">
        <v>45231</v>
      </c>
      <c r="W14" s="110">
        <v>3730707</v>
      </c>
      <c r="X14" s="110">
        <v>4009</v>
      </c>
      <c r="Z14" s="110"/>
      <c r="AA14" s="110"/>
    </row>
    <row r="15" spans="1:27" ht="18.75" x14ac:dyDescent="0.3">
      <c r="A15" s="86">
        <f t="shared" si="4"/>
        <v>12</v>
      </c>
      <c r="B15" s="107">
        <v>45287</v>
      </c>
      <c r="C15" s="97">
        <v>2453192</v>
      </c>
      <c r="D15" s="98">
        <v>1184744</v>
      </c>
      <c r="E15" s="99">
        <f>C15+D15</f>
        <v>3637936</v>
      </c>
      <c r="F15" s="100">
        <f t="shared" si="11"/>
        <v>0.25575491157623453</v>
      </c>
      <c r="G15" s="100"/>
      <c r="H15" s="101">
        <f t="shared" si="6"/>
        <v>3549887</v>
      </c>
      <c r="I15" s="101">
        <f t="shared" si="7"/>
        <v>4506</v>
      </c>
      <c r="J15" s="101">
        <f t="shared" si="2"/>
        <v>3545381</v>
      </c>
      <c r="K15" s="101"/>
      <c r="L15" s="102">
        <f t="shared" si="3"/>
        <v>0.67433621701976065</v>
      </c>
      <c r="N15" s="108" t="s">
        <v>85</v>
      </c>
      <c r="O15" s="104">
        <f t="shared" si="8"/>
        <v>2393817.3704276271</v>
      </c>
      <c r="P15" s="104">
        <f t="shared" si="9"/>
        <v>3038.5589938910416</v>
      </c>
      <c r="Q15" s="105">
        <f t="shared" si="10"/>
        <v>2390778.8114337362</v>
      </c>
      <c r="V15" s="106">
        <v>45261</v>
      </c>
      <c r="W15" s="110">
        <v>4571954</v>
      </c>
      <c r="X15" s="110">
        <v>3598</v>
      </c>
      <c r="Z15" s="110"/>
      <c r="AA15" s="110"/>
    </row>
    <row r="16" spans="1:27" ht="18.75" x14ac:dyDescent="0.3">
      <c r="A16" s="95">
        <f t="shared" si="4"/>
        <v>1</v>
      </c>
      <c r="B16" s="96">
        <v>45318</v>
      </c>
      <c r="C16" s="97">
        <v>5398329</v>
      </c>
      <c r="D16" s="98">
        <v>3021431</v>
      </c>
      <c r="E16" s="99">
        <f>C16+D16</f>
        <v>8419760</v>
      </c>
      <c r="F16" s="100">
        <f t="shared" si="11"/>
        <v>-0.57892137068039951</v>
      </c>
      <c r="G16" s="100"/>
      <c r="H16" s="101">
        <f t="shared" si="6"/>
        <v>8151909</v>
      </c>
      <c r="I16" s="101">
        <f t="shared" si="7"/>
        <v>2035</v>
      </c>
      <c r="J16" s="101">
        <f t="shared" si="2"/>
        <v>8149874</v>
      </c>
      <c r="K16" s="101"/>
      <c r="L16" s="102">
        <f t="shared" si="3"/>
        <v>0.64114998527273936</v>
      </c>
      <c r="N16" s="108" t="s">
        <v>86</v>
      </c>
      <c r="O16" s="104">
        <f t="shared" si="8"/>
        <v>5226596.3352947114</v>
      </c>
      <c r="P16" s="104">
        <f t="shared" si="9"/>
        <v>1304.7402200300246</v>
      </c>
      <c r="Q16" s="105">
        <f t="shared" si="10"/>
        <v>5225291.5950746816</v>
      </c>
      <c r="V16" s="106">
        <v>45292</v>
      </c>
      <c r="W16" s="110">
        <v>3549887</v>
      </c>
      <c r="X16" s="110">
        <v>4506</v>
      </c>
      <c r="Z16" s="110"/>
      <c r="AA16" s="110"/>
    </row>
    <row r="17" spans="1:27" ht="18.75" x14ac:dyDescent="0.3">
      <c r="A17" s="86">
        <f t="shared" si="4"/>
        <v>2</v>
      </c>
      <c r="B17" s="107">
        <v>45349</v>
      </c>
      <c r="C17" s="97">
        <v>2672512</v>
      </c>
      <c r="D17" s="98">
        <v>1384166</v>
      </c>
      <c r="E17" s="99">
        <f t="shared" ref="E17" si="12">C17+D17</f>
        <v>4056678</v>
      </c>
      <c r="F17" s="100">
        <f t="shared" si="11"/>
        <v>1.0090019469132132</v>
      </c>
      <c r="G17" s="100"/>
      <c r="H17" s="101">
        <v>3957254</v>
      </c>
      <c r="I17" s="101">
        <v>4043</v>
      </c>
      <c r="J17" s="101">
        <f t="shared" si="2"/>
        <v>3953211</v>
      </c>
      <c r="K17" s="101"/>
      <c r="L17" s="102">
        <f t="shared" si="3"/>
        <v>0.65879322933691065</v>
      </c>
      <c r="N17" s="103" t="s">
        <v>87</v>
      </c>
      <c r="O17" s="104">
        <f t="shared" si="8"/>
        <v>2607012.1419664072</v>
      </c>
      <c r="P17" s="104">
        <f t="shared" si="9"/>
        <v>2663.5010262091296</v>
      </c>
      <c r="Q17" s="105">
        <f t="shared" si="10"/>
        <v>2604348.6409401977</v>
      </c>
      <c r="V17" s="106">
        <v>45323</v>
      </c>
      <c r="W17" s="110">
        <v>8151909</v>
      </c>
      <c r="X17" s="110">
        <v>2035</v>
      </c>
      <c r="Z17" s="110"/>
      <c r="AA17" s="110"/>
    </row>
    <row r="18" spans="1:27" x14ac:dyDescent="0.25">
      <c r="N18" s="109"/>
      <c r="O18" s="104"/>
    </row>
    <row r="19" spans="1:27" x14ac:dyDescent="0.25">
      <c r="N19" s="85"/>
      <c r="O19" s="104"/>
    </row>
    <row r="20" spans="1:27" x14ac:dyDescent="0.25">
      <c r="O20" s="104"/>
    </row>
    <row r="21" spans="1:27" x14ac:dyDescent="0.25">
      <c r="O21" s="104"/>
    </row>
    <row r="22" spans="1:27" x14ac:dyDescent="0.25">
      <c r="O22" s="104"/>
    </row>
    <row r="23" spans="1:27" x14ac:dyDescent="0.25">
      <c r="O23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Çataltepe WPP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/>
  <dc:description/>
  <cp:lastModifiedBy>ASUS</cp:lastModifiedBy>
  <dcterms:created xsi:type="dcterms:W3CDTF">2023-03-17T10:57:03Z</dcterms:created>
  <dcterms:modified xsi:type="dcterms:W3CDTF">2024-04-24T11:09:17Z</dcterms:modified>
  <cp:category/>
</cp:coreProperties>
</file>