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zyt\Desktop\志碳公司文件\中节能\中节能20240424-TR\727-\"/>
    </mc:Choice>
  </mc:AlternateContent>
  <xr:revisionPtr revIDLastSave="0" documentId="13_ncr:1_{36210A67-DB09-4232-9A91-6D35C9AE8444}" xr6:coauthVersionLast="47" xr6:coauthVersionMax="47" xr10:uidLastSave="{00000000-0000-0000-0000-000000000000}"/>
  <bookViews>
    <workbookView xWindow="-38510" yWindow="-10780" windowWidth="38620" windowHeight="21100" xr2:uid="{00000000-000D-0000-FFFF-FFFF00000000}"/>
  </bookViews>
  <sheets>
    <sheet name="Emission reduction calculation" sheetId="6" r:id="rId1"/>
    <sheet name="meter reading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6" l="1"/>
  <c r="E43" i="6"/>
  <c r="D43" i="6"/>
  <c r="D42" i="6"/>
  <c r="C43" i="6"/>
  <c r="B44" i="6"/>
  <c r="D37" i="6"/>
  <c r="C37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11" i="6"/>
  <c r="B12" i="6"/>
  <c r="B13" i="6"/>
  <c r="B14" i="6"/>
  <c r="B15" i="6"/>
  <c r="B16" i="6"/>
  <c r="B17" i="6"/>
  <c r="B18" i="6"/>
  <c r="B19" i="6"/>
  <c r="B20" i="6"/>
  <c r="B21" i="6"/>
  <c r="B22" i="6"/>
  <c r="B24" i="6"/>
  <c r="B25" i="6"/>
  <c r="B26" i="6"/>
  <c r="B27" i="6"/>
  <c r="B11" i="6"/>
  <c r="E18" i="7"/>
  <c r="C18" i="7"/>
  <c r="E17" i="7"/>
  <c r="C17" i="7"/>
  <c r="E16" i="7"/>
  <c r="C16" i="7"/>
  <c r="E15" i="7"/>
  <c r="C15" i="7"/>
  <c r="E14" i="7"/>
  <c r="C14" i="7"/>
  <c r="E13" i="7"/>
  <c r="C13" i="7"/>
  <c r="E12" i="7"/>
  <c r="C12" i="7"/>
  <c r="E11" i="7"/>
  <c r="C11" i="7"/>
  <c r="E10" i="7"/>
  <c r="C10" i="7"/>
  <c r="E9" i="7"/>
  <c r="C9" i="7"/>
  <c r="E8" i="7"/>
  <c r="C8" i="7"/>
  <c r="E7" i="7"/>
  <c r="C7" i="7"/>
  <c r="E6" i="7"/>
  <c r="C6" i="7"/>
  <c r="E5" i="7"/>
  <c r="C5" i="7"/>
  <c r="E4" i="7"/>
  <c r="C4" i="7"/>
  <c r="E3" i="7"/>
  <c r="C3" i="7"/>
  <c r="D44" i="6" l="1"/>
  <c r="D11" i="6"/>
  <c r="G11" i="6"/>
  <c r="D12" i="6"/>
  <c r="G12" i="6"/>
  <c r="D13" i="6"/>
  <c r="G13" i="6"/>
  <c r="D14" i="6"/>
  <c r="G14" i="6"/>
  <c r="D15" i="6"/>
  <c r="G15" i="6"/>
  <c r="D16" i="6"/>
  <c r="G16" i="6"/>
  <c r="D17" i="6"/>
  <c r="G17" i="6"/>
  <c r="D18" i="6"/>
  <c r="G18" i="6"/>
  <c r="D19" i="6"/>
  <c r="G19" i="6"/>
  <c r="D20" i="6"/>
  <c r="G20" i="6"/>
  <c r="D21" i="6"/>
  <c r="G21" i="6"/>
  <c r="D22" i="6"/>
  <c r="G22" i="6"/>
  <c r="D24" i="6"/>
  <c r="G24" i="6"/>
  <c r="D25" i="6"/>
  <c r="G25" i="6"/>
  <c r="D26" i="6"/>
  <c r="G26" i="6"/>
  <c r="D27" i="6"/>
  <c r="G27" i="6"/>
  <c r="H25" i="6" l="1"/>
  <c r="J25" i="6" s="1"/>
  <c r="H15" i="6"/>
  <c r="J15" i="6" s="1"/>
  <c r="H22" i="6"/>
  <c r="J22" i="6" s="1"/>
  <c r="H17" i="6"/>
  <c r="J17" i="6" s="1"/>
  <c r="G28" i="6"/>
  <c r="D28" i="6"/>
  <c r="G23" i="6"/>
  <c r="D23" i="6"/>
  <c r="H13" i="6"/>
  <c r="J13" i="6" s="1"/>
  <c r="H14" i="6"/>
  <c r="J14" i="6" s="1"/>
  <c r="H16" i="6"/>
  <c r="J16" i="6" s="1"/>
  <c r="H24" i="6"/>
  <c r="J24" i="6" s="1"/>
  <c r="H20" i="6"/>
  <c r="J20" i="6" s="1"/>
  <c r="H12" i="6"/>
  <c r="J12" i="6" s="1"/>
  <c r="H11" i="6"/>
  <c r="J11" i="6" s="1"/>
  <c r="H27" i="6"/>
  <c r="J27" i="6" s="1"/>
  <c r="H26" i="6"/>
  <c r="J26" i="6" s="1"/>
  <c r="H19" i="6"/>
  <c r="J19" i="6" s="1"/>
  <c r="H18" i="6"/>
  <c r="J18" i="6" s="1"/>
  <c r="H21" i="6"/>
  <c r="J21" i="6" s="1"/>
  <c r="J23" i="6" l="1"/>
  <c r="B35" i="6" s="1"/>
  <c r="D29" i="6"/>
  <c r="G29" i="6"/>
  <c r="J28" i="6"/>
  <c r="H23" i="6"/>
  <c r="H28" i="6"/>
  <c r="J29" i="6" l="1"/>
  <c r="B36" i="6"/>
  <c r="E36" i="6" s="1"/>
  <c r="E35" i="6"/>
  <c r="H29" i="6"/>
  <c r="B37" i="6" l="1"/>
  <c r="E37" i="6"/>
  <c r="C44" i="6" l="1"/>
  <c r="E44" i="6" s="1"/>
  <c r="E42" i="6"/>
</calcChain>
</file>

<file path=xl/sharedStrings.xml><?xml version="1.0" encoding="utf-8"?>
<sst xmlns="http://schemas.openxmlformats.org/spreadsheetml/2006/main" count="91" uniqueCount="88">
  <si>
    <t>Project Name:</t>
  </si>
  <si>
    <t>Monitoring Period:</t>
  </si>
  <si>
    <t>Unit: MWh</t>
  </si>
  <si>
    <t>Period</t>
  </si>
  <si>
    <t>data used to calculate the ER</t>
  </si>
  <si>
    <t>data from mainmeter readings</t>
  </si>
  <si>
    <t>A</t>
  </si>
  <si>
    <t>B</t>
  </si>
  <si>
    <t>C=MIN(A,B)</t>
  </si>
  <si>
    <t>D</t>
  </si>
  <si>
    <t>E*</t>
  </si>
  <si>
    <t>F=MAX(D,E)</t>
  </si>
  <si>
    <t>G=C-F</t>
  </si>
  <si>
    <t>Total</t>
  </si>
  <si>
    <t>2022.01.01-2022.01.31</t>
    <phoneticPr fontId="18" type="noConversion"/>
  </si>
  <si>
    <t>2022.02.01-2022.02.28</t>
    <phoneticPr fontId="18" type="noConversion"/>
  </si>
  <si>
    <t>2022.03.01-2022.03.31</t>
    <phoneticPr fontId="18" type="noConversion"/>
  </si>
  <si>
    <t>2023.04.01-2023.04.30</t>
    <phoneticPr fontId="18" type="noConversion"/>
  </si>
  <si>
    <t>2023.01.01-2023.01.31</t>
    <phoneticPr fontId="18" type="noConversion"/>
  </si>
  <si>
    <t>2023.02.01-2023.02.28</t>
    <phoneticPr fontId="18" type="noConversion"/>
  </si>
  <si>
    <t>2023.03.01-2023.03.31</t>
    <phoneticPr fontId="18" type="noConversion"/>
  </si>
  <si>
    <t>2022.04.01-2022.04.30</t>
    <phoneticPr fontId="18" type="noConversion"/>
  </si>
  <si>
    <t>2022.05.01-2022.05.31</t>
    <phoneticPr fontId="18" type="noConversion"/>
  </si>
  <si>
    <t>2022.06.01-2022.06.30</t>
    <phoneticPr fontId="18" type="noConversion"/>
  </si>
  <si>
    <t>2022.07.01-2022.07.31</t>
    <phoneticPr fontId="18" type="noConversion"/>
  </si>
  <si>
    <t>2022.08.01-2022.08.31</t>
    <phoneticPr fontId="18" type="noConversion"/>
  </si>
  <si>
    <t>2022.09.01-2022.09.30</t>
    <phoneticPr fontId="18" type="noConversion"/>
  </si>
  <si>
    <t>2022.10.01-2022.10.31</t>
    <phoneticPr fontId="18" type="noConversion"/>
  </si>
  <si>
    <t>2022.11.01-2022.11.30</t>
    <phoneticPr fontId="18" type="noConversion"/>
  </si>
  <si>
    <t>2022.12.01-2022.12.31</t>
    <phoneticPr fontId="18" type="noConversion"/>
  </si>
  <si>
    <t>2022.01.01-2023.04.30</t>
    <phoneticPr fontId="18" type="noConversion"/>
  </si>
  <si>
    <t>CECIC HKE ZHANGBEI LVNAOBAO WIND POWER PROJECT</t>
    <phoneticPr fontId="18" type="noConversion"/>
  </si>
  <si>
    <t>date</t>
    <phoneticPr fontId="18" type="noConversion"/>
  </si>
  <si>
    <t>meter reading 
for electricity export</t>
    <phoneticPr fontId="18" type="noConversion"/>
  </si>
  <si>
    <t>electricity 
export</t>
    <phoneticPr fontId="18" type="noConversion"/>
  </si>
  <si>
    <t>meter reading 
for electricity import</t>
    <phoneticPr fontId="18" type="noConversion"/>
  </si>
  <si>
    <t>electricity 
import</t>
    <phoneticPr fontId="18" type="noConversion"/>
  </si>
  <si>
    <t>magnification</t>
    <phoneticPr fontId="18" type="noConversion"/>
  </si>
  <si>
    <t>31-12-2021-24:00</t>
    <phoneticPr fontId="18" type="noConversion"/>
  </si>
  <si>
    <t>31-01-2022-24:00</t>
    <phoneticPr fontId="18" type="noConversion"/>
  </si>
  <si>
    <t>28-02-2022-24:00</t>
    <phoneticPr fontId="18" type="noConversion"/>
  </si>
  <si>
    <t>31-03-2022-24:00</t>
    <phoneticPr fontId="18" type="noConversion"/>
  </si>
  <si>
    <t>30-04-2022-24:00</t>
    <phoneticPr fontId="18" type="noConversion"/>
  </si>
  <si>
    <t>31-05-2022-24:00</t>
    <phoneticPr fontId="18" type="noConversion"/>
  </si>
  <si>
    <t>30-06-2022-24:00</t>
    <phoneticPr fontId="18" type="noConversion"/>
  </si>
  <si>
    <t>31-07-2022-24:00</t>
    <phoneticPr fontId="18" type="noConversion"/>
  </si>
  <si>
    <t>31-08-2022-24:00</t>
    <phoneticPr fontId="18" type="noConversion"/>
  </si>
  <si>
    <t>30-09-2022-24:00</t>
    <phoneticPr fontId="18" type="noConversion"/>
  </si>
  <si>
    <t>31-10-2022-24:00</t>
    <phoneticPr fontId="18" type="noConversion"/>
  </si>
  <si>
    <t>30-11-2022-24:00</t>
    <phoneticPr fontId="18" type="noConversion"/>
  </si>
  <si>
    <t>31-12-2022-24:00</t>
    <phoneticPr fontId="18" type="noConversion"/>
  </si>
  <si>
    <t>31-01-2023-24:00</t>
    <phoneticPr fontId="18" type="noConversion"/>
  </si>
  <si>
    <t>28-02-2023-24:00</t>
    <phoneticPr fontId="18" type="noConversion"/>
  </si>
  <si>
    <t>31-03-2023-24:00</t>
    <phoneticPr fontId="18" type="noConversion"/>
  </si>
  <si>
    <t>30-04-2023-24:00</t>
    <phoneticPr fontId="18" type="noConversion"/>
  </si>
  <si>
    <t>total</t>
    <phoneticPr fontId="18" type="noConversion"/>
  </si>
  <si>
    <t xml:space="preserve">data from mainmeter readings </t>
    <phoneticPr fontId="18" type="noConversion"/>
  </si>
  <si>
    <t>data from the ETN</t>
    <phoneticPr fontId="18" type="noConversion"/>
  </si>
  <si>
    <t xml:space="preserve">Project ID: </t>
    <phoneticPr fontId="18" type="noConversion"/>
  </si>
  <si>
    <t>Monitored electricity data and calculation of baseline emissions</t>
  </si>
  <si>
    <t xml:space="preserve">2022 Subtotal </t>
    <phoneticPr fontId="18" type="noConversion"/>
  </si>
  <si>
    <t xml:space="preserve">2023 Subtotal </t>
    <phoneticPr fontId="18" type="noConversion"/>
  </si>
  <si>
    <r>
      <t>EF</t>
    </r>
    <r>
      <rPr>
        <b/>
        <vertAlign val="subscript"/>
        <sz val="10"/>
        <color theme="1"/>
        <rFont val="Franklin Gothic Book"/>
        <family val="2"/>
      </rPr>
      <t>grid,CM,y</t>
    </r>
    <r>
      <rPr>
        <b/>
        <sz val="10"/>
        <color theme="1"/>
        <rFont val="Franklin Gothic Book"/>
        <family val="2"/>
      </rPr>
      <t xml:space="preserve"> (tCO</t>
    </r>
    <r>
      <rPr>
        <b/>
        <vertAlign val="subscript"/>
        <sz val="10"/>
        <color theme="1"/>
        <rFont val="Franklin Gothic Book"/>
        <family val="2"/>
      </rPr>
      <t>2</t>
    </r>
    <r>
      <rPr>
        <b/>
        <sz val="10"/>
        <color theme="1"/>
        <rFont val="Franklin Gothic Book"/>
        <family val="2"/>
      </rPr>
      <t>e/MWh)</t>
    </r>
  </si>
  <si>
    <r>
      <t>Baseline Emissions (BE</t>
    </r>
    <r>
      <rPr>
        <b/>
        <vertAlign val="subscript"/>
        <sz val="10"/>
        <color theme="1"/>
        <rFont val="Franklin Gothic Book"/>
        <family val="2"/>
      </rPr>
      <t>y</t>
    </r>
    <r>
      <rPr>
        <b/>
        <sz val="10"/>
        <color theme="1"/>
        <rFont val="Franklin Gothic Book"/>
        <family val="2"/>
      </rPr>
      <t>) (tCO</t>
    </r>
    <r>
      <rPr>
        <b/>
        <vertAlign val="subscript"/>
        <sz val="10"/>
        <color theme="1"/>
        <rFont val="Franklin Gothic Book"/>
        <family val="2"/>
      </rPr>
      <t>2</t>
    </r>
    <r>
      <rPr>
        <b/>
        <sz val="10"/>
        <color theme="1"/>
        <rFont val="Franklin Gothic Book"/>
        <family val="2"/>
      </rPr>
      <t>e)</t>
    </r>
  </si>
  <si>
    <t>H</t>
    <phoneticPr fontId="18" type="noConversion"/>
  </si>
  <si>
    <t>I=G x H</t>
    <phoneticPr fontId="18" type="noConversion"/>
  </si>
  <si>
    <t>Calculation of ERRs</t>
    <phoneticPr fontId="18" type="noConversion"/>
  </si>
  <si>
    <t>Year</t>
  </si>
  <si>
    <t>Year</t>
    <phoneticPr fontId="18" type="noConversion"/>
  </si>
  <si>
    <t>2022
(01/01/2022-31/12/2022)</t>
  </si>
  <si>
    <t>2023
(01/01/2023-30/04/2023)</t>
  </si>
  <si>
    <r>
      <t>EG</t>
    </r>
    <r>
      <rPr>
        <b/>
        <vertAlign val="subscript"/>
        <sz val="10"/>
        <color indexed="8"/>
        <rFont val="Franklin Gothic Book"/>
        <family val="2"/>
      </rPr>
      <t>togrid,y</t>
    </r>
    <phoneticPr fontId="18" type="noConversion"/>
  </si>
  <si>
    <r>
      <t>EG</t>
    </r>
    <r>
      <rPr>
        <b/>
        <vertAlign val="subscript"/>
        <sz val="10"/>
        <color indexed="8"/>
        <rFont val="Franklin Gothic Book"/>
        <family val="2"/>
      </rPr>
      <t>fromgridt,y</t>
    </r>
    <phoneticPr fontId="18" type="noConversion"/>
  </si>
  <si>
    <t>Comparasion of the acutual achieved ERRs with ex-ante estimation values</t>
  </si>
  <si>
    <t>Estimated annual ERRs</t>
  </si>
  <si>
    <t>Days included</t>
  </si>
  <si>
    <r>
      <t>Ex-ante estimated ERRs (tCO</t>
    </r>
    <r>
      <rPr>
        <b/>
        <vertAlign val="subscript"/>
        <sz val="10"/>
        <color theme="1"/>
        <rFont val="Franklin Gothic Book"/>
        <family val="2"/>
      </rPr>
      <t>2</t>
    </r>
    <r>
      <rPr>
        <b/>
        <sz val="10"/>
        <color theme="1"/>
        <rFont val="Franklin Gothic Book"/>
        <family val="2"/>
      </rPr>
      <t>e)</t>
    </r>
  </si>
  <si>
    <r>
      <t>Actual Achieved ERRs (tCO</t>
    </r>
    <r>
      <rPr>
        <b/>
        <vertAlign val="subscript"/>
        <sz val="10"/>
        <color theme="1"/>
        <rFont val="Franklin Gothic Book"/>
        <family val="2"/>
      </rPr>
      <t>2</t>
    </r>
    <r>
      <rPr>
        <b/>
        <sz val="10"/>
        <color theme="1"/>
        <rFont val="Franklin Gothic Book"/>
        <family val="2"/>
      </rPr>
      <t>e)</t>
    </r>
  </si>
  <si>
    <t>Different ratio</t>
  </si>
  <si>
    <r>
      <t>tCO</t>
    </r>
    <r>
      <rPr>
        <b/>
        <vertAlign val="subscript"/>
        <sz val="10"/>
        <color rgb="FF000000"/>
        <rFont val="Franklin Gothic Book"/>
        <family val="2"/>
      </rPr>
      <t>2</t>
    </r>
    <r>
      <rPr>
        <b/>
        <sz val="10"/>
        <color indexed="8"/>
        <rFont val="Franklin Gothic Book"/>
        <family val="2"/>
      </rPr>
      <t>e</t>
    </r>
    <phoneticPr fontId="18" type="noConversion"/>
  </si>
  <si>
    <r>
      <t>Baseline emissions (tCO</t>
    </r>
    <r>
      <rPr>
        <b/>
        <vertAlign val="subscript"/>
        <sz val="10"/>
        <rFont val="Franklin Gothic Book"/>
        <family val="2"/>
      </rPr>
      <t>2</t>
    </r>
    <r>
      <rPr>
        <b/>
        <sz val="10"/>
        <rFont val="Franklin Gothic Book"/>
        <family val="2"/>
      </rPr>
      <t>e)</t>
    </r>
    <phoneticPr fontId="18" type="noConversion"/>
  </si>
  <si>
    <r>
      <t>Project emissions (tCO</t>
    </r>
    <r>
      <rPr>
        <b/>
        <vertAlign val="subscript"/>
        <sz val="10"/>
        <rFont val="Franklin Gothic Book"/>
        <family val="2"/>
      </rPr>
      <t>2</t>
    </r>
    <r>
      <rPr>
        <b/>
        <sz val="10"/>
        <rFont val="Franklin Gothic Book"/>
        <family val="2"/>
      </rPr>
      <t>e)</t>
    </r>
    <phoneticPr fontId="18" type="noConversion"/>
  </si>
  <si>
    <r>
      <t>Leakage (tCO</t>
    </r>
    <r>
      <rPr>
        <b/>
        <vertAlign val="subscript"/>
        <sz val="10"/>
        <rFont val="Franklin Gothic Book"/>
        <family val="2"/>
      </rPr>
      <t>2</t>
    </r>
    <r>
      <rPr>
        <b/>
        <sz val="10"/>
        <rFont val="Franklin Gothic Book"/>
        <family val="2"/>
      </rPr>
      <t>e)</t>
    </r>
    <phoneticPr fontId="18" type="noConversion"/>
  </si>
  <si>
    <r>
      <t>Emission reduction (tCO</t>
    </r>
    <r>
      <rPr>
        <b/>
        <vertAlign val="subscript"/>
        <sz val="10"/>
        <rFont val="Franklin Gothic Book"/>
        <family val="2"/>
      </rPr>
      <t>2</t>
    </r>
    <r>
      <rPr>
        <b/>
        <sz val="10"/>
        <rFont val="Franklin Gothic Book"/>
        <family val="2"/>
      </rPr>
      <t>e)</t>
    </r>
    <phoneticPr fontId="18" type="noConversion"/>
  </si>
  <si>
    <r>
      <t>EG</t>
    </r>
    <r>
      <rPr>
        <b/>
        <vertAlign val="subscript"/>
        <sz val="10"/>
        <color indexed="8"/>
        <rFont val="Franklin Gothic Book"/>
        <family val="2"/>
      </rPr>
      <t>facility,y</t>
    </r>
    <phoneticPr fontId="18" type="noConversion"/>
  </si>
  <si>
    <r>
      <t>EG</t>
    </r>
    <r>
      <rPr>
        <b/>
        <vertAlign val="subscript"/>
        <sz val="10"/>
        <color rgb="FF000000"/>
        <rFont val="Franklin Gothic Book"/>
        <family val="2"/>
      </rPr>
      <t>togrid,y</t>
    </r>
    <r>
      <rPr>
        <b/>
        <sz val="10"/>
        <color indexed="8"/>
        <rFont val="Franklin Gothic Book"/>
        <family val="2"/>
      </rPr>
      <t xml:space="preserve"> minus EG</t>
    </r>
    <r>
      <rPr>
        <b/>
        <vertAlign val="subscript"/>
        <sz val="10"/>
        <color rgb="FF000000"/>
        <rFont val="Franklin Gothic Book"/>
        <family val="2"/>
      </rPr>
      <t>fromgrid,y</t>
    </r>
    <phoneticPr fontId="18" type="noConversion"/>
  </si>
  <si>
    <t>2022
(01/01/2022-31/12/2022)</t>
    <phoneticPr fontId="18" type="noConversion"/>
  </si>
  <si>
    <t>2023
(01/01/2023-30/04/2023)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</si>
</sst>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00_ "/>
    <numFmt numFmtId="178" formatCode="[$-409]mmm/yy;@"/>
    <numFmt numFmtId="179" formatCode="#,##0_ "/>
    <numFmt numFmtId="180" formatCode="#,##0.000_ "/>
    <numFmt numFmtId="181" formatCode="0_);[Red]\(0\)"/>
  </numFmts>
  <fonts count="30" x14ac:knownFonts="1">
    <font>
      <sz val="11"/>
      <color indexed="8"/>
      <name val="宋体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Franklin Gothic Book"/>
      <family val="2"/>
    </font>
    <font>
      <b/>
      <vertAlign val="subscript"/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sz val="10"/>
      <color indexed="8"/>
      <name val="Franklin Gothic Book"/>
      <family val="2"/>
    </font>
    <font>
      <b/>
      <sz val="10"/>
      <color indexed="8"/>
      <name val="Franklin Gothic Book"/>
      <family val="2"/>
    </font>
    <font>
      <b/>
      <vertAlign val="subscript"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vertAlign val="subscript"/>
      <sz val="10"/>
      <color rgb="FF000000"/>
      <name val="Franklin Gothic Book"/>
      <family val="2"/>
    </font>
    <font>
      <b/>
      <vertAlign val="subscript"/>
      <sz val="10"/>
      <name val="Franklin Gothic Book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4" borderId="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3" applyNumberFormat="0" applyFont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18" borderId="7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8" borderId="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7" fillId="0" borderId="10" xfId="0" applyFont="1" applyBorder="1">
      <alignment vertical="center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1" fillId="0" borderId="0" xfId="0" applyFont="1">
      <alignment vertical="center"/>
    </xf>
    <xf numFmtId="181" fontId="22" fillId="0" borderId="15" xfId="0" applyNumberFormat="1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/>
    </xf>
    <xf numFmtId="177" fontId="23" fillId="0" borderId="10" xfId="0" applyNumberFormat="1" applyFont="1" applyBorder="1" applyAlignment="1">
      <alignment horizontal="center" vertical="center" wrapText="1"/>
    </xf>
    <xf numFmtId="178" fontId="23" fillId="0" borderId="10" xfId="0" applyNumberFormat="1" applyFont="1" applyBorder="1" applyAlignment="1">
      <alignment horizontal="center" vertical="center"/>
    </xf>
    <xf numFmtId="180" fontId="23" fillId="0" borderId="10" xfId="0" applyNumberFormat="1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8" fontId="23" fillId="25" borderId="10" xfId="0" applyNumberFormat="1" applyFont="1" applyFill="1" applyBorder="1" applyAlignment="1">
      <alignment horizontal="center" vertical="center"/>
    </xf>
    <xf numFmtId="180" fontId="23" fillId="25" borderId="10" xfId="0" applyNumberFormat="1" applyFont="1" applyFill="1" applyBorder="1" applyAlignment="1">
      <alignment horizontal="right" vertical="center" wrapText="1"/>
    </xf>
    <xf numFmtId="180" fontId="24" fillId="25" borderId="10" xfId="0" applyNumberFormat="1" applyFont="1" applyFill="1" applyBorder="1" applyAlignment="1">
      <alignment horizontal="right" vertical="center" wrapText="1"/>
    </xf>
    <xf numFmtId="176" fontId="23" fillId="25" borderId="10" xfId="0" applyNumberFormat="1" applyFont="1" applyFill="1" applyBorder="1" applyAlignment="1">
      <alignment horizontal="center" vertical="center"/>
    </xf>
    <xf numFmtId="178" fontId="24" fillId="0" borderId="14" xfId="0" applyNumberFormat="1" applyFont="1" applyBorder="1" applyAlignment="1">
      <alignment horizontal="center" vertical="center"/>
    </xf>
    <xf numFmtId="180" fontId="24" fillId="0" borderId="10" xfId="0" applyNumberFormat="1" applyFont="1" applyBorder="1" applyAlignment="1">
      <alignment horizontal="right" vertical="center" wrapText="1"/>
    </xf>
    <xf numFmtId="176" fontId="23" fillId="0" borderId="10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9" fillId="0" borderId="0" xfId="0" applyFo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178" fontId="24" fillId="0" borderId="10" xfId="0" applyNumberFormat="1" applyFont="1" applyBorder="1" applyAlignment="1">
      <alignment horizontal="center" vertical="center"/>
    </xf>
    <xf numFmtId="179" fontId="27" fillId="0" borderId="10" xfId="0" applyNumberFormat="1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179" fontId="26" fillId="0" borderId="10" xfId="0" applyNumberFormat="1" applyFont="1" applyBorder="1" applyAlignment="1">
      <alignment horizontal="right" vertical="center" wrapText="1"/>
    </xf>
    <xf numFmtId="0" fontId="19" fillId="24" borderId="16" xfId="0" applyFont="1" applyFill="1" applyBorder="1" applyAlignment="1">
      <alignment horizontal="center" vertical="center"/>
    </xf>
    <xf numFmtId="0" fontId="19" fillId="24" borderId="17" xfId="0" applyFont="1" applyFill="1" applyBorder="1" applyAlignment="1">
      <alignment horizontal="center" vertical="center"/>
    </xf>
    <xf numFmtId="0" fontId="19" fillId="24" borderId="17" xfId="0" applyFont="1" applyFill="1" applyBorder="1" applyAlignment="1">
      <alignment horizontal="center" vertical="center" wrapText="1"/>
    </xf>
    <xf numFmtId="0" fontId="19" fillId="24" borderId="1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79" fontId="22" fillId="0" borderId="10" xfId="0" applyNumberFormat="1" applyFont="1" applyBorder="1" applyAlignment="1">
      <alignment horizontal="center" vertical="center" wrapText="1"/>
    </xf>
    <xf numFmtId="10" fontId="22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179" fontId="19" fillId="0" borderId="21" xfId="0" applyNumberFormat="1" applyFont="1" applyBorder="1" applyAlignment="1">
      <alignment horizontal="center" vertical="center" wrapText="1"/>
    </xf>
    <xf numFmtId="10" fontId="19" fillId="0" borderId="22" xfId="0" applyNumberFormat="1" applyFont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/>
    </xf>
    <xf numFmtId="177" fontId="24" fillId="24" borderId="10" xfId="0" applyNumberFormat="1" applyFont="1" applyFill="1" applyBorder="1" applyAlignment="1">
      <alignment horizontal="center" vertical="center" wrapText="1"/>
    </xf>
    <xf numFmtId="179" fontId="23" fillId="0" borderId="10" xfId="0" applyNumberFormat="1" applyFont="1" applyBorder="1" applyAlignment="1">
      <alignment horizontal="right" vertical="center"/>
    </xf>
    <xf numFmtId="179" fontId="24" fillId="25" borderId="10" xfId="0" applyNumberFormat="1" applyFont="1" applyFill="1" applyBorder="1" applyAlignment="1">
      <alignment horizontal="right" vertical="center"/>
    </xf>
    <xf numFmtId="179" fontId="26" fillId="0" borderId="10" xfId="0" applyNumberFormat="1" applyFont="1" applyBorder="1" applyAlignment="1">
      <alignment horizontal="center" vertical="center" wrapText="1"/>
    </xf>
    <xf numFmtId="179" fontId="27" fillId="0" borderId="10" xfId="0" applyNumberFormat="1" applyFont="1" applyBorder="1" applyAlignment="1">
      <alignment horizontal="center" wrapText="1"/>
    </xf>
    <xf numFmtId="177" fontId="24" fillId="24" borderId="23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179" fontId="24" fillId="0" borderId="10" xfId="0" applyNumberFormat="1" applyFont="1" applyBorder="1" applyAlignment="1">
      <alignment horizontal="right" vertical="center"/>
    </xf>
    <xf numFmtId="0" fontId="19" fillId="24" borderId="10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</cellXfs>
  <cellStyles count="42">
    <cellStyle name="20% - 强调文字颜色 1" xfId="1" xr:uid="{00000000-0005-0000-0000-000000000000}"/>
    <cellStyle name="20% - 强调文字颜色 2" xfId="2" xr:uid="{00000000-0005-0000-0000-000001000000}"/>
    <cellStyle name="20% - 强调文字颜色 3" xfId="4" xr:uid="{00000000-0005-0000-0000-000002000000}"/>
    <cellStyle name="20% - 强调文字颜色 4" xfId="5" xr:uid="{00000000-0005-0000-0000-000003000000}"/>
    <cellStyle name="20% - 强调文字颜色 5" xfId="7" xr:uid="{00000000-0005-0000-0000-000004000000}"/>
    <cellStyle name="20% - 强调文字颜色 6" xfId="10" xr:uid="{00000000-0005-0000-0000-000005000000}"/>
    <cellStyle name="40% - 强调文字颜色 1" xfId="30" xr:uid="{00000000-0005-0000-0000-000006000000}"/>
    <cellStyle name="40% - 强调文字颜色 2" xfId="31" xr:uid="{00000000-0005-0000-0000-000007000000}"/>
    <cellStyle name="40% - 强调文字颜色 3" xfId="32" xr:uid="{00000000-0005-0000-0000-000008000000}"/>
    <cellStyle name="40% - 强调文字颜色 4" xfId="34" xr:uid="{00000000-0005-0000-0000-000009000000}"/>
    <cellStyle name="40% - 强调文字颜色 5" xfId="35" xr:uid="{00000000-0005-0000-0000-00000A000000}"/>
    <cellStyle name="40% - 强调文字颜色 6" xfId="36" xr:uid="{00000000-0005-0000-0000-00000B000000}"/>
    <cellStyle name="60% - 强调文字颜色 1" xfId="18" xr:uid="{00000000-0005-0000-0000-00000C000000}"/>
    <cellStyle name="60% - 强调文字颜色 2" xfId="21" xr:uid="{00000000-0005-0000-0000-00000D000000}"/>
    <cellStyle name="60% - 强调文字颜色 3" xfId="23" xr:uid="{00000000-0005-0000-0000-00000E000000}"/>
    <cellStyle name="60% - 强调文字颜色 4" xfId="25" xr:uid="{00000000-0005-0000-0000-00000F000000}"/>
    <cellStyle name="60% - 强调文字颜色 5" xfId="26" xr:uid="{00000000-0005-0000-0000-000010000000}"/>
    <cellStyle name="60% - 强调文字颜色 6" xfId="27" xr:uid="{00000000-0005-0000-0000-000011000000}"/>
    <cellStyle name="标题" xfId="39" builtinId="15" customBuiltin="1"/>
    <cellStyle name="标题 1" xfId="16" builtinId="16" customBuiltin="1"/>
    <cellStyle name="标题 2" xfId="17" builtinId="17" customBuiltin="1"/>
    <cellStyle name="标题 3" xfId="19" builtinId="18" customBuiltin="1"/>
    <cellStyle name="标题 4" xfId="22" builtinId="19" customBuiltin="1"/>
    <cellStyle name="差" xfId="33" builtinId="27" customBuiltin="1"/>
    <cellStyle name="常规" xfId="0" builtinId="0"/>
    <cellStyle name="好" xfId="41" builtinId="26" customBuiltin="1"/>
    <cellStyle name="汇总" xfId="28" builtinId="25" customBuiltin="1"/>
    <cellStyle name="计算" xfId="40" builtinId="22" customBuiltin="1"/>
    <cellStyle name="检查单元格" xfId="29" builtinId="23" customBuiltin="1"/>
    <cellStyle name="解释性文本" xfId="37" builtinId="53" customBuiltin="1"/>
    <cellStyle name="警告文本" xfId="20" builtinId="11" customBuiltin="1"/>
    <cellStyle name="链接单元格" xfId="9" builtinId="24" customBuiltin="1"/>
    <cellStyle name="强调文字颜色 1" xfId="6" xr:uid="{00000000-0005-0000-0000-000020000000}"/>
    <cellStyle name="强调文字颜色 2" xfId="8" xr:uid="{00000000-0005-0000-0000-000021000000}"/>
    <cellStyle name="强调文字颜色 3" xfId="11" xr:uid="{00000000-0005-0000-0000-000022000000}"/>
    <cellStyle name="强调文字颜色 4" xfId="12" xr:uid="{00000000-0005-0000-0000-000023000000}"/>
    <cellStyle name="强调文字颜色 5" xfId="13" xr:uid="{00000000-0005-0000-0000-000024000000}"/>
    <cellStyle name="强调文字颜色 6" xfId="14" xr:uid="{00000000-0005-0000-0000-000025000000}"/>
    <cellStyle name="适中" xfId="38" builtinId="28" customBuiltin="1"/>
    <cellStyle name="输出" xfId="24" builtinId="21" customBuiltin="1"/>
    <cellStyle name="输入" xfId="3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tabSelected="1" topLeftCell="A10" workbookViewId="0">
      <selection activeCell="I42" sqref="I42"/>
    </sheetView>
  </sheetViews>
  <sheetFormatPr defaultColWidth="9" defaultRowHeight="13.8" x14ac:dyDescent="0.25"/>
  <cols>
    <col min="1" max="1" width="25.77734375" style="6" customWidth="1"/>
    <col min="2" max="2" width="19.33203125" style="6" customWidth="1"/>
    <col min="3" max="3" width="16.33203125" style="6" customWidth="1"/>
    <col min="4" max="4" width="15.5546875" style="6" customWidth="1"/>
    <col min="5" max="5" width="18.33203125" style="6" customWidth="1"/>
    <col min="6" max="6" width="13.21875" style="6" customWidth="1"/>
    <col min="7" max="7" width="13.77734375" style="6" customWidth="1"/>
    <col min="8" max="8" width="16.44140625" style="6" customWidth="1"/>
    <col min="9" max="10" width="12.6640625" style="6" customWidth="1"/>
    <col min="11" max="11" width="12.109375" style="6" customWidth="1"/>
    <col min="12" max="12" width="11.5546875" style="6" customWidth="1"/>
    <col min="13" max="13" width="14" style="6" customWidth="1"/>
    <col min="14" max="16384" width="9" style="6"/>
  </cols>
  <sheetData>
    <row r="2" spans="1:16" ht="21" customHeight="1" x14ac:dyDescent="0.25">
      <c r="B2" s="53" t="s">
        <v>0</v>
      </c>
      <c r="C2" s="58" t="s">
        <v>31</v>
      </c>
      <c r="D2" s="58"/>
      <c r="E2" s="58"/>
      <c r="F2" s="58"/>
      <c r="G2" s="58"/>
      <c r="H2" s="58"/>
    </row>
    <row r="3" spans="1:16" ht="19.5" customHeight="1" x14ac:dyDescent="0.25">
      <c r="B3" s="53" t="s">
        <v>58</v>
      </c>
      <c r="C3" s="58">
        <v>727</v>
      </c>
      <c r="D3" s="58"/>
      <c r="E3" s="58"/>
      <c r="F3" s="58"/>
      <c r="G3" s="58"/>
      <c r="H3" s="58"/>
    </row>
    <row r="4" spans="1:16" ht="22.5" customHeight="1" x14ac:dyDescent="0.25">
      <c r="B4" s="53" t="s">
        <v>1</v>
      </c>
      <c r="C4" s="58" t="s">
        <v>30</v>
      </c>
      <c r="D4" s="58"/>
      <c r="E4" s="58"/>
      <c r="F4" s="58"/>
      <c r="G4" s="58"/>
      <c r="H4" s="58"/>
    </row>
    <row r="5" spans="1:16" ht="22.5" customHeight="1" x14ac:dyDescent="0.25">
      <c r="B5" s="7"/>
      <c r="C5" s="8"/>
      <c r="D5" s="8"/>
      <c r="E5" s="8"/>
      <c r="F5" s="8"/>
      <c r="G5" s="8"/>
      <c r="H5" s="8"/>
    </row>
    <row r="6" spans="1:16" x14ac:dyDescent="0.25">
      <c r="A6" s="9" t="s">
        <v>59</v>
      </c>
    </row>
    <row r="7" spans="1:16" x14ac:dyDescent="0.25">
      <c r="A7" s="10" t="s">
        <v>2</v>
      </c>
    </row>
    <row r="8" spans="1:16" ht="18.600000000000001" customHeight="1" x14ac:dyDescent="0.25">
      <c r="A8" s="56" t="s">
        <v>3</v>
      </c>
      <c r="B8" s="59" t="s">
        <v>71</v>
      </c>
      <c r="C8" s="60"/>
      <c r="D8" s="61"/>
      <c r="E8" s="59" t="s">
        <v>72</v>
      </c>
      <c r="F8" s="60"/>
      <c r="G8" s="60"/>
      <c r="H8" s="45" t="s">
        <v>84</v>
      </c>
      <c r="I8" s="55" t="s">
        <v>62</v>
      </c>
      <c r="J8" s="55" t="s">
        <v>63</v>
      </c>
      <c r="K8" s="8"/>
    </row>
    <row r="9" spans="1:16" ht="41.4" x14ac:dyDescent="0.25">
      <c r="A9" s="57"/>
      <c r="B9" s="46" t="s">
        <v>56</v>
      </c>
      <c r="C9" s="46" t="s">
        <v>57</v>
      </c>
      <c r="D9" s="46" t="s">
        <v>4</v>
      </c>
      <c r="E9" s="46" t="s">
        <v>5</v>
      </c>
      <c r="F9" s="46" t="s">
        <v>57</v>
      </c>
      <c r="G9" s="46" t="s">
        <v>4</v>
      </c>
      <c r="H9" s="51" t="s">
        <v>85</v>
      </c>
      <c r="I9" s="55"/>
      <c r="J9" s="55"/>
      <c r="K9" s="8"/>
    </row>
    <row r="10" spans="1:16" x14ac:dyDescent="0.25">
      <c r="A10" s="11"/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52" t="s">
        <v>64</v>
      </c>
      <c r="J10" s="52" t="s">
        <v>65</v>
      </c>
      <c r="K10" s="8"/>
    </row>
    <row r="11" spans="1:16" x14ac:dyDescent="0.25">
      <c r="A11" s="13" t="s">
        <v>14</v>
      </c>
      <c r="B11" s="14">
        <f>'meter reading'!C3</f>
        <v>10032.824999999548</v>
      </c>
      <c r="C11" s="14">
        <v>9943</v>
      </c>
      <c r="D11" s="14">
        <f>MIN(B11,C11)</f>
        <v>9943</v>
      </c>
      <c r="E11" s="14">
        <f>'meter reading'!E3</f>
        <v>125.94999999999956</v>
      </c>
      <c r="F11" s="14">
        <v>126.5</v>
      </c>
      <c r="G11" s="14">
        <f>MAX(E11,F11)</f>
        <v>126.5</v>
      </c>
      <c r="H11" s="14">
        <f>D11-G11</f>
        <v>9816.5</v>
      </c>
      <c r="I11" s="15">
        <v>0.84050000000000002</v>
      </c>
      <c r="J11" s="47">
        <f>ROUNDDOWN(H11*I11,0)</f>
        <v>8250</v>
      </c>
      <c r="K11" s="8"/>
    </row>
    <row r="12" spans="1:16" ht="14.1" customHeight="1" x14ac:dyDescent="0.25">
      <c r="A12" s="13" t="s">
        <v>15</v>
      </c>
      <c r="B12" s="14">
        <f>'meter reading'!C4</f>
        <v>16619.625000000611</v>
      </c>
      <c r="C12" s="14">
        <v>16600.144</v>
      </c>
      <c r="D12" s="14">
        <f>MIN(B12,C12)</f>
        <v>16600.144</v>
      </c>
      <c r="E12" s="14">
        <f>'meter reading'!E4</f>
        <v>16.774999999999984</v>
      </c>
      <c r="F12" s="14">
        <v>16.5</v>
      </c>
      <c r="G12" s="14">
        <f>MAX(E12,F12)</f>
        <v>16.774999999999984</v>
      </c>
      <c r="H12" s="14">
        <f>D12-G12</f>
        <v>16583.368999999999</v>
      </c>
      <c r="I12" s="15">
        <v>0.84050000000000002</v>
      </c>
      <c r="J12" s="47">
        <f t="shared" ref="J12:J27" si="0">ROUNDDOWN(H12*I12,0)</f>
        <v>13938</v>
      </c>
      <c r="K12" s="16"/>
      <c r="L12" s="16"/>
      <c r="M12" s="16"/>
      <c r="N12" s="16"/>
      <c r="O12" s="16"/>
      <c r="P12" s="16"/>
    </row>
    <row r="13" spans="1:16" ht="14.1" customHeight="1" x14ac:dyDescent="0.25">
      <c r="A13" s="13" t="s">
        <v>16</v>
      </c>
      <c r="B13" s="14">
        <f>'meter reading'!C5</f>
        <v>18562.5</v>
      </c>
      <c r="C13" s="14">
        <v>18532.03</v>
      </c>
      <c r="D13" s="14">
        <f>MIN(B13,C13)</f>
        <v>18532.03</v>
      </c>
      <c r="E13" s="14">
        <f>'meter reading'!E5</f>
        <v>34.099999999999902</v>
      </c>
      <c r="F13" s="14">
        <v>33</v>
      </c>
      <c r="G13" s="14">
        <f>MAX(E13,F13)</f>
        <v>34.099999999999902</v>
      </c>
      <c r="H13" s="14">
        <f>D13-G13</f>
        <v>18497.93</v>
      </c>
      <c r="I13" s="15">
        <v>0.84050000000000002</v>
      </c>
      <c r="J13" s="47">
        <f t="shared" si="0"/>
        <v>15547</v>
      </c>
      <c r="K13" s="16"/>
      <c r="L13" s="16"/>
      <c r="M13" s="16"/>
      <c r="N13" s="16"/>
      <c r="O13" s="16"/>
      <c r="P13" s="16"/>
    </row>
    <row r="14" spans="1:16" ht="14.1" customHeight="1" x14ac:dyDescent="0.25">
      <c r="A14" s="13" t="s">
        <v>21</v>
      </c>
      <c r="B14" s="14">
        <f>'meter reading'!C6</f>
        <v>14656.675000000007</v>
      </c>
      <c r="C14" s="14">
        <v>14631.518</v>
      </c>
      <c r="D14" s="14">
        <f t="shared" ref="D14:D27" si="1">MIN(B14,C14)</f>
        <v>14631.518</v>
      </c>
      <c r="E14" s="14">
        <f>'meter reading'!E6</f>
        <v>38.775000000000006</v>
      </c>
      <c r="F14" s="14">
        <v>38.5</v>
      </c>
      <c r="G14" s="14">
        <f t="shared" ref="G14:G27" si="2">MAX(E14,F14)</f>
        <v>38.775000000000006</v>
      </c>
      <c r="H14" s="14">
        <f t="shared" ref="H14:H26" si="3">D14-G14</f>
        <v>14592.743</v>
      </c>
      <c r="I14" s="15">
        <v>0.84050000000000002</v>
      </c>
      <c r="J14" s="47">
        <f t="shared" si="0"/>
        <v>12265</v>
      </c>
      <c r="K14" s="16"/>
      <c r="L14" s="16"/>
      <c r="M14" s="16"/>
      <c r="N14" s="16"/>
      <c r="O14" s="16"/>
      <c r="P14" s="16"/>
    </row>
    <row r="15" spans="1:16" ht="14.1" customHeight="1" x14ac:dyDescent="0.25">
      <c r="A15" s="13" t="s">
        <v>22</v>
      </c>
      <c r="B15" s="14">
        <f>'meter reading'!C7</f>
        <v>17650.874999999985</v>
      </c>
      <c r="C15" s="14">
        <v>17626.953000000001</v>
      </c>
      <c r="D15" s="14">
        <f t="shared" si="1"/>
        <v>17626.953000000001</v>
      </c>
      <c r="E15" s="14">
        <f>'meter reading'!E7</f>
        <v>39.05000000000058</v>
      </c>
      <c r="F15" s="14">
        <v>38.5</v>
      </c>
      <c r="G15" s="14">
        <f t="shared" si="2"/>
        <v>39.05000000000058</v>
      </c>
      <c r="H15" s="14">
        <f t="shared" si="3"/>
        <v>17587.903000000002</v>
      </c>
      <c r="I15" s="15">
        <v>0.84050000000000002</v>
      </c>
      <c r="J15" s="47">
        <f t="shared" si="0"/>
        <v>14782</v>
      </c>
      <c r="K15" s="16"/>
      <c r="L15" s="16"/>
      <c r="M15" s="16"/>
      <c r="N15" s="16"/>
      <c r="O15" s="16"/>
      <c r="P15" s="16"/>
    </row>
    <row r="16" spans="1:16" ht="14.1" customHeight="1" x14ac:dyDescent="0.25">
      <c r="A16" s="13" t="s">
        <v>23</v>
      </c>
      <c r="B16" s="14">
        <f>'meter reading'!C8</f>
        <v>13538.524999999936</v>
      </c>
      <c r="C16" s="14">
        <v>13509.794</v>
      </c>
      <c r="D16" s="14">
        <f t="shared" si="1"/>
        <v>13509.794</v>
      </c>
      <c r="E16" s="14">
        <f>'meter reading'!E8</f>
        <v>61.32499999999996</v>
      </c>
      <c r="F16" s="14">
        <v>63.25</v>
      </c>
      <c r="G16" s="14">
        <f t="shared" si="2"/>
        <v>63.25</v>
      </c>
      <c r="H16" s="14">
        <f t="shared" si="3"/>
        <v>13446.544</v>
      </c>
      <c r="I16" s="15">
        <v>0.84050000000000002</v>
      </c>
      <c r="J16" s="47">
        <f t="shared" si="0"/>
        <v>11301</v>
      </c>
      <c r="K16" s="16"/>
      <c r="L16" s="16"/>
      <c r="M16" s="16"/>
      <c r="N16" s="16"/>
      <c r="O16" s="16"/>
      <c r="P16" s="16"/>
    </row>
    <row r="17" spans="1:16" ht="14.1" customHeight="1" x14ac:dyDescent="0.25">
      <c r="A17" s="13" t="s">
        <v>24</v>
      </c>
      <c r="B17" s="14">
        <f>'meter reading'!C9</f>
        <v>12046.374999999955</v>
      </c>
      <c r="C17" s="14">
        <v>12011.344999999999</v>
      </c>
      <c r="D17" s="14">
        <f t="shared" si="1"/>
        <v>12011.344999999999</v>
      </c>
      <c r="E17" s="14">
        <f>'meter reading'!E9</f>
        <v>79.199999999999832</v>
      </c>
      <c r="F17" s="14">
        <v>79.75</v>
      </c>
      <c r="G17" s="14">
        <f t="shared" si="2"/>
        <v>79.75</v>
      </c>
      <c r="H17" s="14">
        <f t="shared" si="3"/>
        <v>11931.594999999999</v>
      </c>
      <c r="I17" s="15">
        <v>0.84050000000000002</v>
      </c>
      <c r="J17" s="47">
        <f t="shared" si="0"/>
        <v>10028</v>
      </c>
      <c r="K17" s="16"/>
      <c r="L17" s="16"/>
      <c r="M17" s="16"/>
      <c r="N17" s="16"/>
      <c r="O17" s="16"/>
      <c r="P17" s="16"/>
    </row>
    <row r="18" spans="1:16" ht="14.1" customHeight="1" x14ac:dyDescent="0.25">
      <c r="A18" s="13" t="s">
        <v>25</v>
      </c>
      <c r="B18" s="14">
        <f>'meter reading'!C10</f>
        <v>12327.974999999924</v>
      </c>
      <c r="C18" s="14">
        <v>12295.156000000001</v>
      </c>
      <c r="D18" s="14">
        <f t="shared" si="1"/>
        <v>12295.156000000001</v>
      </c>
      <c r="E18" s="14">
        <f>'meter reading'!E10</f>
        <v>56.649999999999871</v>
      </c>
      <c r="F18" s="14">
        <v>55</v>
      </c>
      <c r="G18" s="14">
        <f t="shared" si="2"/>
        <v>56.649999999999871</v>
      </c>
      <c r="H18" s="14">
        <f t="shared" si="3"/>
        <v>12238.506000000001</v>
      </c>
      <c r="I18" s="15">
        <v>0.84050000000000002</v>
      </c>
      <c r="J18" s="47">
        <f t="shared" si="0"/>
        <v>10286</v>
      </c>
      <c r="K18" s="16"/>
      <c r="L18" s="16"/>
      <c r="M18" s="16"/>
      <c r="N18" s="16"/>
      <c r="O18" s="16"/>
      <c r="P18" s="16"/>
    </row>
    <row r="19" spans="1:16" ht="14.1" customHeight="1" x14ac:dyDescent="0.25">
      <c r="A19" s="13" t="s">
        <v>26</v>
      </c>
      <c r="B19" s="14">
        <f>'meter reading'!C11</f>
        <v>10849.575000000244</v>
      </c>
      <c r="C19" s="14">
        <v>10820.246999999999</v>
      </c>
      <c r="D19" s="14">
        <f t="shared" si="1"/>
        <v>10820.246999999999</v>
      </c>
      <c r="E19" s="14">
        <f>'meter reading'!E11</f>
        <v>36.025000000000304</v>
      </c>
      <c r="F19" s="14">
        <v>35.75</v>
      </c>
      <c r="G19" s="14">
        <f t="shared" si="2"/>
        <v>36.025000000000304</v>
      </c>
      <c r="H19" s="14">
        <f t="shared" si="3"/>
        <v>10784.222</v>
      </c>
      <c r="I19" s="15">
        <v>0.84050000000000002</v>
      </c>
      <c r="J19" s="47">
        <f t="shared" si="0"/>
        <v>9064</v>
      </c>
      <c r="K19" s="16"/>
      <c r="L19" s="16"/>
      <c r="M19" s="16"/>
      <c r="N19" s="16"/>
      <c r="O19" s="16"/>
      <c r="P19" s="16"/>
    </row>
    <row r="20" spans="1:16" ht="14.1" customHeight="1" x14ac:dyDescent="0.25">
      <c r="A20" s="13" t="s">
        <v>27</v>
      </c>
      <c r="B20" s="14">
        <f>'meter reading'!C12</f>
        <v>14655.575000000283</v>
      </c>
      <c r="C20" s="14">
        <v>14573.039000000001</v>
      </c>
      <c r="D20" s="14">
        <f t="shared" si="1"/>
        <v>14573.039000000001</v>
      </c>
      <c r="E20" s="14">
        <f>'meter reading'!E12</f>
        <v>33.824999999999328</v>
      </c>
      <c r="F20" s="14">
        <v>35.75</v>
      </c>
      <c r="G20" s="14">
        <f t="shared" si="2"/>
        <v>35.75</v>
      </c>
      <c r="H20" s="14">
        <f t="shared" si="3"/>
        <v>14537.289000000001</v>
      </c>
      <c r="I20" s="15">
        <v>0.84050000000000002</v>
      </c>
      <c r="J20" s="47">
        <f t="shared" si="0"/>
        <v>12218</v>
      </c>
      <c r="K20" s="16"/>
      <c r="L20" s="16"/>
      <c r="M20" s="16"/>
      <c r="N20" s="16"/>
      <c r="O20" s="16"/>
      <c r="P20" s="16"/>
    </row>
    <row r="21" spans="1:16" ht="14.1" customHeight="1" x14ac:dyDescent="0.25">
      <c r="A21" s="13" t="s">
        <v>28</v>
      </c>
      <c r="B21" s="14">
        <f>'meter reading'!C13</f>
        <v>18822.649999999725</v>
      </c>
      <c r="C21" s="14">
        <v>18769.737000000001</v>
      </c>
      <c r="D21" s="14">
        <f t="shared" si="1"/>
        <v>18769.737000000001</v>
      </c>
      <c r="E21" s="14">
        <f>'meter reading'!E13</f>
        <v>69.025000000000333</v>
      </c>
      <c r="F21" s="14">
        <v>68.75</v>
      </c>
      <c r="G21" s="14">
        <f t="shared" si="2"/>
        <v>69.025000000000333</v>
      </c>
      <c r="H21" s="14">
        <f t="shared" si="3"/>
        <v>18700.712</v>
      </c>
      <c r="I21" s="15">
        <v>0.84050000000000002</v>
      </c>
      <c r="J21" s="47">
        <f t="shared" si="0"/>
        <v>15717</v>
      </c>
      <c r="K21" s="16"/>
      <c r="L21" s="16"/>
      <c r="M21" s="16"/>
      <c r="N21" s="16"/>
      <c r="O21" s="16"/>
      <c r="P21" s="16"/>
    </row>
    <row r="22" spans="1:16" ht="14.1" customHeight="1" x14ac:dyDescent="0.25">
      <c r="A22" s="13" t="s">
        <v>29</v>
      </c>
      <c r="B22" s="14">
        <f>'meter reading'!C14</f>
        <v>24234.100000000071</v>
      </c>
      <c r="C22" s="14">
        <v>24201.152999999998</v>
      </c>
      <c r="D22" s="14">
        <f t="shared" si="1"/>
        <v>24201.152999999998</v>
      </c>
      <c r="E22" s="14">
        <f>'meter reading'!E14</f>
        <v>11.549999999999949</v>
      </c>
      <c r="F22" s="14">
        <v>11</v>
      </c>
      <c r="G22" s="14">
        <f t="shared" si="2"/>
        <v>11.549999999999949</v>
      </c>
      <c r="H22" s="14">
        <f t="shared" si="3"/>
        <v>24189.602999999999</v>
      </c>
      <c r="I22" s="15">
        <v>0.84050000000000002</v>
      </c>
      <c r="J22" s="47">
        <f t="shared" si="0"/>
        <v>20331</v>
      </c>
      <c r="K22" s="16"/>
      <c r="L22" s="16"/>
      <c r="M22" s="16"/>
      <c r="N22" s="16"/>
      <c r="O22" s="16"/>
      <c r="P22" s="16"/>
    </row>
    <row r="23" spans="1:16" ht="14.1" customHeight="1" x14ac:dyDescent="0.25">
      <c r="A23" s="17" t="s">
        <v>60</v>
      </c>
      <c r="B23" s="18"/>
      <c r="C23" s="18"/>
      <c r="D23" s="19">
        <f>SUM(D11:D22)</f>
        <v>183514.11599999998</v>
      </c>
      <c r="E23" s="18"/>
      <c r="F23" s="18"/>
      <c r="G23" s="19">
        <f t="shared" ref="G23:H23" si="4">SUM(G11:G22)</f>
        <v>607.20000000000095</v>
      </c>
      <c r="H23" s="19">
        <f t="shared" si="4"/>
        <v>182906.916</v>
      </c>
      <c r="I23" s="11"/>
      <c r="J23" s="48">
        <f>SUM(J11:J22)</f>
        <v>153727</v>
      </c>
      <c r="K23" s="16"/>
      <c r="L23" s="16"/>
      <c r="M23" s="16"/>
      <c r="N23" s="16"/>
      <c r="O23" s="16"/>
      <c r="P23" s="16"/>
    </row>
    <row r="24" spans="1:16" ht="14.1" customHeight="1" x14ac:dyDescent="0.25">
      <c r="A24" s="13" t="s">
        <v>18</v>
      </c>
      <c r="B24" s="14">
        <f>'meter reading'!C15</f>
        <v>21968.925000000298</v>
      </c>
      <c r="C24" s="14">
        <v>21931.77</v>
      </c>
      <c r="D24" s="14">
        <f t="shared" si="1"/>
        <v>21931.77</v>
      </c>
      <c r="E24" s="14">
        <f>'meter reading'!E15</f>
        <v>8.2500000000003126</v>
      </c>
      <c r="F24" s="14">
        <v>8.25</v>
      </c>
      <c r="G24" s="14">
        <f t="shared" si="2"/>
        <v>8.2500000000003126</v>
      </c>
      <c r="H24" s="14">
        <f t="shared" si="3"/>
        <v>21923.52</v>
      </c>
      <c r="I24" s="15">
        <v>0.84050000000000002</v>
      </c>
      <c r="J24" s="47">
        <f t="shared" si="0"/>
        <v>18426</v>
      </c>
      <c r="K24" s="16"/>
      <c r="L24" s="16"/>
      <c r="M24" s="16"/>
      <c r="N24" s="16"/>
      <c r="O24" s="16"/>
      <c r="P24" s="16"/>
    </row>
    <row r="25" spans="1:16" ht="14.1" customHeight="1" x14ac:dyDescent="0.25">
      <c r="A25" s="13" t="s">
        <v>19</v>
      </c>
      <c r="B25" s="14">
        <f>'meter reading'!C16</f>
        <v>12355.4749999999</v>
      </c>
      <c r="C25" s="14">
        <v>12311.209000000001</v>
      </c>
      <c r="D25" s="14">
        <f t="shared" si="1"/>
        <v>12311.209000000001</v>
      </c>
      <c r="E25" s="14">
        <f>'meter reading'!E16</f>
        <v>80.025000000000347</v>
      </c>
      <c r="F25" s="14">
        <v>79.75</v>
      </c>
      <c r="G25" s="14">
        <f t="shared" si="2"/>
        <v>80.025000000000347</v>
      </c>
      <c r="H25" s="14">
        <f t="shared" si="3"/>
        <v>12231.184000000001</v>
      </c>
      <c r="I25" s="15">
        <v>0.84050000000000002</v>
      </c>
      <c r="J25" s="47">
        <f t="shared" si="0"/>
        <v>10280</v>
      </c>
      <c r="K25" s="16"/>
      <c r="L25" s="16"/>
      <c r="M25" s="16"/>
      <c r="N25" s="16"/>
      <c r="O25" s="16"/>
      <c r="P25" s="16"/>
    </row>
    <row r="26" spans="1:16" ht="14.1" customHeight="1" x14ac:dyDescent="0.25">
      <c r="A26" s="13" t="s">
        <v>20</v>
      </c>
      <c r="B26" s="14">
        <f>'meter reading'!C17</f>
        <v>17198.499999999738</v>
      </c>
      <c r="C26" s="14">
        <v>17154.398000000001</v>
      </c>
      <c r="D26" s="14">
        <f t="shared" si="1"/>
        <v>17154.398000000001</v>
      </c>
      <c r="E26" s="14">
        <f>'meter reading'!E17</f>
        <v>61.32499999999996</v>
      </c>
      <c r="F26" s="14">
        <v>60.5</v>
      </c>
      <c r="G26" s="14">
        <f t="shared" si="2"/>
        <v>61.32499999999996</v>
      </c>
      <c r="H26" s="14">
        <f t="shared" si="3"/>
        <v>17093.073</v>
      </c>
      <c r="I26" s="15">
        <v>0.84050000000000002</v>
      </c>
      <c r="J26" s="47">
        <f t="shared" si="0"/>
        <v>14366</v>
      </c>
      <c r="K26" s="16"/>
      <c r="L26" s="16"/>
      <c r="M26" s="16"/>
      <c r="N26" s="16"/>
      <c r="O26" s="16"/>
      <c r="P26" s="16"/>
    </row>
    <row r="27" spans="1:16" ht="14.1" customHeight="1" x14ac:dyDescent="0.25">
      <c r="A27" s="13" t="s">
        <v>17</v>
      </c>
      <c r="B27" s="14">
        <f>'meter reading'!C18</f>
        <v>16337.750000000085</v>
      </c>
      <c r="C27" s="14">
        <v>16289.371999999999</v>
      </c>
      <c r="D27" s="14">
        <f t="shared" si="1"/>
        <v>16289.371999999999</v>
      </c>
      <c r="E27" s="14">
        <f>'meter reading'!E18</f>
        <v>37.949999999999484</v>
      </c>
      <c r="F27" s="14">
        <v>38.5</v>
      </c>
      <c r="G27" s="14">
        <f t="shared" si="2"/>
        <v>38.5</v>
      </c>
      <c r="H27" s="14">
        <f>D27-G27</f>
        <v>16250.871999999999</v>
      </c>
      <c r="I27" s="15">
        <v>0.84050000000000002</v>
      </c>
      <c r="J27" s="47">
        <f t="shared" si="0"/>
        <v>13658</v>
      </c>
      <c r="K27" s="16"/>
      <c r="L27" s="16"/>
      <c r="M27" s="16"/>
      <c r="N27" s="16"/>
      <c r="O27" s="16"/>
      <c r="P27" s="16"/>
    </row>
    <row r="28" spans="1:16" ht="14.1" customHeight="1" x14ac:dyDescent="0.25">
      <c r="A28" s="17" t="s">
        <v>61</v>
      </c>
      <c r="B28" s="18"/>
      <c r="C28" s="18"/>
      <c r="D28" s="19">
        <f t="shared" ref="D28:H28" si="5">SUM(D24:D27)</f>
        <v>67686.748999999996</v>
      </c>
      <c r="E28" s="18"/>
      <c r="F28" s="18"/>
      <c r="G28" s="19">
        <f t="shared" si="5"/>
        <v>188.10000000000062</v>
      </c>
      <c r="H28" s="19">
        <f t="shared" si="5"/>
        <v>67498.649000000005</v>
      </c>
      <c r="I28" s="20"/>
      <c r="J28" s="48">
        <f>SUM(J24:J27)</f>
        <v>56730</v>
      </c>
      <c r="K28" s="16"/>
      <c r="L28" s="16"/>
      <c r="M28" s="16"/>
      <c r="N28" s="16"/>
      <c r="O28" s="16"/>
      <c r="P28" s="16"/>
    </row>
    <row r="29" spans="1:16" ht="14.1" customHeight="1" x14ac:dyDescent="0.25">
      <c r="A29" s="21" t="s">
        <v>13</v>
      </c>
      <c r="B29" s="14"/>
      <c r="C29" s="14"/>
      <c r="D29" s="22">
        <f t="shared" ref="D29:H29" si="6">D23+D28</f>
        <v>251200.86499999999</v>
      </c>
      <c r="E29" s="14"/>
      <c r="F29" s="14"/>
      <c r="G29" s="22">
        <f t="shared" si="6"/>
        <v>795.30000000000155</v>
      </c>
      <c r="H29" s="22">
        <f t="shared" si="6"/>
        <v>250405.565</v>
      </c>
      <c r="I29" s="23"/>
      <c r="J29" s="54">
        <f>J23+J28</f>
        <v>210457</v>
      </c>
      <c r="K29" s="16"/>
      <c r="L29" s="16"/>
      <c r="M29" s="16"/>
      <c r="N29" s="16"/>
      <c r="O29" s="16"/>
      <c r="P29" s="16"/>
    </row>
    <row r="30" spans="1:16" ht="14.1" customHeight="1" x14ac:dyDescent="0.25">
      <c r="A30" s="24"/>
      <c r="B30" s="25"/>
      <c r="C30" s="25"/>
      <c r="D30" s="25"/>
      <c r="E30" s="25"/>
      <c r="F30" s="25"/>
      <c r="G30" s="25"/>
      <c r="H30" s="25"/>
      <c r="I30" s="16"/>
      <c r="J30" s="16"/>
      <c r="K30" s="16"/>
      <c r="L30" s="16"/>
      <c r="M30" s="16"/>
      <c r="N30" s="16"/>
      <c r="O30" s="16"/>
      <c r="P30" s="16"/>
    </row>
    <row r="31" spans="1:16" ht="14.1" customHeight="1" x14ac:dyDescent="0.25">
      <c r="A31" s="24"/>
      <c r="B31" s="25"/>
      <c r="C31" s="25"/>
      <c r="D31" s="25"/>
      <c r="E31" s="25"/>
      <c r="F31" s="25"/>
      <c r="G31" s="25"/>
      <c r="H31" s="25"/>
      <c r="I31" s="16"/>
      <c r="J31" s="16"/>
      <c r="K31" s="16"/>
      <c r="L31" s="16"/>
      <c r="M31" s="16"/>
      <c r="N31" s="16"/>
      <c r="O31" s="16"/>
      <c r="P31" s="16"/>
    </row>
    <row r="32" spans="1:16" x14ac:dyDescent="0.3">
      <c r="F32" s="26"/>
      <c r="G32" s="25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3">
      <c r="A33" s="27" t="s">
        <v>66</v>
      </c>
      <c r="F33" s="26"/>
      <c r="G33" s="25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54" customHeight="1" x14ac:dyDescent="0.3">
      <c r="A34" s="44" t="s">
        <v>68</v>
      </c>
      <c r="B34" s="44" t="s">
        <v>80</v>
      </c>
      <c r="C34" s="44" t="s">
        <v>81</v>
      </c>
      <c r="D34" s="44" t="s">
        <v>82</v>
      </c>
      <c r="E34" s="44" t="s">
        <v>83</v>
      </c>
      <c r="F34" s="29"/>
      <c r="G34" s="25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27.6" x14ac:dyDescent="0.3">
      <c r="A35" s="5" t="s">
        <v>69</v>
      </c>
      <c r="B35" s="33">
        <f>J23</f>
        <v>153727</v>
      </c>
      <c r="C35" s="49">
        <v>0</v>
      </c>
      <c r="D35" s="28">
        <v>0</v>
      </c>
      <c r="E35" s="33">
        <f>SUM(B35:D35)</f>
        <v>153727</v>
      </c>
      <c r="F35" s="26"/>
      <c r="G35" s="25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27.6" x14ac:dyDescent="0.3">
      <c r="A36" s="5" t="s">
        <v>70</v>
      </c>
      <c r="B36" s="33">
        <f>J28</f>
        <v>56730</v>
      </c>
      <c r="C36" s="49">
        <v>0</v>
      </c>
      <c r="D36" s="28">
        <v>0</v>
      </c>
      <c r="E36" s="33">
        <f>SUM(B36:D36)</f>
        <v>56730</v>
      </c>
      <c r="F36" s="26"/>
      <c r="G36" s="25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3">
      <c r="A37" s="30" t="s">
        <v>55</v>
      </c>
      <c r="B37" s="31">
        <f>SUM(B35:B36)</f>
        <v>210457</v>
      </c>
      <c r="C37" s="50">
        <f>SUM(C35:C36)</f>
        <v>0</v>
      </c>
      <c r="D37" s="32">
        <f>SUM(D35:D36)</f>
        <v>0</v>
      </c>
      <c r="E37" s="31">
        <f>SUM(E35:E36)</f>
        <v>210457</v>
      </c>
      <c r="F37" s="2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9" spans="1:16" ht="16.2" x14ac:dyDescent="0.25">
      <c r="A39" s="4" t="s">
        <v>73</v>
      </c>
    </row>
    <row r="40" spans="1:16" ht="16.8" thickBot="1" x14ac:dyDescent="0.3">
      <c r="A40" s="4" t="s">
        <v>74</v>
      </c>
      <c r="B40" s="9">
        <v>203136</v>
      </c>
      <c r="C40" s="9" t="s">
        <v>79</v>
      </c>
    </row>
    <row r="41" spans="1:16" ht="42.6" x14ac:dyDescent="0.25">
      <c r="A41" s="34" t="s">
        <v>67</v>
      </c>
      <c r="B41" s="35" t="s">
        <v>75</v>
      </c>
      <c r="C41" s="36" t="s">
        <v>76</v>
      </c>
      <c r="D41" s="36" t="s">
        <v>77</v>
      </c>
      <c r="E41" s="37" t="s">
        <v>78</v>
      </c>
    </row>
    <row r="42" spans="1:16" ht="27.6" x14ac:dyDescent="0.25">
      <c r="A42" s="5" t="s">
        <v>86</v>
      </c>
      <c r="B42" s="38">
        <v>365</v>
      </c>
      <c r="C42" s="39">
        <f>$B$40/365*B42</f>
        <v>203136</v>
      </c>
      <c r="D42" s="39">
        <f>E35</f>
        <v>153727</v>
      </c>
      <c r="E42" s="40">
        <f>D42/C42-1</f>
        <v>-0.24323113579080025</v>
      </c>
    </row>
    <row r="43" spans="1:16" ht="27.6" x14ac:dyDescent="0.25">
      <c r="A43" s="5" t="s">
        <v>87</v>
      </c>
      <c r="B43" s="39">
        <v>120</v>
      </c>
      <c r="C43" s="39">
        <f>$B$40/365*B43</f>
        <v>66784.438356164392</v>
      </c>
      <c r="D43" s="39">
        <f>E36</f>
        <v>56730</v>
      </c>
      <c r="E43" s="40">
        <f>D43/C43-1</f>
        <v>-0.15055061633585387</v>
      </c>
    </row>
    <row r="44" spans="1:16" ht="14.4" thickBot="1" x14ac:dyDescent="0.3">
      <c r="A44" s="41" t="s">
        <v>13</v>
      </c>
      <c r="B44" s="42">
        <f>SUM(B42:B43)</f>
        <v>485</v>
      </c>
      <c r="C44" s="42">
        <f>SUM(C42:C43)</f>
        <v>269920.43835616438</v>
      </c>
      <c r="D44" s="42">
        <f>SUM(D42:D43)</f>
        <v>210457</v>
      </c>
      <c r="E44" s="43">
        <f>D44/C44-1</f>
        <v>-0.22029987324524647</v>
      </c>
    </row>
  </sheetData>
  <mergeCells count="8">
    <mergeCell ref="I8:I9"/>
    <mergeCell ref="J8:J9"/>
    <mergeCell ref="A8:A9"/>
    <mergeCell ref="C2:H2"/>
    <mergeCell ref="C3:H3"/>
    <mergeCell ref="C4:H4"/>
    <mergeCell ref="B8:D8"/>
    <mergeCell ref="E8:G8"/>
  </mergeCells>
  <phoneticPr fontId="18" type="noConversion"/>
  <pageMargins left="0.69861111111111107" right="0.69861111111111107" top="0.75" bottom="0.75" header="0.3" footer="0.3"/>
  <pageSetup paperSize="9" firstPageNumber="429496319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3AB8-9377-44C6-860B-A1F89A90BFBF}">
  <dimension ref="A1:F18"/>
  <sheetViews>
    <sheetView workbookViewId="0">
      <selection activeCell="I16" sqref="I16"/>
    </sheetView>
  </sheetViews>
  <sheetFormatPr defaultRowHeight="14.4" x14ac:dyDescent="0.25"/>
  <cols>
    <col min="1" max="1" width="18.33203125" bestFit="1" customWidth="1"/>
    <col min="2" max="2" width="19" customWidth="1"/>
    <col min="3" max="3" width="16.21875" customWidth="1"/>
    <col min="4" max="4" width="17.44140625" customWidth="1"/>
    <col min="5" max="5" width="14.88671875" customWidth="1"/>
    <col min="6" max="6" width="15" bestFit="1" customWidth="1"/>
  </cols>
  <sheetData>
    <row r="1" spans="1:6" ht="43.2" x14ac:dyDescent="0.25">
      <c r="A1" s="1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1" t="s">
        <v>37</v>
      </c>
    </row>
    <row r="2" spans="1:6" x14ac:dyDescent="0.25">
      <c r="A2" s="1" t="s">
        <v>38</v>
      </c>
      <c r="B2" s="3">
        <v>1391.0867000000001</v>
      </c>
      <c r="C2" s="3"/>
      <c r="D2" s="3">
        <v>2.5998000000000001</v>
      </c>
      <c r="E2" s="3"/>
      <c r="F2" s="3">
        <v>2750000</v>
      </c>
    </row>
    <row r="3" spans="1:6" x14ac:dyDescent="0.25">
      <c r="A3" s="1" t="s">
        <v>39</v>
      </c>
      <c r="B3" s="3">
        <v>1394.7349999999999</v>
      </c>
      <c r="C3" s="3">
        <f>(B3-B2)*F2/1000</f>
        <v>10032.824999999548</v>
      </c>
      <c r="D3" s="3">
        <v>2.6456</v>
      </c>
      <c r="E3" s="3">
        <f>(D3-D2)*F2/1000</f>
        <v>125.94999999999956</v>
      </c>
      <c r="F3" s="3">
        <v>2750000</v>
      </c>
    </row>
    <row r="4" spans="1:6" x14ac:dyDescent="0.25">
      <c r="A4" s="1" t="s">
        <v>40</v>
      </c>
      <c r="B4" s="3">
        <v>1400.7785000000001</v>
      </c>
      <c r="C4" s="3">
        <f t="shared" ref="C4:C18" si="0">(B4-B3)*F3/1000</f>
        <v>16619.625000000611</v>
      </c>
      <c r="D4" s="3">
        <v>2.6516999999999999</v>
      </c>
      <c r="E4" s="3">
        <f t="shared" ref="E4:E18" si="1">(D4-D3)*F3/1000</f>
        <v>16.774999999999984</v>
      </c>
      <c r="F4" s="3">
        <v>2750000</v>
      </c>
    </row>
    <row r="5" spans="1:6" x14ac:dyDescent="0.25">
      <c r="A5" s="1" t="s">
        <v>41</v>
      </c>
      <c r="B5" s="3">
        <v>1407.5285000000001</v>
      </c>
      <c r="C5" s="3">
        <f t="shared" si="0"/>
        <v>18562.5</v>
      </c>
      <c r="D5" s="3">
        <v>2.6640999999999999</v>
      </c>
      <c r="E5" s="3">
        <f t="shared" si="1"/>
        <v>34.099999999999902</v>
      </c>
      <c r="F5" s="3">
        <v>2750000</v>
      </c>
    </row>
    <row r="6" spans="1:6" x14ac:dyDescent="0.25">
      <c r="A6" s="1" t="s">
        <v>42</v>
      </c>
      <c r="B6" s="3">
        <v>1412.8582000000001</v>
      </c>
      <c r="C6" s="3">
        <f t="shared" si="0"/>
        <v>14656.675000000007</v>
      </c>
      <c r="D6" s="3">
        <v>2.6781999999999999</v>
      </c>
      <c r="E6" s="3">
        <f t="shared" si="1"/>
        <v>38.775000000000006</v>
      </c>
      <c r="F6" s="3">
        <v>2750000</v>
      </c>
    </row>
    <row r="7" spans="1:6" x14ac:dyDescent="0.25">
      <c r="A7" s="1" t="s">
        <v>43</v>
      </c>
      <c r="B7" s="3">
        <v>1419.2767000000001</v>
      </c>
      <c r="C7" s="3">
        <f t="shared" si="0"/>
        <v>17650.874999999985</v>
      </c>
      <c r="D7" s="3">
        <v>2.6924000000000001</v>
      </c>
      <c r="E7" s="3">
        <f t="shared" si="1"/>
        <v>39.05000000000058</v>
      </c>
      <c r="F7" s="3">
        <v>2750000</v>
      </c>
    </row>
    <row r="8" spans="1:6" x14ac:dyDescent="0.25">
      <c r="A8" s="1" t="s">
        <v>44</v>
      </c>
      <c r="B8" s="3">
        <v>1424.1998000000001</v>
      </c>
      <c r="C8" s="3">
        <f t="shared" si="0"/>
        <v>13538.524999999936</v>
      </c>
      <c r="D8" s="3">
        <v>2.7147000000000001</v>
      </c>
      <c r="E8" s="3">
        <f t="shared" si="1"/>
        <v>61.32499999999996</v>
      </c>
      <c r="F8" s="3">
        <v>2750000</v>
      </c>
    </row>
    <row r="9" spans="1:6" x14ac:dyDescent="0.25">
      <c r="A9" s="1" t="s">
        <v>45</v>
      </c>
      <c r="B9" s="3">
        <v>1428.5803000000001</v>
      </c>
      <c r="C9" s="3">
        <f t="shared" si="0"/>
        <v>12046.374999999955</v>
      </c>
      <c r="D9" s="3">
        <v>2.7435</v>
      </c>
      <c r="E9" s="3">
        <f t="shared" si="1"/>
        <v>79.199999999999832</v>
      </c>
      <c r="F9" s="3">
        <v>2750000</v>
      </c>
    </row>
    <row r="10" spans="1:6" x14ac:dyDescent="0.25">
      <c r="A10" s="1" t="s">
        <v>46</v>
      </c>
      <c r="B10" s="3">
        <v>1433.0632000000001</v>
      </c>
      <c r="C10" s="3">
        <f t="shared" si="0"/>
        <v>12327.974999999924</v>
      </c>
      <c r="D10" s="3">
        <v>2.7641</v>
      </c>
      <c r="E10" s="3">
        <f t="shared" si="1"/>
        <v>56.649999999999871</v>
      </c>
      <c r="F10" s="3">
        <v>2750000</v>
      </c>
    </row>
    <row r="11" spans="1:6" x14ac:dyDescent="0.25">
      <c r="A11" s="1" t="s">
        <v>47</v>
      </c>
      <c r="B11" s="3">
        <v>1437.0085000000001</v>
      </c>
      <c r="C11" s="3">
        <f t="shared" si="0"/>
        <v>10849.575000000244</v>
      </c>
      <c r="D11" s="3">
        <v>2.7772000000000001</v>
      </c>
      <c r="E11" s="3">
        <f t="shared" si="1"/>
        <v>36.025000000000304</v>
      </c>
      <c r="F11" s="3">
        <v>2750000</v>
      </c>
    </row>
    <row r="12" spans="1:6" x14ac:dyDescent="0.25">
      <c r="A12" s="1" t="s">
        <v>48</v>
      </c>
      <c r="B12" s="3">
        <v>1442.3378000000002</v>
      </c>
      <c r="C12" s="3">
        <f t="shared" si="0"/>
        <v>14655.575000000283</v>
      </c>
      <c r="D12" s="3">
        <v>2.7894999999999999</v>
      </c>
      <c r="E12" s="3">
        <f t="shared" si="1"/>
        <v>33.824999999999328</v>
      </c>
      <c r="F12" s="3">
        <v>2750000</v>
      </c>
    </row>
    <row r="13" spans="1:6" x14ac:dyDescent="0.25">
      <c r="A13" s="1" t="s">
        <v>49</v>
      </c>
      <c r="B13" s="3">
        <v>1449.1824000000001</v>
      </c>
      <c r="C13" s="3">
        <f t="shared" si="0"/>
        <v>18822.649999999725</v>
      </c>
      <c r="D13" s="3">
        <v>2.8146</v>
      </c>
      <c r="E13" s="3">
        <f t="shared" si="1"/>
        <v>69.025000000000333</v>
      </c>
      <c r="F13" s="3">
        <v>2750000</v>
      </c>
    </row>
    <row r="14" spans="1:6" x14ac:dyDescent="0.25">
      <c r="A14" s="1" t="s">
        <v>50</v>
      </c>
      <c r="B14" s="3">
        <v>1457.9948000000002</v>
      </c>
      <c r="C14" s="3">
        <f t="shared" si="0"/>
        <v>24234.100000000071</v>
      </c>
      <c r="D14" s="3">
        <v>2.8188</v>
      </c>
      <c r="E14" s="3">
        <f t="shared" si="1"/>
        <v>11.549999999999949</v>
      </c>
      <c r="F14" s="3">
        <v>2750000</v>
      </c>
    </row>
    <row r="15" spans="1:6" x14ac:dyDescent="0.25">
      <c r="A15" s="1" t="s">
        <v>51</v>
      </c>
      <c r="B15" s="3">
        <v>1465.9835000000003</v>
      </c>
      <c r="C15" s="3">
        <f t="shared" si="0"/>
        <v>21968.925000000298</v>
      </c>
      <c r="D15" s="3">
        <v>2.8218000000000001</v>
      </c>
      <c r="E15" s="3">
        <f t="shared" si="1"/>
        <v>8.2500000000003126</v>
      </c>
      <c r="F15" s="3">
        <v>2750000</v>
      </c>
    </row>
    <row r="16" spans="1:6" x14ac:dyDescent="0.25">
      <c r="A16" s="1" t="s">
        <v>52</v>
      </c>
      <c r="B16" s="3">
        <v>1470.4764000000002</v>
      </c>
      <c r="C16" s="3">
        <f t="shared" si="0"/>
        <v>12355.4749999999</v>
      </c>
      <c r="D16" s="3">
        <v>2.8509000000000002</v>
      </c>
      <c r="E16" s="3">
        <f t="shared" si="1"/>
        <v>80.025000000000347</v>
      </c>
      <c r="F16" s="3">
        <v>2750000</v>
      </c>
    </row>
    <row r="17" spans="1:6" x14ac:dyDescent="0.25">
      <c r="A17" s="1" t="s">
        <v>53</v>
      </c>
      <c r="B17" s="3">
        <v>1476.7304000000001</v>
      </c>
      <c r="C17" s="3">
        <f t="shared" si="0"/>
        <v>17198.499999999738</v>
      </c>
      <c r="D17" s="3">
        <v>2.8732000000000002</v>
      </c>
      <c r="E17" s="3">
        <f t="shared" si="1"/>
        <v>61.32499999999996</v>
      </c>
      <c r="F17" s="3">
        <v>2750000</v>
      </c>
    </row>
    <row r="18" spans="1:6" x14ac:dyDescent="0.25">
      <c r="A18" s="1" t="s">
        <v>54</v>
      </c>
      <c r="B18" s="3">
        <v>1482.6714000000002</v>
      </c>
      <c r="C18" s="3">
        <f t="shared" si="0"/>
        <v>16337.750000000085</v>
      </c>
      <c r="D18" s="3">
        <v>2.887</v>
      </c>
      <c r="E18" s="3">
        <f t="shared" si="1"/>
        <v>37.949999999999484</v>
      </c>
      <c r="F18" s="3">
        <v>2750000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Emission reduction calculation</vt:lpstr>
      <vt:lpstr>meter reading</vt:lpstr>
    </vt:vector>
  </TitlesOfParts>
  <Manager/>
  <Company>CRM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SCQ</dc:creator>
  <cp:keywords/>
  <dc:description/>
  <cp:lastModifiedBy>tao li</cp:lastModifiedBy>
  <cp:revision/>
  <cp:lastPrinted>1899-12-30T00:00:00Z</cp:lastPrinted>
  <dcterms:created xsi:type="dcterms:W3CDTF">2008-01-18T09:56:13Z</dcterms:created>
  <dcterms:modified xsi:type="dcterms:W3CDTF">2024-06-26T01:44:32Z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2052-6.6.0.2657</vt:lpwstr>
  </property>
</Properties>
</file>