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Lenovo\Desktop\Finding\CEMEL\Round 4\"/>
    </mc:Choice>
  </mc:AlternateContent>
  <xr:revisionPtr revIDLastSave="0" documentId="13_ncr:1_{961DD71F-6109-407C-8455-FA5F001727DC}" xr6:coauthVersionLast="47" xr6:coauthVersionMax="47" xr10:uidLastSave="{00000000-0000-0000-0000-000000000000}"/>
  <bookViews>
    <workbookView xWindow="-108" yWindow="-108" windowWidth="23256" windowHeight="12576" xr2:uid="{00000000-000D-0000-FFFF-FFFF00000000}"/>
  </bookViews>
  <sheets>
    <sheet name="ER Calculations" sheetId="3" r:id="rId1"/>
    <sheet name="Expected Electricity Generation" sheetId="2" r:id="rId2"/>
    <sheet name="SD Parameters" sheetId="5"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W.O.R.K.B.O.O.K..C.O.N.T.E.N.T.S____">#REF!</definedName>
    <definedName name="CRF_4_KP__Doc">'[1]4(KP)'!$A$17:$E$18</definedName>
    <definedName name="CRF_4_KP__Main">'[1]4(KP)'!$A$5:$E$15</definedName>
    <definedName name="CRF_4_KP_I_A.1.1_Doc">#REF!</definedName>
    <definedName name="CRF_4_KP_I_A.1.1_Main">'[2]4(KP-I)A.1'!$A$6:$O$18</definedName>
    <definedName name="CRF_4_KP_I_A.1_Doc">'[3]4(KP-I)A'!$A$16:$AA$17</definedName>
    <definedName name="CRF_4_KP_I_A.1_Main">'[3]4(KP-I)A'!$A$6:$AA$14</definedName>
    <definedName name="CRF_4_KP_I_A.2.1_Doc">#REF!</definedName>
    <definedName name="CRF_4_KP_I_A.2.1_Main">'[4]4(KP-I)A.2'!$A$6:$B$9</definedName>
    <definedName name="CRF_4_KP_I_A.2_Doc">#REF!</definedName>
    <definedName name="CRF_4_KP_I_A.2_Main1">'[5]4(KP-I)A'!$A$6:$AA$14</definedName>
    <definedName name="CRF_4_KP_I_A.2_Main2">'[5]4(KP-I)A'!$A$18:$AA$24</definedName>
    <definedName name="CRF_4_KP_I_B.1.1_Doc">#REF!</definedName>
    <definedName name="CRF_4_KP_I_B.1.1_Main">'[6]4(KP-I)B.1'!$A$6:$C$10</definedName>
    <definedName name="CRF_4_KP_I_B.1.2_Doc">'[7]4(KP-I)B.1'!$A$13:$J$14</definedName>
    <definedName name="CRF_4_KP_I_B.1.2_Main">'[7]4(KP-I)B.1'!$A$7:$J$11</definedName>
    <definedName name="CRF_4_KP_I_B.1.3_Doc">#REF!</definedName>
    <definedName name="CRF_4_KP_I_B.1.3_Main">'[8]4(KP-I)B.1'!$A$6:$O$18</definedName>
    <definedName name="CRF_4_KP_I_B.1_Doc">'[9]4(KP-I)B'!$A$20:$AB$21</definedName>
    <definedName name="CRF_4_KP_I_B.1_Main">'[9]4(KP-I)B'!$A$6:$AB$18</definedName>
    <definedName name="CRF_4_KP_I_B.2_Doc">'[10]4(KP-I)B'!$A$13:$Z$14</definedName>
    <definedName name="CRF_4_KP_I_B.2_Main">'[10]4(KP-I)B'!$A$6:$Z$11</definedName>
    <definedName name="CRF_4_KP_I_B.3_Doc">'[11]4(KP-I)B'!$A$13:$Z$14</definedName>
    <definedName name="CRF_4_KP_I_B.3_Main">'[11]4(KP-I)B'!$A$6:$Z$11</definedName>
    <definedName name="CRF_4_KP_I_B.4_Doc">'[12]4(KP-I)B'!$A$13:$Z$14</definedName>
    <definedName name="CRF_4_KP_I_B.4_Main">'[12]4(KP-I)B'!$A$6:$Z$11</definedName>
    <definedName name="CRF_4_KP_I_B.5_Doc">'[13]4(KP-I)B'!$A$13:$Z$14</definedName>
    <definedName name="CRF_4_KP_I_B.5_Main">'[13]4(KP-I)B'!$A$6:$Z$11</definedName>
    <definedName name="CRF_4_KP_II_1_Doc">'[14]4(KP-II)1'!$A$15:$D$16</definedName>
    <definedName name="CRF_4_KP_II_1_Main">'[14]4(KP-II)1'!$A$6:$D$13</definedName>
    <definedName name="CRF_4_KP_II_2_Doc">'[15]4(KP-II)2'!$A$38:$F$39</definedName>
    <definedName name="CRF_4_KP_II_2_Main">'[15]4(KP-II)2'!$A$6:$F$36</definedName>
    <definedName name="CRF_4_KP_II_3_Doc">'[16]4(KP-II)3'!$A$23:$E$24</definedName>
    <definedName name="CRF_4_KP_II_3_Main">'[16]4(KP-II)3'!$A$6:$E$21</definedName>
    <definedName name="CRF_4_KP_II_4_Doc">'[17]4(KP-II)4'!$A$45:$J$46</definedName>
    <definedName name="CRF_4_KP_II_4_Main">'[17]4(KP-II)4'!$A$6:$J$43</definedName>
    <definedName name="CRF_4_KP_Recalculations_Doc">'[18]4(KP)Recalculations'!$A$74:$R$75</definedName>
    <definedName name="CRF_4_KP_Recalculations_Main1">'[18]4(KP)Recalculations'!$A$5:$R$60</definedName>
    <definedName name="CRF_4_KP_Recalculations_Main2">'[18]4(KP)Recalculations'!$A$62:$F$70</definedName>
    <definedName name="CRF_accounting_Main">[19]accounting!$A$7:$M$29</definedName>
    <definedName name="CRF_NIR_1_Add">'[20]NIR-1'!$A$33:$C$36</definedName>
    <definedName name="CRF_NIR_1_Main">'[20]NIR-1'!$A$5:$P$16</definedName>
    <definedName name="CRF_NIR_2.1_Main">'[21]NIR-2'!$A$5:$C$10</definedName>
    <definedName name="CRF_NIR_2_Main">'[22]NIR-2'!$A$5:$J$18</definedName>
    <definedName name="CRF_NIR_3_Main">'[23]NIR-3'!$A$5:$F$7</definedName>
    <definedName name="CRF_Table3.B_a_s2_Add">#REF!</definedName>
    <definedName name="CRF_Table7_Main">#REF!</definedName>
    <definedName name="ectract?">#REF!</definedName>
    <definedName name="_xlnm.Extra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5" l="1"/>
  <c r="F10" i="5"/>
  <c r="C1" i="5" l="1"/>
  <c r="C8" i="5"/>
  <c r="F7" i="5"/>
  <c r="F8" i="5" s="1"/>
  <c r="F9" i="5" l="1"/>
  <c r="C9" i="5"/>
  <c r="C7" i="2"/>
  <c r="I8" i="3"/>
  <c r="J9" i="3"/>
  <c r="F25" i="3"/>
  <c r="C9" i="3" s="1"/>
  <c r="C7" i="3" s="1"/>
  <c r="C4" i="3" s="1"/>
  <c r="C3" i="3" s="1"/>
  <c r="C15" i="2"/>
  <c r="O9" i="3"/>
  <c r="O2" i="3"/>
  <c r="J2" i="3"/>
  <c r="J3" i="3"/>
  <c r="J4" i="3"/>
  <c r="J5" i="3"/>
  <c r="J6" i="3"/>
  <c r="J7" i="3"/>
  <c r="J8" i="3"/>
  <c r="O10" i="3" l="1"/>
  <c r="C6" i="2"/>
  <c r="C5" i="2"/>
  <c r="I3" i="3"/>
  <c r="C8" i="2"/>
  <c r="C4" i="2"/>
  <c r="C3" i="2"/>
  <c r="K8" i="3" l="1"/>
  <c r="I9" i="3"/>
  <c r="K9" i="3" s="1"/>
  <c r="C9" i="2"/>
  <c r="I2" i="3"/>
  <c r="C2" i="2"/>
  <c r="K3" i="3"/>
  <c r="I4" i="3"/>
  <c r="K2" i="3" l="1"/>
  <c r="I10" i="3"/>
  <c r="C12" i="2"/>
  <c r="C11" i="2" s="1"/>
  <c r="B7" i="2" s="1"/>
  <c r="D7" i="2" s="1"/>
  <c r="I5" i="3"/>
  <c r="K4" i="3"/>
  <c r="B9" i="2" l="1"/>
  <c r="D9" i="2" s="1"/>
  <c r="B5" i="2"/>
  <c r="D5" i="2" s="1"/>
  <c r="B2" i="2"/>
  <c r="D2" i="2" s="1"/>
  <c r="B3" i="2"/>
  <c r="D3" i="2" s="1"/>
  <c r="B8" i="2"/>
  <c r="D8" i="2" s="1"/>
  <c r="B6" i="2"/>
  <c r="D6" i="2" s="1"/>
  <c r="B4" i="2"/>
  <c r="D4" i="2" s="1"/>
  <c r="I6" i="3"/>
  <c r="K5" i="3"/>
  <c r="D12" i="2" l="1"/>
  <c r="D11" i="2" s="1"/>
  <c r="B12" i="2"/>
  <c r="B11" i="2" s="1"/>
  <c r="K6" i="3"/>
  <c r="I7" i="3"/>
  <c r="K7" i="3" l="1"/>
  <c r="K10" i="3" l="1"/>
  <c r="K12" i="3" s="1"/>
  <c r="I12" i="3" l="1"/>
</calcChain>
</file>

<file path=xl/sharedStrings.xml><?xml version="1.0" encoding="utf-8"?>
<sst xmlns="http://schemas.openxmlformats.org/spreadsheetml/2006/main" count="98" uniqueCount="74">
  <si>
    <t>Years</t>
  </si>
  <si>
    <t>Description</t>
  </si>
  <si>
    <t>Value</t>
  </si>
  <si>
    <t>Unit</t>
  </si>
  <si>
    <t>Reference</t>
  </si>
  <si>
    <t>Emission Reductions in year y</t>
  </si>
  <si>
    <t>tCO2e/yr</t>
  </si>
  <si>
    <t xml:space="preserve">Baseline Emissions in year y </t>
  </si>
  <si>
    <t xml:space="preserve">Quantity of net electricity generation supplied by the project plant/unit to the grid in year y </t>
  </si>
  <si>
    <t>MWh/yr</t>
  </si>
  <si>
    <t>The proposed project activity involves the generation of electricity by a wind power plant which does not cause any significant emissions. Therefore project emissions are considered as “0”.</t>
  </si>
  <si>
    <t xml:space="preserve">Project Emissions in year y </t>
  </si>
  <si>
    <t>TOTAL CREDITING PERIOD</t>
  </si>
  <si>
    <t>TOTAL</t>
  </si>
  <si>
    <t>ANNUAL AVERAGE</t>
  </si>
  <si>
    <t>Weighting factor</t>
  </si>
  <si>
    <t xml:space="preserve">For solar, wind  Projects </t>
  </si>
  <si>
    <t>Operational and build margin values were taken from the Ministry of Energy and Natural Resources 2018 calculations(most recent value). CM has been calculated according to the weighing factors stated in the methodology.</t>
  </si>
  <si>
    <t>OM</t>
  </si>
  <si>
    <t>BM</t>
  </si>
  <si>
    <t>CM</t>
  </si>
  <si>
    <t>tCO2/MWh</t>
  </si>
  <si>
    <t>Baseline estimate (MWh)</t>
  </si>
  <si>
    <t>Project estimate (MWh)</t>
  </si>
  <si>
    <t>Net benefit (MWh)</t>
  </si>
  <si>
    <t>date 1</t>
  </si>
  <si>
    <t>date 2</t>
  </si>
  <si>
    <t># number of days</t>
  </si>
  <si>
    <t>Total (number of days)</t>
  </si>
  <si>
    <t>Total</t>
  </si>
  <si>
    <t>Total number of crediting years</t>
  </si>
  <si>
    <t>Annual average over the crediting period of estimated reductions (tons of CO2e)</t>
  </si>
  <si>
    <t>Republic of Turkey Ministry of Energy and Natural Resources released on 06/10/2021</t>
  </si>
  <si>
    <t>https://enerji.gov.tr//Media/Dizin/EVCED/tr/%C3%87evreVe%C4%B0klim/%C4%B0klimDe%C4%9Fi%C5%9Fikli%C4%9Fi/T%C3%BCrkiyeUlusalElektrik%C5%9EebekesiEmisyonFakt%C3%B6r%C3%BC/Belgeler/EK-2.pdf</t>
  </si>
  <si>
    <r>
      <t>All other Projects; 1</t>
    </r>
    <r>
      <rPr>
        <vertAlign val="superscript"/>
        <sz val="12"/>
        <color indexed="8"/>
        <rFont val="Calibri"/>
        <family val="2"/>
      </rPr>
      <t>st</t>
    </r>
    <r>
      <rPr>
        <sz val="12"/>
        <color indexed="8"/>
        <rFont val="Calibri"/>
        <family val="2"/>
      </rPr>
      <t xml:space="preserve"> crediting period</t>
    </r>
  </si>
  <si>
    <r>
      <t xml:space="preserve">                             2</t>
    </r>
    <r>
      <rPr>
        <vertAlign val="superscript"/>
        <sz val="12"/>
        <color indexed="8"/>
        <rFont val="Calibri"/>
        <family val="2"/>
      </rPr>
      <t>nd</t>
    </r>
    <r>
      <rPr>
        <sz val="12"/>
        <color indexed="8"/>
        <rFont val="Calibri"/>
        <family val="2"/>
      </rPr>
      <t xml:space="preserve"> - 3</t>
    </r>
    <r>
      <rPr>
        <vertAlign val="superscript"/>
        <sz val="12"/>
        <color indexed="8"/>
        <rFont val="Calibri"/>
        <family val="2"/>
      </rPr>
      <t>rd</t>
    </r>
    <r>
      <rPr>
        <sz val="12"/>
        <color indexed="8"/>
        <rFont val="Calibri"/>
        <family val="2"/>
      </rPr>
      <t xml:space="preserve"> crediting period</t>
    </r>
  </si>
  <si>
    <r>
      <t>Estimation of baseline emissions in tons of CO</t>
    </r>
    <r>
      <rPr>
        <b/>
        <vertAlign val="subscript"/>
        <sz val="12"/>
        <rFont val="Calibri"/>
        <family val="2"/>
        <charset val="162"/>
      </rPr>
      <t>2</t>
    </r>
    <r>
      <rPr>
        <b/>
        <sz val="12"/>
        <rFont val="Calibri"/>
        <family val="2"/>
        <charset val="162"/>
      </rPr>
      <t>e</t>
    </r>
  </si>
  <si>
    <r>
      <t>Estimation of project emissions in tons of CO</t>
    </r>
    <r>
      <rPr>
        <b/>
        <vertAlign val="subscript"/>
        <sz val="12"/>
        <rFont val="Calibri"/>
        <family val="2"/>
        <charset val="162"/>
      </rPr>
      <t>2</t>
    </r>
    <r>
      <rPr>
        <b/>
        <sz val="12"/>
        <rFont val="Calibri"/>
        <family val="2"/>
        <charset val="162"/>
      </rPr>
      <t>e</t>
    </r>
  </si>
  <si>
    <r>
      <t>Estimation emission reductions in tons of CO</t>
    </r>
    <r>
      <rPr>
        <b/>
        <vertAlign val="subscript"/>
        <sz val="12"/>
        <rFont val="Calibri"/>
        <family val="2"/>
        <charset val="162"/>
      </rPr>
      <t>2</t>
    </r>
    <r>
      <rPr>
        <b/>
        <sz val="12"/>
        <rFont val="Calibri"/>
        <family val="2"/>
        <charset val="162"/>
      </rPr>
      <t>e</t>
    </r>
  </si>
  <si>
    <r>
      <t>W</t>
    </r>
    <r>
      <rPr>
        <b/>
        <vertAlign val="subscript"/>
        <sz val="12"/>
        <color indexed="9"/>
        <rFont val="Calibri"/>
        <family val="2"/>
      </rPr>
      <t>OM</t>
    </r>
  </si>
  <si>
    <r>
      <t>W</t>
    </r>
    <r>
      <rPr>
        <b/>
        <vertAlign val="subscript"/>
        <sz val="12"/>
        <color indexed="9"/>
        <rFont val="Calibri"/>
        <family val="2"/>
      </rPr>
      <t>BM</t>
    </r>
  </si>
  <si>
    <r>
      <t>ER</t>
    </r>
    <r>
      <rPr>
        <vertAlign val="subscript"/>
        <sz val="12"/>
        <color theme="1"/>
        <rFont val="Calibri"/>
        <family val="2"/>
        <charset val="162"/>
        <scheme val="minor"/>
      </rPr>
      <t>y</t>
    </r>
  </si>
  <si>
    <r>
      <t>BE</t>
    </r>
    <r>
      <rPr>
        <vertAlign val="subscript"/>
        <sz val="12"/>
        <color theme="1"/>
        <rFont val="Calibri"/>
        <family val="2"/>
        <charset val="162"/>
        <scheme val="minor"/>
      </rPr>
      <t>y</t>
    </r>
  </si>
  <si>
    <r>
      <t>PE</t>
    </r>
    <r>
      <rPr>
        <vertAlign val="subscript"/>
        <sz val="12"/>
        <color theme="1"/>
        <rFont val="Calibri"/>
        <family val="2"/>
        <charset val="162"/>
        <scheme val="minor"/>
      </rPr>
      <t>y</t>
    </r>
  </si>
  <si>
    <r>
      <t>BE</t>
    </r>
    <r>
      <rPr>
        <vertAlign val="subscript"/>
        <sz val="12"/>
        <color theme="1"/>
        <rFont val="Calibri"/>
        <family val="2"/>
        <charset val="162"/>
        <scheme val="minor"/>
      </rPr>
      <t>y</t>
    </r>
    <r>
      <rPr>
        <sz val="12"/>
        <color theme="1"/>
        <rFont val="Calibri"/>
        <family val="2"/>
        <charset val="162"/>
        <scheme val="minor"/>
      </rPr>
      <t xml:space="preserve"> = EG</t>
    </r>
    <r>
      <rPr>
        <vertAlign val="subscript"/>
        <sz val="12"/>
        <color theme="1"/>
        <rFont val="Calibri"/>
        <family val="2"/>
        <charset val="162"/>
        <scheme val="minor"/>
      </rPr>
      <t>facility,y</t>
    </r>
    <r>
      <rPr>
        <sz val="12"/>
        <color theme="1"/>
        <rFont val="Calibri"/>
        <family val="2"/>
        <charset val="162"/>
        <scheme val="minor"/>
      </rPr>
      <t xml:space="preserve"> x EF</t>
    </r>
    <r>
      <rPr>
        <vertAlign val="subscript"/>
        <sz val="12"/>
        <color theme="1"/>
        <rFont val="Calibri"/>
        <family val="2"/>
        <charset val="162"/>
        <scheme val="minor"/>
      </rPr>
      <t>grid,CM,y</t>
    </r>
  </si>
  <si>
    <r>
      <t>EG</t>
    </r>
    <r>
      <rPr>
        <vertAlign val="subscript"/>
        <sz val="12"/>
        <color theme="1"/>
        <rFont val="Calibri"/>
        <family val="2"/>
        <charset val="162"/>
        <scheme val="minor"/>
      </rPr>
      <t>facility,y</t>
    </r>
  </si>
  <si>
    <r>
      <t>EF</t>
    </r>
    <r>
      <rPr>
        <vertAlign val="subscript"/>
        <sz val="12"/>
        <color theme="1"/>
        <rFont val="Calibri"/>
        <family val="2"/>
        <charset val="162"/>
        <scheme val="minor"/>
      </rPr>
      <t>grid,CM,y</t>
    </r>
  </si>
  <si>
    <t>7 years</t>
  </si>
  <si>
    <t>7 YEARS</t>
  </si>
  <si>
    <t>2029                       (01/01/2029 - 30/06/2029)</t>
  </si>
  <si>
    <t>GWh</t>
  </si>
  <si>
    <t>SO2 EF</t>
  </si>
  <si>
    <t>kg/MWh</t>
  </si>
  <si>
    <t>NOx EF</t>
  </si>
  <si>
    <t>tons</t>
  </si>
  <si>
    <t>Source</t>
  </si>
  <si>
    <t>TEIAS Statistics</t>
  </si>
  <si>
    <t>Indicator #1 Air Quality</t>
  </si>
  <si>
    <t>National GHG Inventory Report</t>
  </si>
  <si>
    <t>Electricity Generated in the Project (MWh)</t>
  </si>
  <si>
    <t>kt</t>
  </si>
  <si>
    <t xml:space="preserve">kt </t>
  </si>
  <si>
    <t>SO2 reduction for Generation</t>
  </si>
  <si>
    <t>NOx reduction for Generation</t>
  </si>
  <si>
    <t>https://unfccc.int/documents/461898</t>
  </si>
  <si>
    <t>SO2 Emission (2020)</t>
  </si>
  <si>
    <t>NOx Emission (2020)</t>
  </si>
  <si>
    <t>https://webapi.teias.gov.tr/file/56774b2a-087b-4431-9479-29f1cb5d0d87?download</t>
  </si>
  <si>
    <t>over the crediting period</t>
  </si>
  <si>
    <t>Total SO2 emission related to electricity generation is about 1,488.80 kt for 2020 according to National Inventory of Turkey .           Considering that electricity generation in 2020 is  306,703.10  GWh , SO2 emission per MWh is calculated as 4.85 kg/MWh.                                           Total NOx emission related to electricity generation is about  320.68 kt for 2020 according to National Inventory of Turkey .                      NOx emission per MWh is calculated as 1.05 kg/MWh.</t>
  </si>
  <si>
    <t>Electricity Generation (2020)</t>
  </si>
  <si>
    <t>tons/year</t>
  </si>
  <si>
    <t>2022                       (01/07/2022 - 31/12/2022)</t>
  </si>
  <si>
    <t>https://www.greensolarnetwork.org/assets/attachments/dosyalar/Elektrik-%C5%9Eebekesi-Emisyon-Fakt%C3%B6r%C3%BC.pdf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</si>
</sst>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_-* #,##0.00\ _T_L_-;\-* #,##0.00\ _T_L_-;_-* &quot;-&quot;??\ _T_L_-;_-@_-"/>
    <numFmt numFmtId="166" formatCode="0.00000"/>
    <numFmt numFmtId="167" formatCode="#,##0.0000"/>
    <numFmt numFmtId="168" formatCode="_-* #,##0.0_-;\-* #,##0.0_-;_-* &quot;-&quot;?_-;_-@_-"/>
    <numFmt numFmtId="169" formatCode="_(* #,##0.00_);_(* \(#,##0.00\);_(* &quot;-&quot;??_);_(@_)"/>
  </numFmts>
  <fonts count="27">
    <font>
      <sz val="11"/>
      <color theme="1"/>
      <name val="Calibri"/>
      <family val="2"/>
      <charset val="162"/>
      <scheme val="minor"/>
    </font>
    <font>
      <sz val="12"/>
      <name val="Calibri"/>
      <family val="2"/>
      <charset val="162"/>
      <scheme val="minor"/>
    </font>
    <font>
      <b/>
      <sz val="12"/>
      <name val="Calibri"/>
      <family val="2"/>
      <charset val="162"/>
      <scheme val="minor"/>
    </font>
    <font>
      <u/>
      <sz val="11"/>
      <color theme="10"/>
      <name val="Calibri"/>
      <family val="2"/>
      <charset val="162"/>
      <scheme val="minor"/>
    </font>
    <font>
      <sz val="11"/>
      <color theme="1"/>
      <name val="Calibri"/>
      <family val="2"/>
      <charset val="162"/>
      <scheme val="minor"/>
    </font>
    <font>
      <sz val="12"/>
      <color theme="1"/>
      <name val="Calibri"/>
      <family val="2"/>
      <charset val="162"/>
      <scheme val="minor"/>
    </font>
    <font>
      <sz val="12"/>
      <color theme="1"/>
      <name val="Arial"/>
      <family val="2"/>
      <charset val="162"/>
    </font>
    <font>
      <b/>
      <sz val="12"/>
      <color theme="0"/>
      <name val="Calibri"/>
      <family val="2"/>
      <scheme val="minor"/>
    </font>
    <font>
      <sz val="12"/>
      <color theme="0"/>
      <name val="Calibri"/>
      <family val="2"/>
      <scheme val="minor"/>
    </font>
    <font>
      <sz val="12"/>
      <color theme="1"/>
      <name val="Calibri"/>
      <family val="2"/>
      <scheme val="minor"/>
    </font>
    <font>
      <vertAlign val="superscript"/>
      <sz val="12"/>
      <color indexed="8"/>
      <name val="Calibri"/>
      <family val="2"/>
    </font>
    <font>
      <sz val="12"/>
      <color indexed="8"/>
      <name val="Calibri"/>
      <family val="2"/>
    </font>
    <font>
      <b/>
      <vertAlign val="subscript"/>
      <sz val="12"/>
      <name val="Calibri"/>
      <family val="2"/>
      <charset val="162"/>
    </font>
    <font>
      <b/>
      <sz val="12"/>
      <name val="Calibri"/>
      <family val="2"/>
      <charset val="162"/>
    </font>
    <font>
      <b/>
      <sz val="12"/>
      <color theme="1"/>
      <name val="Arial"/>
      <family val="2"/>
      <charset val="162"/>
    </font>
    <font>
      <b/>
      <sz val="12"/>
      <color theme="1"/>
      <name val="Calibri"/>
      <family val="2"/>
      <charset val="162"/>
      <scheme val="minor"/>
    </font>
    <font>
      <b/>
      <vertAlign val="subscript"/>
      <sz val="12"/>
      <color indexed="9"/>
      <name val="Calibri"/>
      <family val="2"/>
    </font>
    <font>
      <u/>
      <sz val="12"/>
      <color theme="10"/>
      <name val="Calibri"/>
      <family val="2"/>
      <charset val="162"/>
      <scheme val="minor"/>
    </font>
    <font>
      <vertAlign val="subscript"/>
      <sz val="12"/>
      <color theme="1"/>
      <name val="Calibri"/>
      <family val="2"/>
      <charset val="162"/>
      <scheme val="minor"/>
    </font>
    <font>
      <sz val="11"/>
      <color theme="1"/>
      <name val="Arial"/>
      <family val="2"/>
      <charset val="162"/>
    </font>
    <font>
      <sz val="10"/>
      <name val="Verdana"/>
      <family val="2"/>
      <charset val="162"/>
    </font>
    <font>
      <u/>
      <sz val="10"/>
      <color theme="10"/>
      <name val="Verdana"/>
      <family val="2"/>
      <charset val="162"/>
    </font>
    <font>
      <u/>
      <sz val="12.5"/>
      <color indexed="12"/>
      <name val="Verdana"/>
      <family val="2"/>
      <charset val="162"/>
    </font>
    <font>
      <sz val="10"/>
      <name val="Calibri    "/>
      <charset val="162"/>
    </font>
    <font>
      <b/>
      <sz val="10"/>
      <name val="Calibri    "/>
      <charset val="162"/>
    </font>
    <font>
      <sz val="10"/>
      <color theme="1"/>
      <name val="Calibri    "/>
      <charset val="162"/>
    </font>
    <font>
      <u/>
      <sz val="10"/>
      <color indexed="12"/>
      <name val="Calibri    "/>
      <charset val="162"/>
    </font>
  </fonts>
  <fills count="7">
    <fill>
      <patternFill patternType="none"/>
    </fill>
    <fill>
      <patternFill patternType="gray125"/>
    </fill>
    <fill>
      <patternFill patternType="solid">
        <fgColor indexed="53"/>
        <bgColor indexed="64"/>
      </patternFill>
    </fill>
    <fill>
      <patternFill patternType="solid">
        <fgColor theme="4"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rgb="FF66FF66"/>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theme="4" tint="0.39991454817346722"/>
      </bottom>
      <diagonal/>
    </border>
    <border>
      <left/>
      <right/>
      <top/>
      <bottom style="thin">
        <color theme="4" tint="0.39991454817346722"/>
      </bottom>
      <diagonal/>
    </border>
    <border>
      <left/>
      <right style="thin">
        <color theme="4" tint="0.39991454817346722"/>
      </right>
      <top style="thin">
        <color theme="4" tint="0.39991454817346722"/>
      </top>
      <bottom style="thin">
        <color theme="4" tint="0.39991454817346722"/>
      </bottom>
      <diagonal/>
    </border>
    <border>
      <left/>
      <right style="thick">
        <color auto="1"/>
      </right>
      <top/>
      <bottom/>
      <diagonal/>
    </border>
    <border>
      <left style="thick">
        <color auto="1"/>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0">
    <xf numFmtId="0" fontId="0" fillId="0" borderId="0"/>
    <xf numFmtId="0" fontId="3" fillId="0" borderId="0" applyNumberForma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21" fillId="0" borderId="0" applyNumberFormat="0" applyFill="0" applyBorder="0" applyAlignment="0" applyProtection="0"/>
    <xf numFmtId="0" fontId="20" fillId="0" borderId="0"/>
    <xf numFmtId="169" fontId="20" fillId="0" borderId="0" applyFont="0" applyFill="0" applyBorder="0" applyAlignment="0" applyProtection="0"/>
    <xf numFmtId="0" fontId="22" fillId="0" borderId="0" applyNumberFormat="0" applyFill="0" applyBorder="0" applyAlignment="0" applyProtection="0">
      <alignment vertical="top"/>
      <protection locked="0"/>
    </xf>
  </cellStyleXfs>
  <cellXfs count="106">
    <xf numFmtId="0" fontId="0" fillId="0" borderId="0" xfId="0"/>
    <xf numFmtId="0" fontId="0" fillId="0" borderId="0" xfId="0" applyAlignment="1">
      <alignment horizontal="center" vertical="center"/>
    </xf>
    <xf numFmtId="0" fontId="0" fillId="0" borderId="0" xfId="0" applyAlignment="1">
      <alignment vertical="center"/>
    </xf>
    <xf numFmtId="2" fontId="7" fillId="3" borderId="6" xfId="0" applyNumberFormat="1" applyFont="1" applyFill="1" applyBorder="1" applyAlignment="1">
      <alignment vertical="center"/>
    </xf>
    <xf numFmtId="2" fontId="7" fillId="3" borderId="7" xfId="0" applyNumberFormat="1" applyFont="1" applyFill="1" applyBorder="1" applyAlignment="1">
      <alignment vertical="center"/>
    </xf>
    <xf numFmtId="2" fontId="7" fillId="3" borderId="8" xfId="0" applyNumberFormat="1" applyFont="1" applyFill="1" applyBorder="1" applyAlignment="1">
      <alignment vertical="center"/>
    </xf>
    <xf numFmtId="2" fontId="7" fillId="3" borderId="11" xfId="0" applyNumberFormat="1" applyFont="1" applyFill="1" applyBorder="1" applyAlignment="1">
      <alignment horizontal="center" vertical="center"/>
    </xf>
    <xf numFmtId="14" fontId="14"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2" fontId="5" fillId="0" borderId="1" xfId="0" applyNumberFormat="1" applyFont="1" applyBorder="1" applyAlignment="1">
      <alignment horizontal="right"/>
    </xf>
    <xf numFmtId="2" fontId="5" fillId="0" borderId="0" xfId="0" applyNumberFormat="1" applyFont="1" applyAlignment="1">
      <alignment horizontal="right"/>
    </xf>
    <xf numFmtId="2" fontId="5" fillId="0" borderId="0" xfId="0" applyNumberFormat="1" applyFont="1"/>
    <xf numFmtId="2" fontId="2" fillId="2" borderId="2" xfId="0" applyNumberFormat="1" applyFont="1" applyFill="1" applyBorder="1" applyAlignment="1">
      <alignment horizontal="center" vertical="center" wrapText="1"/>
    </xf>
    <xf numFmtId="2" fontId="5" fillId="0" borderId="0" xfId="0" applyNumberFormat="1" applyFont="1" applyAlignment="1">
      <alignment horizontal="center" vertical="center"/>
    </xf>
    <xf numFmtId="2" fontId="5" fillId="0" borderId="2" xfId="0" applyNumberFormat="1" applyFont="1" applyBorder="1" applyAlignment="1">
      <alignment horizontal="center" vertical="center"/>
    </xf>
    <xf numFmtId="2" fontId="0" fillId="0" borderId="0" xfId="0" applyNumberFormat="1"/>
    <xf numFmtId="2" fontId="5" fillId="0" borderId="0" xfId="0" applyNumberFormat="1" applyFont="1" applyAlignment="1">
      <alignment wrapText="1"/>
    </xf>
    <xf numFmtId="2" fontId="5" fillId="0" borderId="0" xfId="0" applyNumberFormat="1" applyFont="1" applyAlignment="1">
      <alignment horizontal="right" vertical="center"/>
    </xf>
    <xf numFmtId="2" fontId="6" fillId="0" borderId="0" xfId="0" applyNumberFormat="1" applyFont="1" applyAlignment="1">
      <alignment horizontal="left" vertical="center" wrapText="1"/>
    </xf>
    <xf numFmtId="2" fontId="5" fillId="0" borderId="3" xfId="0" applyNumberFormat="1" applyFont="1" applyBorder="1"/>
    <xf numFmtId="2" fontId="5" fillId="0" borderId="4" xfId="0" applyNumberFormat="1" applyFont="1" applyBorder="1"/>
    <xf numFmtId="2" fontId="5" fillId="0" borderId="5" xfId="0" applyNumberFormat="1" applyFont="1" applyBorder="1"/>
    <xf numFmtId="2" fontId="5" fillId="0" borderId="9" xfId="0" applyNumberFormat="1" applyFont="1" applyBorder="1"/>
    <xf numFmtId="2" fontId="8" fillId="3" borderId="10" xfId="0" applyNumberFormat="1" applyFont="1" applyFill="1" applyBorder="1"/>
    <xf numFmtId="2" fontId="7" fillId="3" borderId="11" xfId="0" applyNumberFormat="1" applyFont="1" applyFill="1" applyBorder="1" applyAlignment="1">
      <alignment horizontal="center"/>
    </xf>
    <xf numFmtId="2" fontId="19" fillId="0" borderId="0" xfId="0" applyNumberFormat="1" applyFont="1" applyAlignment="1">
      <alignment horizontal="center" vertical="center"/>
    </xf>
    <xf numFmtId="2" fontId="9" fillId="0" borderId="10" xfId="0" applyNumberFormat="1" applyFont="1" applyBorder="1" applyAlignment="1">
      <alignment wrapText="1"/>
    </xf>
    <xf numFmtId="2" fontId="9" fillId="0" borderId="11" xfId="0" applyNumberFormat="1" applyFont="1" applyBorder="1" applyAlignment="1">
      <alignment horizontal="center"/>
    </xf>
    <xf numFmtId="2" fontId="5" fillId="0" borderId="0" xfId="0" applyNumberFormat="1" applyFont="1" applyFill="1" applyBorder="1" applyAlignment="1">
      <alignment horizontal="right"/>
    </xf>
    <xf numFmtId="2" fontId="9" fillId="0" borderId="10" xfId="0" applyNumberFormat="1" applyFont="1" applyBorder="1"/>
    <xf numFmtId="2" fontId="5" fillId="0" borderId="12" xfId="0" applyNumberFormat="1" applyFont="1" applyBorder="1"/>
    <xf numFmtId="2" fontId="5" fillId="0" borderId="9" xfId="0" applyNumberFormat="1" applyFont="1" applyBorder="1" applyAlignment="1">
      <alignment horizontal="center" vertical="center"/>
    </xf>
    <xf numFmtId="2" fontId="5" fillId="0" borderId="14" xfId="0" applyNumberFormat="1" applyFont="1" applyBorder="1"/>
    <xf numFmtId="2" fontId="5" fillId="0" borderId="15" xfId="0" applyNumberFormat="1" applyFont="1" applyBorder="1"/>
    <xf numFmtId="14" fontId="15"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66" fontId="5" fillId="0" borderId="0" xfId="0" applyNumberFormat="1" applyFont="1" applyAlignment="1">
      <alignment horizontal="center" vertical="center"/>
    </xf>
    <xf numFmtId="4" fontId="1"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xf>
    <xf numFmtId="4" fontId="15" fillId="0" borderId="2" xfId="0" applyNumberFormat="1" applyFont="1" applyBorder="1" applyAlignment="1">
      <alignment horizontal="center" vertical="center"/>
    </xf>
    <xf numFmtId="4" fontId="5" fillId="0" borderId="2" xfId="0" applyNumberFormat="1" applyFont="1" applyBorder="1" applyAlignment="1">
      <alignment horizontal="center" vertical="center"/>
    </xf>
    <xf numFmtId="167" fontId="5" fillId="0" borderId="0" xfId="0" applyNumberFormat="1" applyFont="1"/>
    <xf numFmtId="3" fontId="5" fillId="0" borderId="0" xfId="0" applyNumberFormat="1" applyFont="1"/>
    <xf numFmtId="3" fontId="5" fillId="0" borderId="0" xfId="2" applyNumberFormat="1" applyFont="1"/>
    <xf numFmtId="1" fontId="5" fillId="0" borderId="2" xfId="0" applyNumberFormat="1" applyFont="1" applyBorder="1" applyAlignment="1">
      <alignment horizontal="center" vertical="center"/>
    </xf>
    <xf numFmtId="168" fontId="0" fillId="0" borderId="0" xfId="0" applyNumberFormat="1" applyAlignment="1">
      <alignment horizontal="center" vertical="center"/>
    </xf>
    <xf numFmtId="1" fontId="15"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3" fontId="1" fillId="0" borderId="2" xfId="0" applyNumberFormat="1" applyFont="1" applyBorder="1" applyAlignment="1">
      <alignment horizontal="center" vertical="center" wrapText="1"/>
    </xf>
    <xf numFmtId="0" fontId="15" fillId="0" borderId="2" xfId="0" applyFont="1" applyBorder="1" applyAlignment="1">
      <alignment horizontal="center" vertical="center"/>
    </xf>
    <xf numFmtId="164" fontId="15" fillId="0" borderId="2" xfId="2" applyNumberFormat="1" applyFont="1" applyBorder="1" applyAlignment="1">
      <alignment horizontal="center" vertical="center"/>
    </xf>
    <xf numFmtId="164" fontId="15" fillId="0" borderId="2" xfId="2" applyNumberFormat="1" applyFont="1" applyBorder="1" applyAlignment="1">
      <alignment vertical="center"/>
    </xf>
    <xf numFmtId="3" fontId="15" fillId="0" borderId="2" xfId="0" applyNumberFormat="1" applyFont="1" applyBorder="1" applyAlignment="1">
      <alignment horizontal="center" vertical="center"/>
    </xf>
    <xf numFmtId="0" fontId="5"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3" fontId="5" fillId="0" borderId="2" xfId="0" applyNumberFormat="1" applyFont="1" applyBorder="1" applyAlignment="1">
      <alignment horizontal="center" vertical="center"/>
    </xf>
    <xf numFmtId="0" fontId="23" fillId="0" borderId="0" xfId="7" applyFont="1" applyAlignment="1">
      <alignment vertical="center"/>
    </xf>
    <xf numFmtId="0" fontId="23" fillId="0" borderId="0" xfId="7" applyFont="1" applyAlignment="1">
      <alignment horizontal="right" vertical="center"/>
    </xf>
    <xf numFmtId="0" fontId="23" fillId="0" borderId="0" xfId="7" applyFont="1" applyAlignment="1">
      <alignment horizontal="center" vertical="center"/>
    </xf>
    <xf numFmtId="43" fontId="23" fillId="0" borderId="0" xfId="7" applyNumberFormat="1" applyFont="1" applyAlignment="1">
      <alignment vertical="center"/>
    </xf>
    <xf numFmtId="0" fontId="25" fillId="0" borderId="0" xfId="0" applyFont="1"/>
    <xf numFmtId="0" fontId="26" fillId="0" borderId="0" xfId="9" applyFont="1" applyAlignment="1" applyProtection="1">
      <alignment vertical="center"/>
    </xf>
    <xf numFmtId="0" fontId="26" fillId="0" borderId="0" xfId="9" applyFont="1" applyAlignment="1" applyProtection="1">
      <alignment horizontal="center" vertical="center"/>
    </xf>
    <xf numFmtId="0" fontId="23" fillId="5" borderId="2" xfId="7" applyFont="1" applyFill="1" applyBorder="1" applyAlignment="1">
      <alignment horizontal="left" vertical="center" wrapText="1"/>
    </xf>
    <xf numFmtId="4" fontId="23" fillId="5" borderId="2" xfId="7" applyNumberFormat="1" applyFont="1" applyFill="1" applyBorder="1" applyAlignment="1">
      <alignment horizontal="left" vertical="center"/>
    </xf>
    <xf numFmtId="0" fontId="24" fillId="0" borderId="16" xfId="7" applyFont="1" applyBorder="1" applyAlignment="1">
      <alignment vertical="center"/>
    </xf>
    <xf numFmtId="0" fontId="23" fillId="0" borderId="16" xfId="7" applyFont="1" applyBorder="1" applyAlignment="1"/>
    <xf numFmtId="0" fontId="23" fillId="0" borderId="16" xfId="7" applyFont="1" applyBorder="1" applyAlignment="1">
      <alignment vertical="center"/>
    </xf>
    <xf numFmtId="0" fontId="23" fillId="0" borderId="0" xfId="7" applyFont="1" applyBorder="1" applyAlignment="1">
      <alignment horizontal="center" vertical="center"/>
    </xf>
    <xf numFmtId="4" fontId="25" fillId="0" borderId="2" xfId="8" applyNumberFormat="1" applyFont="1" applyBorder="1" applyAlignment="1">
      <alignment horizontal="center" vertical="center"/>
    </xf>
    <xf numFmtId="4" fontId="23" fillId="0" borderId="2" xfId="7" applyNumberFormat="1" applyFont="1" applyBorder="1" applyAlignment="1">
      <alignment horizontal="center" vertical="center"/>
    </xf>
    <xf numFmtId="4" fontId="23" fillId="0" borderId="18" xfId="7" applyNumberFormat="1" applyFont="1" applyBorder="1" applyAlignment="1">
      <alignment horizontal="center" vertical="center"/>
    </xf>
    <xf numFmtId="4" fontId="23" fillId="0" borderId="19" xfId="7" applyNumberFormat="1" applyFont="1" applyBorder="1" applyAlignment="1">
      <alignment horizontal="center" vertical="center" wrapText="1"/>
    </xf>
    <xf numFmtId="4" fontId="25" fillId="0" borderId="20" xfId="8" applyNumberFormat="1" applyFont="1" applyBorder="1" applyAlignment="1">
      <alignment horizontal="center" vertical="center"/>
    </xf>
    <xf numFmtId="4" fontId="23" fillId="0" borderId="20" xfId="7" applyNumberFormat="1" applyFont="1" applyBorder="1" applyAlignment="1">
      <alignment horizontal="center" vertical="center"/>
    </xf>
    <xf numFmtId="4" fontId="23" fillId="0" borderId="20" xfId="7" applyNumberFormat="1" applyFont="1" applyBorder="1" applyAlignment="1">
      <alignment horizontal="center" vertical="center" wrapText="1"/>
    </xf>
    <xf numFmtId="4" fontId="23" fillId="0" borderId="21" xfId="7" applyNumberFormat="1" applyFont="1" applyBorder="1" applyAlignment="1">
      <alignment horizontal="center" vertical="center"/>
    </xf>
    <xf numFmtId="4" fontId="23" fillId="6" borderId="17" xfId="7" applyNumberFormat="1" applyFont="1" applyFill="1" applyBorder="1" applyAlignment="1">
      <alignment horizontal="center" vertical="center"/>
    </xf>
    <xf numFmtId="4" fontId="23" fillId="6" borderId="2" xfId="7" applyNumberFormat="1" applyFont="1" applyFill="1" applyBorder="1" applyAlignment="1">
      <alignment horizontal="center" vertical="center"/>
    </xf>
    <xf numFmtId="4" fontId="23" fillId="6" borderId="18" xfId="7" applyNumberFormat="1" applyFont="1" applyFill="1" applyBorder="1" applyAlignment="1">
      <alignment horizontal="center" vertical="center"/>
    </xf>
    <xf numFmtId="4" fontId="23" fillId="0" borderId="22" xfId="7" applyNumberFormat="1" applyFont="1" applyBorder="1" applyAlignment="1">
      <alignment horizontal="center" vertical="center"/>
    </xf>
    <xf numFmtId="4" fontId="23" fillId="0" borderId="23" xfId="7" applyNumberFormat="1" applyFont="1" applyBorder="1" applyAlignment="1">
      <alignment horizontal="center" vertical="center"/>
    </xf>
    <xf numFmtId="4" fontId="25" fillId="0" borderId="23" xfId="8" applyNumberFormat="1" applyFont="1" applyBorder="1" applyAlignment="1">
      <alignment horizontal="center" vertical="center"/>
    </xf>
    <xf numFmtId="4" fontId="23" fillId="0" borderId="24" xfId="7" applyNumberFormat="1" applyFont="1" applyBorder="1" applyAlignment="1">
      <alignment horizontal="center" vertical="center"/>
    </xf>
    <xf numFmtId="4" fontId="23" fillId="0" borderId="17" xfId="7" applyNumberFormat="1" applyFont="1" applyFill="1" applyBorder="1" applyAlignment="1">
      <alignment horizontal="center" vertical="center"/>
    </xf>
    <xf numFmtId="4" fontId="25" fillId="0" borderId="2" xfId="8" applyNumberFormat="1" applyFont="1" applyFill="1" applyBorder="1" applyAlignment="1">
      <alignment horizontal="center" vertical="center"/>
    </xf>
    <xf numFmtId="4" fontId="23" fillId="0" borderId="2" xfId="7" applyNumberFormat="1" applyFont="1" applyFill="1" applyBorder="1" applyAlignment="1">
      <alignment horizontal="center" vertical="center"/>
    </xf>
    <xf numFmtId="4" fontId="23" fillId="0" borderId="18" xfId="7" applyNumberFormat="1" applyFont="1" applyFill="1" applyBorder="1" applyAlignment="1">
      <alignment horizontal="center" vertical="center"/>
    </xf>
    <xf numFmtId="4" fontId="23" fillId="0" borderId="2" xfId="7" applyNumberFormat="1" applyFont="1" applyBorder="1" applyAlignment="1">
      <alignment horizontal="center" vertical="center" wrapText="1"/>
    </xf>
    <xf numFmtId="4" fontId="23" fillId="0" borderId="17" xfId="7" applyNumberFormat="1" applyFont="1" applyBorder="1" applyAlignment="1">
      <alignment horizontal="center" vertical="center" wrapText="1"/>
    </xf>
    <xf numFmtId="4" fontId="5" fillId="0" borderId="2" xfId="0" applyNumberFormat="1" applyFont="1" applyBorder="1" applyAlignment="1">
      <alignment horizontal="center" vertical="center"/>
    </xf>
    <xf numFmtId="2" fontId="5" fillId="0" borderId="12" xfId="0" applyNumberFormat="1" applyFont="1" applyBorder="1" applyAlignment="1">
      <alignment horizontal="center" vertical="center" wrapText="1"/>
    </xf>
    <xf numFmtId="2" fontId="5" fillId="0" borderId="0" xfId="0" applyNumberFormat="1" applyFont="1" applyBorder="1" applyAlignment="1">
      <alignment horizontal="center" vertical="center" wrapText="1"/>
    </xf>
    <xf numFmtId="2" fontId="3" fillId="0" borderId="13" xfId="1" applyNumberFormat="1" applyBorder="1" applyAlignment="1">
      <alignment horizontal="center" vertical="center" wrapText="1"/>
    </xf>
    <xf numFmtId="2" fontId="17" fillId="0" borderId="14" xfId="1" applyNumberFormat="1" applyFont="1" applyBorder="1" applyAlignment="1">
      <alignment horizontal="center" vertical="center" wrapText="1"/>
    </xf>
    <xf numFmtId="2" fontId="3" fillId="0" borderId="0" xfId="1" applyNumberFormat="1" applyAlignment="1">
      <alignment horizontal="center" wrapText="1"/>
    </xf>
    <xf numFmtId="2" fontId="5" fillId="0" borderId="0" xfId="0" applyNumberFormat="1" applyFont="1" applyAlignment="1">
      <alignment horizontal="center" wrapText="1"/>
    </xf>
    <xf numFmtId="0" fontId="15" fillId="0" borderId="2" xfId="0" applyFont="1" applyBorder="1" applyAlignment="1">
      <alignment horizontal="center" vertical="center"/>
    </xf>
    <xf numFmtId="0" fontId="23" fillId="4" borderId="25" xfId="7" applyFont="1" applyFill="1" applyBorder="1" applyAlignment="1">
      <alignment horizontal="center" vertical="center"/>
    </xf>
    <xf numFmtId="0" fontId="23" fillId="4" borderId="26" xfId="7" applyFont="1" applyFill="1" applyBorder="1" applyAlignment="1">
      <alignment horizontal="center" vertical="center"/>
    </xf>
    <xf numFmtId="0" fontId="23" fillId="4" borderId="27" xfId="7" applyFont="1" applyFill="1" applyBorder="1" applyAlignment="1">
      <alignment horizontal="center" vertical="center"/>
    </xf>
    <xf numFmtId="0" fontId="23" fillId="0" borderId="0" xfId="7" applyFont="1" applyAlignment="1">
      <alignment horizontal="left" vertical="center" wrapText="1"/>
    </xf>
    <xf numFmtId="0" fontId="3" fillId="0" borderId="0" xfId="1" applyAlignment="1">
      <alignment wrapText="1"/>
    </xf>
  </cellXfs>
  <cellStyles count="10">
    <cellStyle name="Comma" xfId="2" builtinId="3"/>
    <cellStyle name="Comma 2" xfId="3" xr:uid="{479231A7-B309-4115-B885-654F7D25D639}"/>
    <cellStyle name="Comma 3" xfId="8" xr:uid="{68ECC2D7-5CD7-4A07-8C46-F79FC181CCCF}"/>
    <cellStyle name="Hyperlink" xfId="1" builtinId="8"/>
    <cellStyle name="Hyperlink 2" xfId="6" xr:uid="{A9644C4B-28D8-404B-B1D8-ED882F9A8034}"/>
    <cellStyle name="Hyperlink 3" xfId="9" xr:uid="{9C315337-99E9-4DBA-B8A1-0B9F6679D456}"/>
    <cellStyle name="Normal" xfId="0" builtinId="0"/>
    <cellStyle name="Normal 2" xfId="7" xr:uid="{573DEE9C-9AEE-4967-AB2C-6C622D3BF4FB}"/>
    <cellStyle name="Normal 9" xfId="4" xr:uid="{08A6CE69-CC3E-407D-ABCE-8AD1F4B6C1AD}"/>
    <cellStyle name="Virgül 4" xfId="5" xr:uid="{AC373B62-850D-4520-AA46-D034EA7D6898}"/>
  </cellStyles>
  <dxfs count="0"/>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548640</xdr:colOff>
      <xdr:row>3</xdr:row>
      <xdr:rowOff>213360</xdr:rowOff>
    </xdr:from>
    <xdr:to>
      <xdr:col>7</xdr:col>
      <xdr:colOff>708660</xdr:colOff>
      <xdr:row>5</xdr:row>
      <xdr:rowOff>45720</xdr:rowOff>
    </xdr:to>
    <xdr:cxnSp macro="">
      <xdr:nvCxnSpPr>
        <xdr:cNvPr id="4" name="Straight Arrow Connector 3">
          <a:extLst>
            <a:ext uri="{FF2B5EF4-FFF2-40B4-BE49-F238E27FC236}">
              <a16:creationId xmlns:a16="http://schemas.microsoft.com/office/drawing/2014/main" id="{F140605E-B32F-CB4B-BD39-52FA27A3CAFF}"/>
            </a:ext>
          </a:extLst>
        </xdr:cNvPr>
        <xdr:cNvCxnSpPr/>
      </xdr:nvCxnSpPr>
      <xdr:spPr>
        <a:xfrm flipV="1">
          <a:off x="11170920" y="1203960"/>
          <a:ext cx="731520" cy="25146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731520</xdr:colOff>
      <xdr:row>0</xdr:row>
      <xdr:rowOff>0</xdr:rowOff>
    </xdr:from>
    <xdr:to>
      <xdr:col>9</xdr:col>
      <xdr:colOff>1028916</xdr:colOff>
      <xdr:row>3</xdr:row>
      <xdr:rowOff>170212</xdr:rowOff>
    </xdr:to>
    <xdr:pic>
      <xdr:nvPicPr>
        <xdr:cNvPr id="12" name="Picture 11">
          <a:extLst>
            <a:ext uri="{FF2B5EF4-FFF2-40B4-BE49-F238E27FC236}">
              <a16:creationId xmlns:a16="http://schemas.microsoft.com/office/drawing/2014/main" id="{1D3DBA13-7B85-E164-507A-5D0B54D9F7D0}"/>
            </a:ext>
          </a:extLst>
        </xdr:cNvPr>
        <xdr:cNvPicPr>
          <a:picLocks noChangeAspect="1"/>
        </xdr:cNvPicPr>
      </xdr:nvPicPr>
      <xdr:blipFill>
        <a:blip xmlns:r="http://schemas.openxmlformats.org/officeDocument/2006/relationships" r:embed="rId1"/>
        <a:stretch>
          <a:fillRect/>
        </a:stretch>
      </xdr:blipFill>
      <xdr:spPr>
        <a:xfrm>
          <a:off x="11932920" y="0"/>
          <a:ext cx="6641046" cy="1286542"/>
        </a:xfrm>
        <a:prstGeom prst="rect">
          <a:avLst/>
        </a:prstGeom>
      </xdr:spPr>
    </xdr:pic>
    <xdr:clientData/>
  </xdr:twoCellAnchor>
  <xdr:twoCellAnchor editAs="oneCell">
    <xdr:from>
      <xdr:col>7</xdr:col>
      <xdr:colOff>413657</xdr:colOff>
      <xdr:row>8</xdr:row>
      <xdr:rowOff>87087</xdr:rowOff>
    </xdr:from>
    <xdr:to>
      <xdr:col>8</xdr:col>
      <xdr:colOff>1181686</xdr:colOff>
      <xdr:row>21</xdr:row>
      <xdr:rowOff>321376</xdr:rowOff>
    </xdr:to>
    <xdr:pic>
      <xdr:nvPicPr>
        <xdr:cNvPr id="13" name="Picture 12">
          <a:extLst>
            <a:ext uri="{FF2B5EF4-FFF2-40B4-BE49-F238E27FC236}">
              <a16:creationId xmlns:a16="http://schemas.microsoft.com/office/drawing/2014/main" id="{96B66241-AD82-DAA6-6B2E-0332001BA9F0}"/>
            </a:ext>
          </a:extLst>
        </xdr:cNvPr>
        <xdr:cNvPicPr>
          <a:picLocks noChangeAspect="1"/>
        </xdr:cNvPicPr>
      </xdr:nvPicPr>
      <xdr:blipFill>
        <a:blip xmlns:r="http://schemas.openxmlformats.org/officeDocument/2006/relationships" r:embed="rId2"/>
        <a:stretch>
          <a:fillRect/>
        </a:stretch>
      </xdr:blipFill>
      <xdr:spPr>
        <a:xfrm>
          <a:off x="11625943" y="1981201"/>
          <a:ext cx="5514200" cy="2371699"/>
        </a:xfrm>
        <a:prstGeom prst="rect">
          <a:avLst/>
        </a:prstGeom>
      </xdr:spPr>
    </xdr:pic>
    <xdr:clientData/>
  </xdr:twoCellAnchor>
  <xdr:twoCellAnchor>
    <xdr:from>
      <xdr:col>6</xdr:col>
      <xdr:colOff>541020</xdr:colOff>
      <xdr:row>6</xdr:row>
      <xdr:rowOff>106680</xdr:rowOff>
    </xdr:from>
    <xdr:to>
      <xdr:col>7</xdr:col>
      <xdr:colOff>3701143</xdr:colOff>
      <xdr:row>21</xdr:row>
      <xdr:rowOff>195943</xdr:rowOff>
    </xdr:to>
    <xdr:cxnSp macro="">
      <xdr:nvCxnSpPr>
        <xdr:cNvPr id="10" name="Straight Arrow Connector 9">
          <a:extLst>
            <a:ext uri="{FF2B5EF4-FFF2-40B4-BE49-F238E27FC236}">
              <a16:creationId xmlns:a16="http://schemas.microsoft.com/office/drawing/2014/main" id="{96ADFFD9-3D65-4C15-9C3C-7BCCB4DB8509}"/>
            </a:ext>
          </a:extLst>
        </xdr:cNvPr>
        <xdr:cNvCxnSpPr/>
      </xdr:nvCxnSpPr>
      <xdr:spPr>
        <a:xfrm>
          <a:off x="11176363" y="1674223"/>
          <a:ext cx="3737066" cy="2549434"/>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KP)"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4(KP-I)B.2"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4(KP-I)B.3"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4(KP-I)B.4"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4(KP-I)B.5"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4(KP-II)1"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4(KP-II)2"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4(KP-II)3"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4(KP-II)4"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4(KP)Recalculation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accounting"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KP-I)A.1.1"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NIR-1"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IR-2.1"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NIR-2"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IR-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4(KP-I)A.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4(KP-I)A.2.1"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4(KP-I)A.2"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4(KP-I)B.1.1"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4(KP-I)B.1.2"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4(KP-I)B.1.3"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4(KP-I)B.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I)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I)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I)3"/>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I)4"/>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Recalculation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A.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R-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R-2"/>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R-2"/>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R-3"/>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A.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1"/>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KP-I)B"/>
    </sheetNames>
    <sheetDataSet>
      <sheetData sheetId="0" refreshError="1"/>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reensolarnetwork.org/assets/attachments/dosyalar/Elektrik-%C5%9Eebekesi-Emisyon-Fakt%C3%B6r%C3%BC.pdf" TargetMode="External"/><Relationship Id="rId2" Type="http://schemas.openxmlformats.org/officeDocument/2006/relationships/hyperlink" Target="https://enerji.gov.tr/Media/Dizin/EVCED/tr/%C3%87evreVe%C4%B0klim/%C4%B0klimDe%C4%9Fi%C5%9Fikli%C4%9Fi/T%C3%BCrkiyeUlusalElektrik%C5%9EebekesiEmisyonFakt%C3%B6r%C3%BC/Belgeler/EK-2.pdf" TargetMode="External"/><Relationship Id="rId1" Type="http://schemas.openxmlformats.org/officeDocument/2006/relationships/hyperlink" Target="https://enerji.gov.tr/Media/Dizin/EVCED/tr/%C3%87evreVe%C4%B0klim/%C4%B0klimDe%C4%9Fi%C5%9Fikli%C4%9Fi/T%C3%BCrkiyeUlusalElektrik%C5%9EebekesiEmisyonFakt%C3%B6r%C3%BC/Belgeler/EK-2.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115D-2637-4147-88CF-F9442E3876B4}">
  <dimension ref="A1:O77"/>
  <sheetViews>
    <sheetView tabSelected="1" zoomScale="85" zoomScaleNormal="85" workbookViewId="0">
      <selection activeCell="E8" sqref="E8"/>
    </sheetView>
  </sheetViews>
  <sheetFormatPr defaultRowHeight="15.6"/>
  <cols>
    <col min="1" max="1" width="26.21875" style="10" customWidth="1"/>
    <col min="2" max="2" width="55.21875" style="11" bestFit="1" customWidth="1"/>
    <col min="3" max="3" width="12.33203125" style="11" bestFit="1" customWidth="1"/>
    <col min="4" max="4" width="11.21875" style="11" bestFit="1" customWidth="1"/>
    <col min="5" max="5" width="21.44140625" style="11" customWidth="1"/>
    <col min="6" max="6" width="9" style="11" bestFit="1" customWidth="1"/>
    <col min="7" max="7" width="25.33203125" style="11" customWidth="1"/>
    <col min="8" max="8" width="29.44140625" style="16" customWidth="1"/>
    <col min="9" max="9" width="16.88671875" style="11" customWidth="1"/>
    <col min="10" max="10" width="19.77734375" style="11" bestFit="1" customWidth="1"/>
    <col min="11" max="11" width="17.44140625" style="11" customWidth="1"/>
    <col min="12" max="12" width="10.33203125" style="11" customWidth="1"/>
    <col min="13" max="13" width="22.6640625" style="11" bestFit="1" customWidth="1"/>
    <col min="14" max="14" width="23.5546875" style="11" bestFit="1" customWidth="1"/>
    <col min="15" max="15" width="17.44140625" style="11" bestFit="1" customWidth="1"/>
    <col min="16" max="16384" width="8.88671875" style="15"/>
  </cols>
  <sheetData>
    <row r="1" spans="1:15" ht="65.400000000000006" thickBot="1">
      <c r="A1" s="9"/>
      <c r="B1" s="10"/>
      <c r="H1" s="12" t="s">
        <v>0</v>
      </c>
      <c r="I1" s="12" t="s">
        <v>36</v>
      </c>
      <c r="J1" s="12" t="s">
        <v>37</v>
      </c>
      <c r="K1" s="12" t="s">
        <v>38</v>
      </c>
      <c r="L1" s="13"/>
      <c r="M1" s="12" t="s">
        <v>25</v>
      </c>
      <c r="N1" s="12" t="s">
        <v>26</v>
      </c>
      <c r="O1" s="14" t="s">
        <v>27</v>
      </c>
    </row>
    <row r="2" spans="1:15" ht="31.2">
      <c r="B2" s="11" t="s">
        <v>1</v>
      </c>
      <c r="C2" s="11" t="s">
        <v>2</v>
      </c>
      <c r="D2" s="11" t="s">
        <v>3</v>
      </c>
      <c r="E2" s="11" t="s">
        <v>4</v>
      </c>
      <c r="H2" s="7" t="s">
        <v>72</v>
      </c>
      <c r="I2" s="38">
        <f>+(C3/O10)*O2</f>
        <v>18375.298630136989</v>
      </c>
      <c r="J2" s="38">
        <f>$C$5</f>
        <v>0</v>
      </c>
      <c r="K2" s="39">
        <f>I2-J2</f>
        <v>18375.298630136989</v>
      </c>
      <c r="L2" s="13"/>
      <c r="M2" s="8">
        <v>44743</v>
      </c>
      <c r="N2" s="8">
        <v>44926</v>
      </c>
      <c r="O2" s="46">
        <f>+N2-M2+1</f>
        <v>184</v>
      </c>
    </row>
    <row r="3" spans="1:15" ht="18">
      <c r="A3" s="10" t="s">
        <v>41</v>
      </c>
      <c r="B3" s="11" t="s">
        <v>5</v>
      </c>
      <c r="C3" s="44">
        <f>ROUNDDOWN((C4-C5), 0)</f>
        <v>36451</v>
      </c>
      <c r="D3" s="11" t="s">
        <v>6</v>
      </c>
      <c r="H3" s="36">
        <v>2023</v>
      </c>
      <c r="I3" s="38">
        <f>C7</f>
        <v>36451</v>
      </c>
      <c r="J3" s="38">
        <f t="shared" ref="J3:J9" si="0">$C$5</f>
        <v>0</v>
      </c>
      <c r="K3" s="39">
        <f t="shared" ref="K3:K9" si="1">I3-J3</f>
        <v>36451</v>
      </c>
      <c r="L3" s="13"/>
      <c r="M3" s="8"/>
      <c r="N3" s="8"/>
      <c r="O3" s="46"/>
    </row>
    <row r="4" spans="1:15" ht="18">
      <c r="A4" s="10" t="s">
        <v>42</v>
      </c>
      <c r="B4" s="11" t="s">
        <v>7</v>
      </c>
      <c r="C4" s="44">
        <f>ROUNDDOWN(C7, 0)</f>
        <v>36451</v>
      </c>
      <c r="D4" s="11" t="s">
        <v>6</v>
      </c>
      <c r="H4" s="36">
        <v>2024</v>
      </c>
      <c r="I4" s="38">
        <f t="shared" ref="I4:I5" si="2">I3</f>
        <v>36451</v>
      </c>
      <c r="J4" s="38">
        <f t="shared" si="0"/>
        <v>0</v>
      </c>
      <c r="K4" s="39">
        <f t="shared" si="1"/>
        <v>36451</v>
      </c>
      <c r="L4" s="13"/>
      <c r="M4" s="8"/>
      <c r="N4" s="8"/>
      <c r="O4" s="46"/>
    </row>
    <row r="5" spans="1:15" ht="18">
      <c r="A5" s="10" t="s">
        <v>43</v>
      </c>
      <c r="B5" s="11" t="s">
        <v>11</v>
      </c>
      <c r="C5" s="44">
        <v>0</v>
      </c>
      <c r="D5" s="11" t="s">
        <v>6</v>
      </c>
      <c r="H5" s="36">
        <v>2025</v>
      </c>
      <c r="I5" s="38">
        <f t="shared" si="2"/>
        <v>36451</v>
      </c>
      <c r="J5" s="38">
        <f t="shared" si="0"/>
        <v>0</v>
      </c>
      <c r="K5" s="39">
        <f t="shared" si="1"/>
        <v>36451</v>
      </c>
      <c r="L5" s="13"/>
      <c r="M5" s="8"/>
      <c r="N5" s="8"/>
      <c r="O5" s="46"/>
    </row>
    <row r="6" spans="1:15" ht="18">
      <c r="A6" s="10" t="s">
        <v>44</v>
      </c>
      <c r="C6" s="44"/>
      <c r="H6" s="36">
        <v>2026</v>
      </c>
      <c r="I6" s="38">
        <f t="shared" ref="I6" si="3">I5</f>
        <v>36451</v>
      </c>
      <c r="J6" s="38">
        <f t="shared" si="0"/>
        <v>0</v>
      </c>
      <c r="K6" s="39">
        <f t="shared" si="1"/>
        <v>36451</v>
      </c>
      <c r="L6" s="13"/>
      <c r="M6" s="8"/>
      <c r="N6" s="8"/>
      <c r="O6" s="46"/>
    </row>
    <row r="7" spans="1:15" ht="18">
      <c r="A7" s="10" t="s">
        <v>42</v>
      </c>
      <c r="B7" s="11" t="s">
        <v>7</v>
      </c>
      <c r="C7" s="44">
        <f>ROUNDDOWN(C8*C9, 0)</f>
        <v>36451</v>
      </c>
      <c r="D7" s="11" t="s">
        <v>6</v>
      </c>
      <c r="H7" s="36">
        <v>2027</v>
      </c>
      <c r="I7" s="38">
        <f t="shared" ref="I7:I8" si="4">I6</f>
        <v>36451</v>
      </c>
      <c r="J7" s="38">
        <f t="shared" si="0"/>
        <v>0</v>
      </c>
      <c r="K7" s="39">
        <f t="shared" si="1"/>
        <v>36451</v>
      </c>
      <c r="L7" s="13"/>
      <c r="M7" s="8"/>
      <c r="N7" s="8"/>
      <c r="O7" s="46"/>
    </row>
    <row r="8" spans="1:15" ht="32.4">
      <c r="A8" s="10" t="s">
        <v>45</v>
      </c>
      <c r="B8" s="16" t="s">
        <v>8</v>
      </c>
      <c r="C8" s="45">
        <v>73950</v>
      </c>
      <c r="D8" s="11" t="s">
        <v>9</v>
      </c>
      <c r="H8" s="36">
        <v>2028</v>
      </c>
      <c r="I8" s="38">
        <f t="shared" si="4"/>
        <v>36451</v>
      </c>
      <c r="J8" s="38">
        <f t="shared" si="0"/>
        <v>0</v>
      </c>
      <c r="K8" s="39">
        <f t="shared" si="1"/>
        <v>36451</v>
      </c>
      <c r="L8" s="13"/>
      <c r="M8" s="8"/>
      <c r="N8" s="8"/>
      <c r="O8" s="46"/>
    </row>
    <row r="9" spans="1:15" ht="73.2">
      <c r="A9" s="10" t="s">
        <v>46</v>
      </c>
      <c r="B9" s="16" t="s">
        <v>32</v>
      </c>
      <c r="C9" s="43">
        <f>F25</f>
        <v>0.492925</v>
      </c>
      <c r="D9" s="11" t="s">
        <v>21</v>
      </c>
      <c r="E9" s="98" t="s">
        <v>33</v>
      </c>
      <c r="F9" s="99"/>
      <c r="G9" s="105" t="s">
        <v>73</v>
      </c>
      <c r="H9" s="7" t="s">
        <v>49</v>
      </c>
      <c r="I9" s="38">
        <f>+(C3/O10)*O9</f>
        <v>18075.701369863014</v>
      </c>
      <c r="J9" s="38">
        <f t="shared" si="0"/>
        <v>0</v>
      </c>
      <c r="K9" s="39">
        <f t="shared" si="1"/>
        <v>18075.701369863014</v>
      </c>
      <c r="L9" s="13"/>
      <c r="M9" s="8">
        <v>47119</v>
      </c>
      <c r="N9" s="8">
        <v>47299</v>
      </c>
      <c r="O9" s="46">
        <f>+N9-M9+1</f>
        <v>181</v>
      </c>
    </row>
    <row r="10" spans="1:15">
      <c r="C10" s="43"/>
      <c r="H10" s="34" t="s">
        <v>29</v>
      </c>
      <c r="I10" s="40">
        <f>SUM(I2:I9)</f>
        <v>255157</v>
      </c>
      <c r="J10" s="40">
        <v>0</v>
      </c>
      <c r="K10" s="41">
        <f>SUM(K2:K9)</f>
        <v>255157</v>
      </c>
      <c r="L10" s="13"/>
      <c r="M10" s="8" t="s">
        <v>28</v>
      </c>
      <c r="N10" s="8"/>
      <c r="O10" s="46">
        <f>+O2+O9</f>
        <v>365</v>
      </c>
    </row>
    <row r="11" spans="1:15" ht="60">
      <c r="A11" s="17" t="s">
        <v>43</v>
      </c>
      <c r="B11" s="18" t="s">
        <v>10</v>
      </c>
      <c r="C11" s="44">
        <v>0</v>
      </c>
      <c r="H11" s="35" t="s">
        <v>30</v>
      </c>
      <c r="I11" s="93" t="s">
        <v>47</v>
      </c>
      <c r="J11" s="93"/>
      <c r="K11" s="93"/>
      <c r="L11" s="13"/>
      <c r="M11" s="13"/>
      <c r="N11" s="13"/>
      <c r="O11" s="13"/>
    </row>
    <row r="12" spans="1:15" ht="46.8">
      <c r="H12" s="35" t="s">
        <v>31</v>
      </c>
      <c r="I12" s="38">
        <f>I10/7</f>
        <v>36451</v>
      </c>
      <c r="J12" s="38">
        <v>0</v>
      </c>
      <c r="K12" s="39">
        <f>K10/7</f>
        <v>36451</v>
      </c>
      <c r="L12" s="13"/>
      <c r="M12" s="13"/>
      <c r="N12" s="13"/>
      <c r="O12" s="13"/>
    </row>
    <row r="13" spans="1:15" ht="16.2" thickBot="1">
      <c r="L13" s="13"/>
      <c r="M13" s="13"/>
      <c r="N13" s="13"/>
      <c r="O13" s="25"/>
    </row>
    <row r="14" spans="1:15" ht="16.2" thickTop="1">
      <c r="B14" s="19"/>
      <c r="C14" s="20"/>
      <c r="D14" s="20"/>
      <c r="E14" s="20"/>
      <c r="F14" s="20"/>
      <c r="G14" s="21"/>
      <c r="L14" s="13"/>
    </row>
    <row r="15" spans="1:15">
      <c r="B15" s="3" t="s">
        <v>15</v>
      </c>
      <c r="C15" s="4"/>
      <c r="D15" s="5"/>
      <c r="G15" s="22"/>
      <c r="L15" s="13"/>
    </row>
    <row r="16" spans="1:15" ht="18">
      <c r="B16" s="23"/>
      <c r="C16" s="6" t="s">
        <v>39</v>
      </c>
      <c r="D16" s="24" t="s">
        <v>40</v>
      </c>
      <c r="G16" s="22"/>
      <c r="L16" s="13"/>
    </row>
    <row r="17" spans="1:7">
      <c r="B17" s="26" t="s">
        <v>16</v>
      </c>
      <c r="C17" s="27">
        <v>0.75</v>
      </c>
      <c r="D17" s="27">
        <v>0.25</v>
      </c>
      <c r="G17" s="22"/>
    </row>
    <row r="18" spans="1:7" ht="17.399999999999999">
      <c r="A18" s="28"/>
      <c r="B18" s="26" t="s">
        <v>34</v>
      </c>
      <c r="C18" s="27">
        <v>0.5</v>
      </c>
      <c r="D18" s="27">
        <v>0.5</v>
      </c>
      <c r="G18" s="22"/>
    </row>
    <row r="19" spans="1:7" ht="17.399999999999999">
      <c r="B19" s="29" t="s">
        <v>35</v>
      </c>
      <c r="C19" s="27">
        <v>0.25</v>
      </c>
      <c r="D19" s="27">
        <v>0.75</v>
      </c>
      <c r="G19" s="22"/>
    </row>
    <row r="20" spans="1:7">
      <c r="B20" s="30"/>
      <c r="G20" s="22"/>
    </row>
    <row r="21" spans="1:7">
      <c r="B21" s="30"/>
      <c r="G21" s="22"/>
    </row>
    <row r="22" spans="1:7" ht="15.6" customHeight="1">
      <c r="B22" s="94" t="s">
        <v>17</v>
      </c>
      <c r="C22" s="95"/>
      <c r="D22" s="95"/>
      <c r="G22" s="22"/>
    </row>
    <row r="23" spans="1:7">
      <c r="B23" s="94"/>
      <c r="C23" s="95"/>
      <c r="D23" s="95"/>
      <c r="E23" s="13" t="s">
        <v>18</v>
      </c>
      <c r="F23" s="37">
        <v>0.7258</v>
      </c>
      <c r="G23" s="31" t="s">
        <v>21</v>
      </c>
    </row>
    <row r="24" spans="1:7">
      <c r="B24" s="94"/>
      <c r="C24" s="95"/>
      <c r="D24" s="95"/>
      <c r="E24" s="13" t="s">
        <v>19</v>
      </c>
      <c r="F24" s="37">
        <v>0.4153</v>
      </c>
      <c r="G24" s="31" t="s">
        <v>21</v>
      </c>
    </row>
    <row r="25" spans="1:7">
      <c r="B25" s="94"/>
      <c r="C25" s="95"/>
      <c r="D25" s="95"/>
      <c r="E25" s="13" t="s">
        <v>20</v>
      </c>
      <c r="F25" s="37">
        <f>(F23*0.25)+(F24*0.75)</f>
        <v>0.492925</v>
      </c>
      <c r="G25" s="31" t="s">
        <v>21</v>
      </c>
    </row>
    <row r="26" spans="1:7" ht="49.2" customHeight="1" thickBot="1">
      <c r="B26" s="96" t="s">
        <v>33</v>
      </c>
      <c r="C26" s="97"/>
      <c r="D26" s="97"/>
      <c r="E26" s="32"/>
      <c r="F26" s="32"/>
      <c r="G26" s="33"/>
    </row>
    <row r="27" spans="1:7" ht="16.2" thickTop="1"/>
    <row r="65" spans="4:7">
      <c r="D65" s="15"/>
      <c r="E65" s="15"/>
      <c r="F65" s="15"/>
      <c r="G65" s="15"/>
    </row>
    <row r="66" spans="4:7">
      <c r="D66" s="15"/>
      <c r="E66" s="15"/>
      <c r="F66" s="15"/>
      <c r="G66" s="15"/>
    </row>
    <row r="67" spans="4:7">
      <c r="D67" s="15"/>
      <c r="E67" s="15"/>
      <c r="F67" s="15"/>
      <c r="G67" s="15"/>
    </row>
    <row r="68" spans="4:7">
      <c r="D68" s="15"/>
      <c r="E68" s="15"/>
      <c r="F68" s="15"/>
      <c r="G68" s="15"/>
    </row>
    <row r="69" spans="4:7">
      <c r="D69" s="15"/>
      <c r="E69" s="15"/>
      <c r="F69" s="15"/>
      <c r="G69" s="15"/>
    </row>
    <row r="70" spans="4:7">
      <c r="D70" s="15"/>
      <c r="E70" s="15"/>
      <c r="F70" s="15"/>
      <c r="G70" s="15"/>
    </row>
    <row r="71" spans="4:7">
      <c r="D71" s="15"/>
      <c r="E71" s="15"/>
      <c r="F71" s="15"/>
      <c r="G71" s="15"/>
    </row>
    <row r="72" spans="4:7">
      <c r="D72" s="15"/>
      <c r="E72" s="15"/>
      <c r="F72" s="15"/>
      <c r="G72" s="15"/>
    </row>
    <row r="73" spans="4:7">
      <c r="D73" s="15"/>
      <c r="E73" s="15"/>
      <c r="F73" s="15"/>
      <c r="G73" s="15"/>
    </row>
    <row r="74" spans="4:7">
      <c r="D74" s="15"/>
      <c r="E74" s="15"/>
      <c r="F74" s="15"/>
      <c r="G74" s="15"/>
    </row>
    <row r="75" spans="4:7">
      <c r="D75" s="15"/>
      <c r="E75" s="15"/>
      <c r="F75" s="15"/>
      <c r="G75" s="15"/>
    </row>
    <row r="76" spans="4:7">
      <c r="D76" s="15"/>
      <c r="E76" s="15"/>
      <c r="F76" s="15"/>
      <c r="G76" s="15"/>
    </row>
    <row r="77" spans="4:7">
      <c r="D77" s="15"/>
      <c r="E77" s="15"/>
      <c r="F77" s="15"/>
      <c r="G77" s="15"/>
    </row>
  </sheetData>
  <mergeCells count="4">
    <mergeCell ref="I11:K11"/>
    <mergeCell ref="B22:D25"/>
    <mergeCell ref="B26:D26"/>
    <mergeCell ref="E9:F9"/>
  </mergeCells>
  <hyperlinks>
    <hyperlink ref="E9" r:id="rId1" xr:uid="{25C655F0-1734-4E23-8F69-89D5934195D7}"/>
    <hyperlink ref="B26" r:id="rId2" xr:uid="{36C4D9E4-DBDF-47F2-8AC4-0B1E836D7EDC}"/>
    <hyperlink ref="G9" r:id="rId3" xr:uid="{5A7D1D71-3B97-4B3B-B564-1F9C8D9DEA0F}"/>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A226-6664-44A7-B874-2960B08200AA}">
  <dimension ref="A1:I15"/>
  <sheetViews>
    <sheetView zoomScale="80" zoomScaleNormal="80" workbookViewId="0">
      <selection activeCell="A3" sqref="A3"/>
    </sheetView>
  </sheetViews>
  <sheetFormatPr defaultRowHeight="14.4"/>
  <cols>
    <col min="1" max="1" width="28.6640625" customWidth="1"/>
    <col min="2" max="4" width="25.6640625" customWidth="1"/>
    <col min="9" max="9" width="10.33203125" bestFit="1" customWidth="1"/>
  </cols>
  <sheetData>
    <row r="1" spans="1:9" s="2" customFormat="1" ht="28.2" customHeight="1">
      <c r="A1" s="49" t="s">
        <v>0</v>
      </c>
      <c r="B1" s="49" t="s">
        <v>22</v>
      </c>
      <c r="C1" s="49" t="s">
        <v>23</v>
      </c>
      <c r="D1" s="49" t="s">
        <v>24</v>
      </c>
    </row>
    <row r="2" spans="1:9" s="1" customFormat="1" ht="42" customHeight="1">
      <c r="A2" s="34" t="s">
        <v>72</v>
      </c>
      <c r="B2" s="50">
        <f t="shared" ref="B2:B9" si="0">$C$10*$C$11</f>
        <v>0</v>
      </c>
      <c r="C2" s="42">
        <f>C15*'ER Calculations'!O2/'ER Calculations'!O10</f>
        <v>37278.904109589042</v>
      </c>
      <c r="D2" s="39">
        <f>B2+C2</f>
        <v>37278.904109589042</v>
      </c>
    </row>
    <row r="3" spans="1:9" s="1" customFormat="1" ht="30.6" customHeight="1">
      <c r="A3" s="48">
        <v>2023</v>
      </c>
      <c r="B3" s="50">
        <f t="shared" si="0"/>
        <v>0</v>
      </c>
      <c r="C3" s="42">
        <f t="shared" ref="C3:C8" si="1">$C$15</f>
        <v>73950</v>
      </c>
      <c r="D3" s="39">
        <f t="shared" ref="D3:D9" si="2">B3+C3</f>
        <v>73950</v>
      </c>
    </row>
    <row r="4" spans="1:9" s="1" customFormat="1" ht="30.6" customHeight="1">
      <c r="A4" s="48">
        <v>2024</v>
      </c>
      <c r="B4" s="50">
        <f t="shared" si="0"/>
        <v>0</v>
      </c>
      <c r="C4" s="42">
        <f t="shared" si="1"/>
        <v>73950</v>
      </c>
      <c r="D4" s="39">
        <f t="shared" si="2"/>
        <v>73950</v>
      </c>
    </row>
    <row r="5" spans="1:9" s="1" customFormat="1" ht="30.6" customHeight="1">
      <c r="A5" s="48">
        <v>2025</v>
      </c>
      <c r="B5" s="50">
        <f t="shared" si="0"/>
        <v>0</v>
      </c>
      <c r="C5" s="42">
        <f t="shared" si="1"/>
        <v>73950</v>
      </c>
      <c r="D5" s="39">
        <f t="shared" si="2"/>
        <v>73950</v>
      </c>
    </row>
    <row r="6" spans="1:9" s="1" customFormat="1" ht="30.6" customHeight="1">
      <c r="A6" s="48">
        <v>2026</v>
      </c>
      <c r="B6" s="50">
        <f t="shared" si="0"/>
        <v>0</v>
      </c>
      <c r="C6" s="42">
        <f t="shared" si="1"/>
        <v>73950</v>
      </c>
      <c r="D6" s="39">
        <f t="shared" si="2"/>
        <v>73950</v>
      </c>
    </row>
    <row r="7" spans="1:9" s="1" customFormat="1" ht="30.6" customHeight="1">
      <c r="A7" s="48">
        <v>2027</v>
      </c>
      <c r="B7" s="50">
        <f t="shared" si="0"/>
        <v>0</v>
      </c>
      <c r="C7" s="42">
        <f t="shared" si="1"/>
        <v>73950</v>
      </c>
      <c r="D7" s="39">
        <f t="shared" ref="D7" si="3">B7+C7</f>
        <v>73950</v>
      </c>
    </row>
    <row r="8" spans="1:9" s="1" customFormat="1" ht="30.6" customHeight="1">
      <c r="A8" s="48">
        <v>2028</v>
      </c>
      <c r="B8" s="50">
        <f t="shared" si="0"/>
        <v>0</v>
      </c>
      <c r="C8" s="42">
        <f t="shared" si="1"/>
        <v>73950</v>
      </c>
      <c r="D8" s="39">
        <f t="shared" si="2"/>
        <v>73950</v>
      </c>
      <c r="I8" s="47"/>
    </row>
    <row r="9" spans="1:9" s="1" customFormat="1" ht="37.200000000000003" customHeight="1">
      <c r="A9" s="34" t="s">
        <v>49</v>
      </c>
      <c r="B9" s="50">
        <f t="shared" si="0"/>
        <v>0</v>
      </c>
      <c r="C9" s="42">
        <f>C15*'ER Calculations'!O9/'ER Calculations'!O10</f>
        <v>36671.095890410958</v>
      </c>
      <c r="D9" s="39">
        <f t="shared" si="2"/>
        <v>36671.095890410958</v>
      </c>
    </row>
    <row r="10" spans="1:9" ht="15.6">
      <c r="A10" s="51" t="s">
        <v>12</v>
      </c>
      <c r="B10" s="100" t="s">
        <v>48</v>
      </c>
      <c r="C10" s="100"/>
      <c r="D10" s="100"/>
    </row>
    <row r="11" spans="1:9" ht="15.6">
      <c r="A11" s="51" t="s">
        <v>14</v>
      </c>
      <c r="B11" s="52">
        <f>B12/5</f>
        <v>0</v>
      </c>
      <c r="C11" s="52">
        <f>C12/7</f>
        <v>73950</v>
      </c>
      <c r="D11" s="53">
        <f>D12/7</f>
        <v>73950</v>
      </c>
    </row>
    <row r="12" spans="1:9" ht="15.6">
      <c r="A12" s="51" t="s">
        <v>13</v>
      </c>
      <c r="B12" s="54">
        <f>SUM(B2:B9)</f>
        <v>0</v>
      </c>
      <c r="C12" s="54">
        <f>SUM(C2:C9)</f>
        <v>517650</v>
      </c>
      <c r="D12" s="54">
        <f>SUM(D2:D9)</f>
        <v>517650</v>
      </c>
    </row>
    <row r="13" spans="1:9" ht="15.6">
      <c r="A13" s="55"/>
      <c r="B13" s="55"/>
      <c r="C13" s="55"/>
      <c r="D13" s="55"/>
    </row>
    <row r="14" spans="1:9" ht="15.6">
      <c r="A14" s="55"/>
      <c r="B14" s="55"/>
      <c r="C14" s="55"/>
      <c r="D14" s="55"/>
    </row>
    <row r="15" spans="1:9" ht="62.4">
      <c r="A15" s="56" t="s">
        <v>45</v>
      </c>
      <c r="B15" s="57" t="s">
        <v>8</v>
      </c>
      <c r="C15" s="58">
        <f>'ER Calculations'!C8</f>
        <v>73950</v>
      </c>
      <c r="D15" s="56" t="s">
        <v>9</v>
      </c>
    </row>
  </sheetData>
  <mergeCells count="1">
    <mergeCell ref="B10:D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CD36-77CD-45AD-A847-DB35D1308108}">
  <sheetPr>
    <pageSetUpPr fitToPage="1"/>
  </sheetPr>
  <dimension ref="A1:H22"/>
  <sheetViews>
    <sheetView zoomScaleNormal="100" workbookViewId="0">
      <selection activeCell="C17" sqref="C17"/>
    </sheetView>
  </sheetViews>
  <sheetFormatPr defaultColWidth="11" defaultRowHeight="13.2"/>
  <cols>
    <col min="1" max="1" width="29.109375" style="59" bestFit="1" customWidth="1"/>
    <col min="2" max="2" width="46.44140625" style="59" bestFit="1" customWidth="1"/>
    <col min="3" max="3" width="12.33203125" style="59" bestFit="1" customWidth="1"/>
    <col min="4" max="4" width="8.33203125" style="59" bestFit="1" customWidth="1"/>
    <col min="5" max="5" width="39.21875" style="59" customWidth="1"/>
    <col min="6" max="6" width="12.33203125" style="59" bestFit="1" customWidth="1"/>
    <col min="7" max="7" width="8.33203125" style="59" bestFit="1" customWidth="1"/>
    <col min="8" max="8" width="69.21875" style="59" bestFit="1" customWidth="1"/>
    <col min="9" max="9" width="23.33203125" style="59" customWidth="1"/>
    <col min="10" max="10" width="15.44140625" style="59" bestFit="1" customWidth="1"/>
    <col min="11" max="12" width="11" style="59"/>
    <col min="13" max="13" width="18" style="59" bestFit="1" customWidth="1"/>
    <col min="14" max="14" width="21.21875" style="59" bestFit="1" customWidth="1"/>
    <col min="15" max="15" width="11" style="59"/>
    <col min="16" max="16" width="12.77734375" style="59" customWidth="1"/>
    <col min="17" max="17" width="15.88671875" style="59" bestFit="1" customWidth="1"/>
    <col min="18" max="16384" width="11" style="59"/>
  </cols>
  <sheetData>
    <row r="1" spans="1:8">
      <c r="A1" s="59" t="s">
        <v>68</v>
      </c>
      <c r="B1" s="66" t="s">
        <v>59</v>
      </c>
      <c r="C1" s="67">
        <f>'Expected Electricity Generation'!C12</f>
        <v>517650</v>
      </c>
    </row>
    <row r="2" spans="1:8" ht="19.5" customHeight="1"/>
    <row r="3" spans="1:8" ht="54" customHeight="1">
      <c r="B3" s="104" t="s">
        <v>69</v>
      </c>
      <c r="C3" s="104"/>
      <c r="D3" s="104"/>
      <c r="E3" s="104"/>
    </row>
    <row r="4" spans="1:8" ht="18" customHeight="1" thickBot="1"/>
    <row r="5" spans="1:8" ht="15" customHeight="1" thickBot="1">
      <c r="A5" s="68" t="s">
        <v>55</v>
      </c>
      <c r="B5" s="101" t="s">
        <v>57</v>
      </c>
      <c r="C5" s="102"/>
      <c r="D5" s="102"/>
      <c r="E5" s="102"/>
      <c r="F5" s="102"/>
      <c r="G5" s="103"/>
    </row>
    <row r="6" spans="1:8">
      <c r="A6" s="69" t="s">
        <v>58</v>
      </c>
      <c r="B6" s="83" t="s">
        <v>65</v>
      </c>
      <c r="C6" s="84">
        <v>1488.79730701668</v>
      </c>
      <c r="D6" s="84" t="s">
        <v>60</v>
      </c>
      <c r="E6" s="84" t="s">
        <v>66</v>
      </c>
      <c r="F6" s="85">
        <v>320.68</v>
      </c>
      <c r="G6" s="86" t="s">
        <v>61</v>
      </c>
      <c r="H6" s="59" t="s">
        <v>64</v>
      </c>
    </row>
    <row r="7" spans="1:8">
      <c r="A7" s="70" t="s">
        <v>56</v>
      </c>
      <c r="B7" s="87" t="s">
        <v>70</v>
      </c>
      <c r="C7" s="88">
        <v>306703.09999999998</v>
      </c>
      <c r="D7" s="89" t="s">
        <v>50</v>
      </c>
      <c r="E7" s="89" t="s">
        <v>70</v>
      </c>
      <c r="F7" s="88">
        <f>C7</f>
        <v>306703.09999999998</v>
      </c>
      <c r="G7" s="90" t="s">
        <v>50</v>
      </c>
      <c r="H7" s="59" t="s">
        <v>67</v>
      </c>
    </row>
    <row r="8" spans="1:8">
      <c r="A8" s="71"/>
      <c r="B8" s="80" t="s">
        <v>51</v>
      </c>
      <c r="C8" s="81">
        <f>+C6/C7*1000</f>
        <v>4.8541971275043521</v>
      </c>
      <c r="D8" s="81" t="s">
        <v>52</v>
      </c>
      <c r="E8" s="81" t="s">
        <v>53</v>
      </c>
      <c r="F8" s="81">
        <f>+F6/F7*1000</f>
        <v>1.045571433741622</v>
      </c>
      <c r="G8" s="82" t="s">
        <v>52</v>
      </c>
    </row>
    <row r="9" spans="1:8">
      <c r="A9" s="59" t="s">
        <v>68</v>
      </c>
      <c r="B9" s="92" t="s">
        <v>62</v>
      </c>
      <c r="C9" s="72">
        <f>C8*C1</f>
        <v>2512775.1430526278</v>
      </c>
      <c r="D9" s="73" t="s">
        <v>54</v>
      </c>
      <c r="E9" s="91" t="s">
        <v>63</v>
      </c>
      <c r="F9" s="72">
        <f>F8*C1</f>
        <v>541240.05267635058</v>
      </c>
      <c r="G9" s="74" t="s">
        <v>54</v>
      </c>
    </row>
    <row r="10" spans="1:8" ht="13.8" thickBot="1">
      <c r="B10" s="75" t="s">
        <v>62</v>
      </c>
      <c r="C10" s="76">
        <f>C9/7</f>
        <v>358967.87757894682</v>
      </c>
      <c r="D10" s="77" t="s">
        <v>71</v>
      </c>
      <c r="E10" s="78" t="s">
        <v>63</v>
      </c>
      <c r="F10" s="76">
        <f t="shared" ref="F10" si="0">F9/7</f>
        <v>77320.007525192937</v>
      </c>
      <c r="G10" s="79" t="s">
        <v>71</v>
      </c>
    </row>
    <row r="11" spans="1:8">
      <c r="B11" s="63"/>
      <c r="C11" s="63"/>
      <c r="D11" s="63"/>
      <c r="E11" s="63"/>
      <c r="F11" s="63"/>
    </row>
    <row r="12" spans="1:8">
      <c r="C12" s="60"/>
      <c r="E12" s="63"/>
      <c r="F12" s="63"/>
    </row>
    <row r="13" spans="1:8">
      <c r="B13" s="64"/>
      <c r="C13" s="65"/>
      <c r="D13" s="61"/>
      <c r="E13" s="63"/>
      <c r="F13" s="63"/>
    </row>
    <row r="14" spans="1:8">
      <c r="E14" s="63"/>
      <c r="F14" s="63"/>
    </row>
    <row r="15" spans="1:8">
      <c r="A15" s="60"/>
      <c r="E15" s="61"/>
    </row>
    <row r="18" spans="5:5">
      <c r="E18" s="62"/>
    </row>
    <row r="21" spans="5:5" ht="13.5" customHeight="1"/>
    <row r="22" spans="5:5" ht="36" customHeight="1"/>
  </sheetData>
  <mergeCells count="2">
    <mergeCell ref="B5:G5"/>
    <mergeCell ref="B3:E3"/>
  </mergeCells>
  <printOptions horizontalCentered="1"/>
  <pageMargins left="0.70866141732283472" right="0.70866141732283472" top="1.07" bottom="0.74803149606299213" header="0.45" footer="0.31496062992125984"/>
  <pageSetup paperSize="9" scale="68" orientation="landscape" r:id="rId1"/>
  <headerFooter>
    <oddHeader>&amp;C&amp;"Verdana,Kalın"&amp;16HAMZALI HEPP ELECTRICITY GENERATION AND EMISSIONS REDUCTION VALUES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 Calculations</vt:lpstr>
      <vt:lpstr>Expected Electricity Generation</vt:lpstr>
      <vt:lpstr>SD 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2021-03-31T07:09:55Z</dcterms:created>
  <dcterms:modified xsi:type="dcterms:W3CDTF">2022-06-07T11:36:11Z</dcterms:modified>
</cp:coreProperties>
</file>