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ell\Desktop\Cemel\DESIGN CHANGE\GS Round II\Round II\"/>
    </mc:Choice>
  </mc:AlternateContent>
  <xr:revisionPtr revIDLastSave="0" documentId="8_{78117F74-0086-44DC-B332-C555EF62D91C}" xr6:coauthVersionLast="47" xr6:coauthVersionMax="47" xr10:uidLastSave="{00000000-0000-0000-0000-000000000000}"/>
  <bookViews>
    <workbookView xWindow="28680" yWindow="-120" windowWidth="29040" windowHeight="15720" activeTab="1" xr2:uid="{00000000-000D-0000-FFFF-FFFF0000000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externalReferences>
    <externalReference r:id="rId10"/>
  </externalReference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5" l="1"/>
  <c r="I58" i="5" l="1"/>
  <c r="H67" i="5"/>
  <c r="H66" i="5"/>
  <c r="I59" i="5"/>
  <c r="I60" i="5"/>
  <c r="I61" i="5"/>
  <c r="I62" i="5"/>
  <c r="I63" i="5"/>
  <c r="I64" i="5"/>
  <c r="I65" i="5"/>
  <c r="E59" i="5"/>
  <c r="E60" i="5"/>
  <c r="E61" i="5"/>
  <c r="E62" i="5"/>
  <c r="E63" i="5"/>
  <c r="E64" i="5"/>
  <c r="E65" i="5"/>
  <c r="E58" i="5"/>
  <c r="D67" i="5"/>
  <c r="D66" i="5"/>
  <c r="I66" i="5" l="1"/>
  <c r="I67" i="5" s="1"/>
  <c r="G66" i="5"/>
  <c r="G67" i="5" s="1"/>
  <c r="I58" i="11"/>
  <c r="E58" i="11"/>
  <c r="B58" i="11"/>
  <c r="B36" i="11"/>
  <c r="B27" i="11"/>
  <c r="AD27" i="11" s="1"/>
  <c r="B26" i="11"/>
  <c r="Z26" i="11" s="1"/>
  <c r="B24" i="11"/>
  <c r="N24" i="11" s="1"/>
  <c r="AD23" i="11"/>
  <c r="B23" i="11"/>
  <c r="V23" i="11" s="1"/>
  <c r="XFD19" i="11" a="1"/>
  <c r="XFD19" i="11" s="1"/>
  <c r="C67" i="5" l="1"/>
  <c r="E66" i="5"/>
  <c r="E67" i="5" s="1"/>
  <c r="V24" i="11"/>
  <c r="J26" i="11"/>
  <c r="J23" i="11"/>
  <c r="N26" i="11"/>
  <c r="R24" i="11"/>
  <c r="Z23" i="11"/>
  <c r="C50" i="11" a="1"/>
  <c r="C50" i="11" s="1"/>
  <c r="F27" i="11"/>
  <c r="AL27" i="11"/>
  <c r="AH23" i="11"/>
  <c r="Z24" i="11"/>
  <c r="R26" i="11"/>
  <c r="J27" i="11"/>
  <c r="K50" i="11" s="1" a="1"/>
  <c r="K50" i="11" s="1"/>
  <c r="F23" i="11"/>
  <c r="AL23" i="11"/>
  <c r="AD24" i="11"/>
  <c r="V26" i="11"/>
  <c r="N27" i="11"/>
  <c r="N23" i="11"/>
  <c r="F24" i="11"/>
  <c r="AL24" i="11"/>
  <c r="AD26" i="11"/>
  <c r="AE50" i="11" s="1" a="1"/>
  <c r="AE50" i="11" s="1"/>
  <c r="V27" i="11"/>
  <c r="AH27" i="11"/>
  <c r="AH24" i="11"/>
  <c r="R27" i="11"/>
  <c r="R23" i="11"/>
  <c r="J24" i="11"/>
  <c r="AH26" i="11"/>
  <c r="Z27" i="11"/>
  <c r="AA50" i="11" s="1" a="1"/>
  <c r="AA50" i="11" s="1"/>
  <c r="F26" i="11"/>
  <c r="AL26" i="11"/>
  <c r="AM50" i="11" s="1" a="1"/>
  <c r="AM50" i="11" s="1"/>
  <c r="O50" i="11" l="1" a="1"/>
  <c r="O50" i="11" s="1"/>
  <c r="G50" i="11" a="1"/>
  <c r="G50" i="11" s="1"/>
  <c r="S50" i="1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B24" i="5" l="1"/>
  <c r="B27" i="5"/>
  <c r="B26" i="5"/>
  <c r="B23" i="5"/>
  <c r="XFD19" i="5" a="1"/>
  <c r="XFD19" i="5" l="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C50" i="5" a="1"/>
  <c r="C50" i="5" l="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S50" i="5" a="1"/>
  <c r="O50" i="5" a="1"/>
  <c r="AM50" i="5" a="1"/>
  <c r="G50" i="5" a="1"/>
  <c r="AE50" i="5" a="1"/>
  <c r="W50" i="5" a="1"/>
  <c r="AA50" i="5" a="1"/>
  <c r="K50" i="5" a="1"/>
  <c r="AI50" i="5" a="1"/>
  <c r="AI50" i="5" l="1"/>
  <c r="K50" i="5"/>
  <c r="AA50" i="5"/>
  <c r="W50" i="5"/>
  <c r="AE50" i="5"/>
  <c r="G50" i="5"/>
  <c r="AM50" i="5"/>
  <c r="O50" i="5"/>
  <c r="S50" i="5"/>
  <c r="AA55" i="8"/>
  <c r="AA109" i="8"/>
  <c r="P57" i="6" l="1"/>
  <c r="N57" i="6"/>
  <c r="A6" i="6"/>
  <c r="A4" i="6"/>
  <c r="AA30" i="11" l="1" a="1"/>
  <c r="AA30" i="11" s="1"/>
  <c r="W30" i="11" a="1"/>
  <c r="W30" i="11" s="1"/>
  <c r="S30" i="11" a="1"/>
  <c r="S30" i="11" s="1"/>
  <c r="K30" i="11" a="1"/>
  <c r="K30" i="11" s="1"/>
  <c r="O30" i="11" a="1"/>
  <c r="O30" i="11" s="1"/>
  <c r="AM30" i="11" a="1"/>
  <c r="AM30" i="11" s="1"/>
  <c r="AI30" i="11" a="1"/>
  <c r="AI30" i="11" s="1"/>
  <c r="C30" i="11" a="1"/>
  <c r="C30" i="11" s="1"/>
  <c r="AE30" i="11" a="1"/>
  <c r="AE30" i="11" s="1"/>
  <c r="G30" i="11" a="1"/>
  <c r="G30" i="11" s="1"/>
  <c r="L4" i="6"/>
  <c r="O30" i="5" a="1"/>
  <c r="S30" i="5" a="1"/>
  <c r="K30" i="5" a="1"/>
  <c r="C30" i="5" a="1"/>
  <c r="AM30" i="5" a="1"/>
  <c r="AI30" i="5" a="1"/>
  <c r="G30" i="5" a="1"/>
  <c r="AE30" i="5" a="1"/>
  <c r="AA30" i="5" a="1"/>
  <c r="W30" i="5" a="1"/>
  <c r="C39" i="11" l="1"/>
  <c r="C33" i="11"/>
  <c r="C36" i="11"/>
  <c r="C35" i="11"/>
  <c r="C40" i="11"/>
  <c r="C31" i="11"/>
  <c r="C38" i="11"/>
  <c r="C42" i="11"/>
  <c r="C34" i="11"/>
  <c r="C41" i="11"/>
  <c r="C32" i="11"/>
  <c r="C37" i="11"/>
  <c r="AI38" i="11"/>
  <c r="AI34" i="11"/>
  <c r="AI41" i="11"/>
  <c r="AI39" i="11"/>
  <c r="AI33" i="11"/>
  <c r="AI32" i="11"/>
  <c r="AI35" i="11"/>
  <c r="AI40" i="11"/>
  <c r="AI31" i="11"/>
  <c r="AI36" i="11"/>
  <c r="AI42" i="11"/>
  <c r="AI37" i="11"/>
  <c r="AM34" i="11"/>
  <c r="AM39" i="11"/>
  <c r="AM41" i="11"/>
  <c r="AM37" i="11"/>
  <c r="AM35" i="11"/>
  <c r="AM40" i="11"/>
  <c r="AM31" i="11"/>
  <c r="AM36" i="11"/>
  <c r="AM42" i="11"/>
  <c r="AM32" i="11"/>
  <c r="AM38" i="11"/>
  <c r="AM33" i="11"/>
  <c r="O38" i="11"/>
  <c r="O39" i="11"/>
  <c r="O34" i="11"/>
  <c r="O35" i="11"/>
  <c r="O41" i="11"/>
  <c r="O33" i="11"/>
  <c r="O31" i="11"/>
  <c r="O40" i="11"/>
  <c r="O36" i="11"/>
  <c r="O37" i="11"/>
  <c r="O42" i="11"/>
  <c r="O32" i="11"/>
  <c r="K31" i="11"/>
  <c r="K36" i="11"/>
  <c r="K39" i="11"/>
  <c r="K42" i="11"/>
  <c r="K32" i="11"/>
  <c r="K41" i="11"/>
  <c r="K37" i="11"/>
  <c r="K33" i="11"/>
  <c r="K34" i="11"/>
  <c r="K35" i="11"/>
  <c r="K40" i="11"/>
  <c r="K38" i="11"/>
  <c r="S36" i="11"/>
  <c r="S34" i="11"/>
  <c r="S32" i="11"/>
  <c r="S39" i="11"/>
  <c r="S41" i="11"/>
  <c r="S31" i="11"/>
  <c r="S37" i="11"/>
  <c r="S42" i="11"/>
  <c r="S33" i="11"/>
  <c r="S38" i="11"/>
  <c r="S40" i="11"/>
  <c r="S35" i="11"/>
  <c r="W32" i="11"/>
  <c r="W39" i="11"/>
  <c r="W37" i="11"/>
  <c r="W42" i="11"/>
  <c r="W35" i="11"/>
  <c r="W33" i="11"/>
  <c r="W38" i="11"/>
  <c r="W41" i="11"/>
  <c r="W40" i="11"/>
  <c r="W34" i="11"/>
  <c r="W31" i="11"/>
  <c r="W36" i="11"/>
  <c r="G35" i="11"/>
  <c r="G40" i="11"/>
  <c r="G38" i="11"/>
  <c r="G31" i="11"/>
  <c r="G36" i="11"/>
  <c r="G42" i="11"/>
  <c r="G32" i="11"/>
  <c r="G34" i="11"/>
  <c r="G41" i="11"/>
  <c r="G37" i="11"/>
  <c r="G39" i="11"/>
  <c r="G33" i="11"/>
  <c r="AE40" i="11"/>
  <c r="AE34" i="11"/>
  <c r="AE31" i="11"/>
  <c r="AE42" i="11"/>
  <c r="AE37" i="11"/>
  <c r="AE38" i="11"/>
  <c r="AE35" i="11"/>
  <c r="AE36" i="11"/>
  <c r="AE39" i="11"/>
  <c r="AE32" i="11"/>
  <c r="AE41" i="11"/>
  <c r="AE33" i="11"/>
  <c r="AA40" i="11"/>
  <c r="AA38" i="11"/>
  <c r="AA37" i="11"/>
  <c r="AA36" i="11"/>
  <c r="AA34" i="11"/>
  <c r="AA32" i="11"/>
  <c r="AA39" i="11"/>
  <c r="AA35" i="11"/>
  <c r="AA31" i="11"/>
  <c r="AA33" i="11"/>
  <c r="AA42" i="11"/>
  <c r="AA41" i="11"/>
  <c r="W30" i="5"/>
  <c r="W39" i="5" s="1"/>
  <c r="AA30" i="5"/>
  <c r="AA38" i="5" s="1"/>
  <c r="AE30" i="5"/>
  <c r="AE34" i="5" s="1"/>
  <c r="G30" i="5"/>
  <c r="G42" i="5" s="1"/>
  <c r="AI30" i="5"/>
  <c r="AI42" i="5" s="1"/>
  <c r="AM30" i="5"/>
  <c r="AM39" i="5" s="1"/>
  <c r="C30" i="5"/>
  <c r="C42" i="5" s="1"/>
  <c r="K30" i="5"/>
  <c r="K42" i="5" s="1"/>
  <c r="S30" i="5"/>
  <c r="S37" i="5" s="1"/>
  <c r="O30" i="5"/>
  <c r="O42" i="5" s="1"/>
  <c r="AI34"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C37" i="5" l="1"/>
  <c r="C51" i="5" s="1"/>
  <c r="G35" i="5"/>
  <c r="AI39" i="5"/>
  <c r="AI38" i="5"/>
  <c r="O34" i="5"/>
  <c r="C39" i="5"/>
  <c r="C54" i="5" s="1"/>
  <c r="AA39" i="5"/>
  <c r="K35" i="5"/>
  <c r="S40" i="5"/>
  <c r="S42" i="5"/>
  <c r="W37" i="5"/>
  <c r="O37" i="5"/>
  <c r="O36" i="5"/>
  <c r="S34" i="5"/>
  <c r="AA33" i="5"/>
  <c r="W35" i="5"/>
  <c r="S36" i="5"/>
  <c r="AA32" i="5"/>
  <c r="W31" i="5"/>
  <c r="S33" i="5"/>
  <c r="AM32" i="5"/>
  <c r="W36" i="5"/>
  <c r="K38" i="5"/>
  <c r="K52" i="5" s="1"/>
  <c r="C32" i="5"/>
  <c r="AA40" i="5"/>
  <c r="AE38" i="5"/>
  <c r="O40" i="5"/>
  <c r="C33" i="5"/>
  <c r="AA37" i="5"/>
  <c r="AE33" i="5"/>
  <c r="C41" i="5"/>
  <c r="W42" i="5"/>
  <c r="O38" i="5"/>
  <c r="O35" i="5"/>
  <c r="S41" i="5"/>
  <c r="W32" i="5"/>
  <c r="C38" i="5"/>
  <c r="C52" i="5" s="1"/>
  <c r="AA34" i="5"/>
  <c r="G39" i="5"/>
  <c r="G53" i="5" s="1"/>
  <c r="W34" i="5"/>
  <c r="G38" i="5"/>
  <c r="G52" i="5" s="1"/>
  <c r="G36" i="5"/>
  <c r="AE31" i="5"/>
  <c r="AE35" i="5"/>
  <c r="G40" i="5"/>
  <c r="G54" i="5" s="1"/>
  <c r="AE40" i="5"/>
  <c r="G41" i="5"/>
  <c r="AI33" i="5"/>
  <c r="AI40" i="5"/>
  <c r="AM33" i="5"/>
  <c r="AM37" i="5"/>
  <c r="AI32" i="5"/>
  <c r="K39" i="5"/>
  <c r="K53" i="5" s="1"/>
  <c r="K32" i="5"/>
  <c r="K31" i="5"/>
  <c r="K40" i="5"/>
  <c r="K54" i="5" s="1"/>
  <c r="K36" i="5"/>
  <c r="K37" i="5"/>
  <c r="K51" i="5" s="1"/>
  <c r="K33" i="5"/>
  <c r="K41" i="5"/>
  <c r="K34" i="5"/>
  <c r="O41" i="5"/>
  <c r="S31" i="5"/>
  <c r="C34" i="5"/>
  <c r="AA41" i="5"/>
  <c r="AI41" i="5"/>
  <c r="G31" i="5"/>
  <c r="AE39" i="5"/>
  <c r="W33" i="5"/>
  <c r="O31" i="5"/>
  <c r="S38" i="5"/>
  <c r="C31" i="5"/>
  <c r="C40" i="5"/>
  <c r="C53" i="5" s="1"/>
  <c r="AA36" i="5"/>
  <c r="AI37" i="5"/>
  <c r="G37" i="5"/>
  <c r="G51" i="5" s="1"/>
  <c r="AE36" i="5"/>
  <c r="W38" i="5"/>
  <c r="AM31" i="5"/>
  <c r="AM42" i="5"/>
  <c r="AM34" i="5"/>
  <c r="AM41" i="5"/>
  <c r="AM40" i="5"/>
  <c r="AM38" i="5"/>
  <c r="AM36" i="5"/>
  <c r="AM35" i="5"/>
  <c r="G33" i="5"/>
  <c r="AE42" i="5"/>
  <c r="AE32" i="5"/>
  <c r="O33" i="5"/>
  <c r="S35" i="5"/>
  <c r="S32" i="5"/>
  <c r="C36" i="5"/>
  <c r="AA42" i="5"/>
  <c r="AA31" i="5"/>
  <c r="AI35" i="5"/>
  <c r="AI36" i="5"/>
  <c r="G32" i="5"/>
  <c r="AE37" i="5"/>
  <c r="AE41" i="5"/>
  <c r="W41" i="5"/>
  <c r="O32" i="5"/>
  <c r="O39" i="5"/>
  <c r="S39" i="5"/>
  <c r="C35" i="5"/>
  <c r="AA35" i="5"/>
  <c r="AI31" i="5"/>
  <c r="G34" i="5"/>
  <c r="W40" i="5"/>
  <c r="AB368" i="8"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<sst xmlns="http://schemas.openxmlformats.org/spreadsheetml/2006/main" count="3269" uniqueCount="1311">
  <si>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</si>
  <si>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</si>
  <si>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</si>
  <si>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</si>
  <si>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</si>
  <si>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</si>
  <si>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</si>
  <si>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</si>
  <si>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</si>
  <si>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</si>
  <si>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</si>
  <si>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</si>
  <si>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</si>
  <si>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</si>
  <si>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</si>
  <si>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</si>
  <si>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</si>
  <si>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</si>
  <si>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</si>
  <si>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</si>
  <si>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</si>
  <si>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</si>
  <si>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</si>
  <si>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</si>
  <si>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</si>
  <si>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</si>
  <si>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</si>
  <si>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</si>
  <si>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</si>
  <si>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</si>
  <si>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</si>
  <si>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</si>
  <si>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</si>
  <si>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</si>
  <si>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</si>
  <si>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</si>
  <si>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</si>
  <si>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</si>
  <si>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</si>
  <si>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</si>
  <si>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</si>
  <si>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</si>
  <si>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</si>
  <si>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</si>
  <si>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</si>
  <si>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</si>
  <si>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</si>
  <si>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</si>
  <si>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</si>
  <si>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</si>
  <si>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</si>
  <si>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</si>
  <si>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</si>
  <si>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</si>
  <si>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</si>
  <si>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</si>
  <si>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</si>
  <si>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</si>
  <si>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</si>
  <si>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</si>
  <si>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</si>
  <si>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</si>
  <si>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</si>
  <si>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</si>
  <si>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</si>
  <si>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</si>
  <si>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</si>
  <si>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</si>
  <si>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</si>
  <si>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</si>
  <si>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</si>
  <si>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</si>
  <si>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</si>
  <si>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</si>
  <si>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</si>
  <si>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</si>
  <si>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</si>
  <si>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</si>
  <si>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</si>
  <si>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</si>
  <si>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</si>
  <si>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</si>
  <si>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</si>
  <si>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</si>
  <si>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</si>
  <si>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</si>
  <si>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</si>
  <si>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</si>
  <si>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</si>
  <si>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</si>
  <si>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</si>
  <si>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</si>
  <si>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</si>
  <si>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</si>
  <si>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</si>
  <si>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</si>
  <si>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</si>
  <si>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</si>
  <si>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</si>
  <si>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</si>
  <si>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</si>
  <si>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</si>
  <si>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</si>
  <si>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</si>
  <si>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</si>
  <si>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</si>
  <si>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</si>
  <si>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</si>
  <si>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</si>
  <si>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</si>
  <si>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</si>
  <si>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</si>
  <si>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</si>
  <si>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</si>
  <si>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</si>
  <si>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</si>
  <si>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</si>
  <si>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</si>
  <si>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</si>
  <si>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</si>
  <si>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</si>
  <si>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</si>
  <si>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</si>
  <si>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</si>
  <si>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</si>
  <si>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</si>
  <si>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</si>
  <si>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</si>
  <si>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</si>
  <si>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</si>
  <si>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</si>
  <si>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</si>
  <si>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</si>
  <si>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</si>
  <si>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</si>
  <si>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</si>
  <si>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</si>
  <si>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</si>
  <si>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</si>
  <si>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</si>
  <si>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</si>
  <si>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</si>
  <si>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</si>
  <si>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</si>
  <si>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</si>
  <si>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</si>
  <si>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</si>
  <si>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</si>
  <si>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</si>
  <si>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</si>
  <si>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</si>
  <si>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</si>
  <si>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</si>
  <si>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</si>
  <si>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</si>
  <si>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</si>
  <si>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</si>
  <si>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</si>
  <si>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</si>
  <si>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</si>
  <si>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</si>
  <si>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</si>
  <si>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</si>
  <si>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</si>
  <si>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</si>
  <si>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</si>
  <si>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</si>
  <si>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</si>
  <si>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</si>
  <si>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</si>
  <si>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</si>
  <si>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</si>
  <si>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</si>
  <si>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</si>
  <si>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</si>
  <si>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</si>
  <si>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</si>
  <si>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</si>
  <si>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</si>
  <si>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</si>
  <si>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</si>
  <si>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</si>
  <si>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</si>
  <si>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</si>
  <si>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</si>
  <si>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</si>
  <si>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</si>
  <si>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</si>
  <si>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</si>
  <si>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</si>
  <si>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</si>
  <si>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</si>
  <si>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</si>
  <si>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</si>
  <si>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</si>
  <si>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</si>
  <si>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</si>
  <si>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</si>
  <si>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</si>
  <si>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</si>
  <si>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</si>
  <si>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</si>
  <si>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</si>
  <si>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</si>
  <si>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</si>
  <si>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</si>
  <si>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</si>
  <si>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</si>
  <si>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</si>
  <si>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</si>
  <si>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</si>
  <si>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</si>
  <si>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</si>
  <si>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</si>
  <si>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</si>
  <si>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</si>
  <si>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</si>
  <si>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</si>
  <si>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</si>
  <si>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</si>
  <si>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</si>
  <si>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</si>
  <si>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</si>
  <si>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</si>
  <si>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</si>
  <si>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</si>
  <si>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</si>
  <si>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</si>
  <si>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</si>
  <si>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</si>
  <si>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</si>
  <si>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</si>
  <si>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</si>
  <si>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</si>
  <si>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</si>
  <si>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</si>
  <si>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</si>
  <si>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</si>
  <si>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</si>
  <si>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</si>
  <si>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</si>
  <si>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</si>
  <si>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</si>
  <si>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</si>
  <si>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</si>
  <si>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</si>
  <si>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</si>
  <si>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</si>
  <si>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</si>
  <si>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</si>
  <si>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</si>
  <si>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</si>
  <si>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</si>
  <si>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</si>
  <si>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</si>
  <si>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</si>
  <si>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</si>
  <si>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</si>
  <si>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</si>
  <si>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</si>
  <si>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</si>
  <si>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</si>
  <si>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</si>
  <si>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</si>
  <si>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</si>
  <si>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</si>
  <si>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</si>
  <si>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</si>
  <si>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</si>
  <si>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</si>
  <si>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</si>
  <si>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</si>
  <si>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</si>
  <si>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</si>
  <si>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</si>
  <si>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</si>
  <si>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</si>
  <si>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</si>
  <si>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</si>
  <si>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</si>
  <si>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</si>
  <si>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</si>
  <si>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</si>
  <si>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</si>
  <si>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</si>
  <si>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</si>
  <si>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</si>
  <si>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</si>
  <si>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</si>
  <si>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</si>
  <si>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</si>
  <si>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</si>
  <si>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</si>
  <si>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</si>
  <si>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</si>
  <si>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</si>
  <si>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</si>
  <si>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</si>
  <si>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</si>
  <si>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</si>
  <si>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</si>
  <si>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</si>
  <si>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</si>
  <si>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</si>
  <si>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</si>
  <si>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</si>
  <si>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</si>
  <si>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</si>
  <si>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</si>
  <si>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</si>
  <si>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</si>
  <si>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</si>
  <si>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</si>
  <si>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</si>
  <si>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</si>
  <si>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</si>
  <si>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</si>
  <si>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</si>
  <si>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</si>
  <si>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</si>
  <si>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</si>
  <si>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</si>
  <si>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</si>
  <si>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</si>
  <si>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</si>
  <si>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</si>
  <si>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</si>
  <si>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</si>
  <si>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</si>
  <si>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</si>
  <si>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</si>
  <si>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</si>
  <si>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</si>
  <si>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</si>
  <si>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</si>
  <si>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</si>
  <si>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</si>
  <si>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</si>
  <si>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</si>
  <si>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</si>
  <si>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</si>
  <si>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</si>
  <si>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</si>
  <si>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</si>
  <si>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</si>
  <si>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</si>
  <si>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</si>
  <si>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</si>
  <si>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</si>
  <si>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</si>
  <si>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</si>
  <si>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</si>
  <si>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</si>
  <si>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</si>
  <si>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</si>
  <si>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</si>
  <si>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</si>
  <si>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</si>
  <si>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</si>
  <si>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</si>
  <si>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</si>
  <si>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</si>
  <si>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</si>
  <si>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</si>
  <si>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</si>
  <si>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</si>
  <si>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</si>
  <si>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</si>
  <si>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</si>
  <si>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</si>
  <si>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</si>
  <si>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</si>
  <si>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</si>
  <si>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</si>
  <si>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</si>
  <si>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</si>
  <si>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</si>
  <si>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</si>
  <si>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</si>
  <si>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</si>
  <si>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</si>
  <si>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</si>
  <si>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</si>
  <si>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</si>
  <si>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</si>
  <si>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</si>
  <si>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</si>
  <si>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</si>
  <si>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</si>
  <si>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</si>
  <si>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</si>
  <si>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</si>
  <si>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</si>
  <si>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</si>
  <si>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</si>
  <si>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</si>
  <si>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</si>
  <si>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</si>
  <si>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</si>
  <si>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</si>
  <si>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</si>
  <si>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</si>
  <si>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</si>
  <si>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</si>
  <si>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</si>
  <si>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</si>
  <si>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</si>
  <si>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</si>
  <si>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</si>
  <si>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</si>
  <si>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</si>
  <si>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</si>
  <si>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</si>
  <si>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</si>
  <si>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</si>
  <si>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</si>
  <si>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</si>
  <si>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</si>
  <si>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</si>
  <si>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</si>
  <si>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</si>
  <si>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</si>
  <si>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</si>
  <si>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</si>
  <si>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</si>
  <si>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</si>
  <si>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</si>
  <si>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</si>
  <si>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</si>
  <si>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</si>
  <si>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</si>
  <si>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</si>
  <si>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</si>
  <si>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</si>
  <si>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</si>
  <si>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</si>
  <si>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</si>
  <si>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</si>
  <si>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</si>
  <si>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</si>
  <si>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</si>
  <si>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</si>
  <si>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</si>
  <si>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</si>
  <si>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</si>
  <si>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</si>
  <si>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</si>
  <si>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</si>
  <si>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</si>
  <si>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</si>
  <si>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</si>
  <si>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</si>
  <si>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</si>
  <si>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</si>
  <si>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</si>
  <si>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</si>
  <si>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</si>
  <si>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</si>
  <si>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</si>
  <si>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</si>
  <si>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</si>
  <si>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</si>
  <si>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</si>
  <si>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</si>
  <si>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</si>
  <si>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</si>
  <si>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</si>
  <si>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</si>
  <si>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</si>
  <si>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</si>
  <si>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</si>
  <si>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</si>
  <si>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</si>
  <si>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</si>
  <si>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</si>
  <si>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</si>
  <si>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</si>
  <si>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</si>
  <si>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</si>
  <si>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</si>
  <si>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</si>
  <si>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</si>
  <si>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</si>
  <si>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</si>
  <si>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</si>
  <si>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</si>
  <si>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</si>
  <si>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</si>
  <si>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</si>
  <si>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</si>
  <si>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</si>
  <si>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</si>
  <si>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</si>
  <si>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</si>
  <si>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</si>
  <si>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</si>
  <si>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</si>
  <si>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</si>
  <si>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</si>
  <si>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</si>
  <si>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</si>
  <si>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</si>
  <si>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</si>
  <si>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</si>
  <si>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</si>
  <si>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</si>
  <si>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</si>
  <si>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</si>
  <si>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</si>
  <si>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</si>
  <si>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</si>
  <si>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</si>
  <si>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</si>
  <si>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</si>
  <si>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</si>
  <si>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</si>
  <si>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</si>
  <si>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</si>
  <si>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</si>
  <si>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</si>
  <si>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</si>
  <si>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</si>
  <si>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</si>
  <si>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</si>
  <si>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</si>
  <si>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</si>
  <si>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</si>
  <si>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</si>
  <si>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</si>
  <si>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</si>
  <si>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</si>
  <si>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</si>
  <si>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</si>
  <si>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</si>
  <si>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</si>
  <si>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</si>
  <si>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</si>
  <si>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</si>
  <si>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</si>
  <si>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</si>
  <si>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</si>
  <si>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</si>
  <si>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</si>
  <si>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</si>
  <si>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</si>
  <si>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</si>
  <si>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</si>
  <si>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</si>
  <si>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</si>
  <si>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</si>
  <si>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</si>
  <si>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</si>
  <si>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</si>
  <si>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</si>
  <si>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</si>
  <si>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</si>
  <si>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</si>
  <si>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</si>
  <si>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</si>
  <si>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</si>
  <si>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</si>
  <si>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</si>
  <si>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</si>
  <si>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</si>
  <si>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</si>
  <si>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</si>
  <si>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</si>
  <si>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</si>
  <si>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</si>
  <si>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</si>
  <si>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</si>
  <si>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</si>
  <si>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</si>
  <si>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</si>
  <si>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</si>
  <si>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</si>
  <si>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</si>
  <si>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</si>
  <si>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</si>
  <si>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</si>
  <si>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</si>
  <si>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</si>
  <si>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</si>
  <si>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</si>
  <si>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</si>
  <si>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</si>
  <si>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</si>
  <si>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</si>
  <si>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</si>
  <si>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</si>
  <si>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</si>
  <si>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</si>
  <si>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</si>
  <si>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</si>
  <si>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</si>
  <si>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</si>
  <si>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</si>
  <si>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</si>
  <si>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</si>
  <si>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</si>
  <si>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</si>
  <si>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</si>
  <si>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</si>
  <si>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</si>
  <si>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</si>
  <si>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</si>
  <si>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</si>
  <si>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</si>
  <si>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</si>
  <si>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</si>
  <si>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</si>
  <si>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</si>
  <si>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</si>
  <si>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</si>
  <si>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</si>
  <si>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</si>
  <si>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</si>
  <si>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</si>
  <si>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</si>
  <si>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</si>
  <si>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</si>
  <si>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</si>
  <si>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</si>
  <si>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</si>
  <si>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</si>
  <si>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</si>
  <si>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</si>
  <si>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</si>
  <si>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</si>
  <si>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</si>
  <si>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</si>
  <si>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</si>
  <si>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</si>
  <si>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</si>
  <si>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</si>
  <si>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</si>
  <si>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</si>
  <si>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</si>
  <si>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</si>
  <si>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</si>
  <si>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</si>
  <si>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</si>
  <si>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</si>
  <si>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</si>
  <si>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</si>
  <si>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</si>
  <si>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</si>
  <si>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</si>
  <si>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</si>
  <si>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</si>
  <si>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</si>
  <si>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</si>
  <si>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</si>
  <si>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</si>
  <si>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</si>
  <si>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</si>
  <si>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</si>
  <si>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</si>
  <si>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</si>
  <si>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</si>
  <si>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</si>
  <si>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</si>
  <si>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</si>
  <si>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</si>
  <si>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</si>
  <si>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</si>
  <si>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</si>
  <si>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</si>
  <si>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</si>
  <si>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</si>
  <si>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</si>
  <si>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</si>
  <si>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</si>
  <si>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</si>
  <si>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</si>
  <si>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</si>
  <si>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</si>
  <si>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</si>
  <si>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</si>
  <si>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</si>
  <si>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</si>
  <si>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</si>
  <si>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</si>
  <si>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</si>
  <si>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</si>
  <si>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</si>
  <si>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</si>
  <si>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</si>
  <si>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</si>
  <si>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</si>
  <si>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</si>
  <si>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</si>
  <si>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</si>
  <si>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</si>
  <si>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</si>
  <si>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</si>
  <si>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</si>
  <si>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</si>
  <si>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</si>
  <si>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</si>
  <si>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</si>
  <si>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</si>
  <si>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</si>
  <si>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</si>
  <si>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</si>
  <si>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</si>
  <si>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</si>
  <si>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</si>
  <si>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</si>
  <si>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</si>
  <si>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</si>
  <si>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</si>
  <si>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</si>
  <si>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</si>
  <si>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</si>
  <si>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</si>
  <si>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</si>
  <si>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</si>
  <si>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</si>
  <si>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</si>
  <si>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</si>
  <si>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</si>
  <si>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</si>
  <si>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</si>
  <si>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</si>
  <si>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</si>
  <si>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</si>
  <si>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</si>
  <si>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</si>
  <si>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</si>
  <si>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</si>
  <si>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</si>
  <si>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</si>
  <si>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</si>
  <si>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</si>
  <si>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</si>
  <si>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</si>
  <si>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</si>
  <si>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</si>
  <si>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</si>
  <si>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</si>
  <si>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</si>
  <si>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</si>
  <si>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</si>
  <si>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</si>
  <si>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</si>
  <si>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</si>
  <si>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</si>
  <si>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</si>
  <si>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</si>
  <si>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</si>
  <si>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</si>
  <si>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</si>
  <si>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</si>
  <si>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</si>
  <si>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</si>
  <si>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</si>
  <si>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</si>
  <si>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</si>
  <si>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</si>
  <si>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</si>
  <si>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</si>
  <si>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</si>
  <si>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</si>
  <si>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</si>
  <si>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</si>
  <si>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</si>
  <si>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</si>
  <si>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</si>
  <si>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</si>
  <si>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</si>
  <si>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</si>
  <si>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</si>
  <si>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</si>
  <si>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</si>
  <si>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</si>
  <si>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</si>
  <si>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</si>
  <si>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</si>
  <si>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</si>
  <si>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</si>
  <si>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</si>
  <si>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</si>
  <si>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</si>
  <si>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</si>
  <si>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</si>
  <si>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</si>
  <si>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</si>
  <si>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</si>
  <si>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</si>
  <si>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</si>
  <si>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</si>
  <si>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</si>
  <si>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</si>
  <si>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</si>
  <si>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</si>
  <si>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</si>
  <si>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</si>
  <si>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</si>
  <si>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</si>
  <si>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</si>
  <si>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</si>
  <si>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</si>
  <si>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</si>
  <si>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</si>
  <si>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</si>
  <si>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</si>
  <si>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</si>
  <si>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</si>
  <si>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</si>
  <si>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</si>
  <si>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</si>
  <si>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</si>
  <si>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</si>
  <si>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</si>
  <si>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</si>
  <si>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</si>
  <si>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</si>
  <si>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</si>
  <si>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</si>
  <si>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</si>
  <si>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</si>
  <si>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</si>
  <si>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</si>
  <si>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</si>
  <si>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</si>
  <si>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</si>
  <si>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</si>
  <si>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</si>
  <si>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</si>
  <si>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</si>
  <si>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</si>
  <si>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</si>
  <si>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</si>
  <si>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</si>
  <si>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</si>
  <si>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</si>
  <si>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</si>
  <si>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</si>
  <si>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</si>
  <si>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</si>
  <si>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</si>
  <si>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</si>
  <si>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</si>
  <si>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</si>
  <si>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</si>
  <si>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</si>
  <si>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</si>
  <si>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</si>
  <si>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</si>
  <si>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</si>
  <si>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</si>
  <si>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</si>
  <si>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</si>
  <si>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</si>
  <si>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</si>
  <si>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</si>
  <si>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</si>
  <si>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</si>
  <si>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</si>
  <si>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</si>
  <si>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</si>
  <si>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</si>
  <si>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</si>
  <si>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</si>
  <si>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</si>
  <si>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</si>
  <si>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</si>
  <si>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</si>
  <si>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</si>
  <si>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</si>
  <si>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</si>
  <si>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</si>
  <si>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</si>
  <si>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</si>
  <si>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</si>
  <si>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</si>
  <si>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</si>
  <si>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</si>
  <si>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</si>
  <si>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</si>
  <si>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</si>
  <si>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</si>
  <si>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</si>
  <si>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</si>
  <si>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</si>
  <si>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</si>
  <si>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</si>
  <si>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</si>
  <si>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</si>
  <si>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</si>
  <si>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</si>
  <si>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</si>
  <si>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</si>
  <si>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</si>
  <si>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</si>
  <si>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</si>
  <si>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</si>
  <si>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</si>
  <si>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</si>
  <si>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</si>
  <si>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</si>
  <si>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</si>
  <si>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</si>
  <si>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</si>
  <si>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</si>
  <si>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</si>
  <si>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</si>
  <si>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</si>
  <si>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</si>
  <si>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</si>
  <si>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</si>
  <si>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</si>
  <si>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</si>
  <si>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</si>
  <si>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</si>
  <si>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</si>
  <si>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</si>
  <si>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</si>
  <si>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</si>
  <si>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</si>
  <si>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</si>
  <si>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</si>
  <si>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</si>
  <si>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</si>
  <si>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</si>
  <si>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</si>
  <si>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</si>
  <si>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</si>
  <si>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</si>
  <si>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</si>
  <si>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</si>
  <si>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</si>
  <si>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</si>
  <si>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</si>
  <si>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</si>
  <si>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</si>
  <si>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</si>
  <si>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</si>
  <si>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</si>
  <si>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</si>
  <si>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</si>
  <si>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</si>
  <si>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</si>
  <si>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</si>
  <si>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</si>
  <si>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</si>
  <si>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</si>
  <si>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</si>
  <si>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</si>
  <si>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</si>
  <si>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</si>
  <si>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</si>
  <si>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</si>
  <si>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</si>
  <si>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</si>
  <si>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</si>
  <si>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</si>
  <si>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</si>
  <si>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</si>
  <si>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</si>
  <si>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</si>
  <si>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</si>
  <si>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</si>
  <si>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</si>
  <si>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</si>
  <si>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</si>
  <si>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</si>
  <si>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</si>
  <si>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</si>
  <si>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</si>
  <si>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</si>
  <si>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</si>
  <si>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</si>
  <si>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</si>
  <si>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</si>
  <si>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</si>
  <si>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</si>
  <si>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</si>
  <si>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</si>
  <si>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</si>
  <si>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</si>
  <si>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</si>
  <si>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</si>
  <si>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</si>
  <si>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</si>
  <si>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</si>
  <si>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</si>
  <si>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</si>
  <si>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</si>
  <si>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</si>
  <si>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</si>
  <si>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</si>
  <si>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</si>
  <si>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</si>
  <si>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</si>
  <si>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</si>
  <si>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</si>
  <si>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</si>
  <si>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</si>
  <si>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</si>
  <si>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</si>
  <si>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</si>
  <si>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</si>
  <si>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</si>
  <si>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</si>
  <si>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</si>
  <si>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</si>
  <si>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</si>
  <si>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</si>
  <si>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</si>
  <si>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</si>
  <si>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</si>
  <si>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</si>
  <si>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</si>
  <si>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</si>
  <si>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</si>
  <si>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</si>
  <si>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</si>
  <si>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</si>
  <si>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</si>
  <si>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</si>
  <si>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</si>
  <si>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</si>
  <si>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</si>
  <si>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</si>
  <si>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</si>
  <si>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</si>
  <si>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</si>
  <si>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</si>
  <si>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</si>
  <si>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</si>
  <si>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</si>
  <si>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</si>
  <si>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</si>
  <si>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</si>
  <si>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</si>
  <si>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</si>
  <si>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</si>
  <si>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</si>
  <si>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</si>
  <si>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</si>
  <si>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</si>
  <si>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</si>
  <si>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</si>
  <si>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</si>
  <si>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</si>
  <si>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</si>
  <si>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</si>
  <si>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</si>
  <si>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</si>
  <si>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</si>
  <si>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</si>
  <si>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</si>
  <si>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</si>
  <si>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</si>
  <si>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</si>
  <si>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</si>
  <si>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</si>
  <si>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</si>
  <si>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</si>
  <si>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</si>
  <si>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</si>
  <si>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</si>
  <si>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</si>
  <si>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</si>
  <si>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</si>
  <si>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</si>
  <si>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</si>
  <si>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</si>
  <si>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</si>
  <si>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</si>
  <si>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</si>
  <si>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</si>
  <si>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</si>
  <si>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</si>
  <si>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</si>
  <si>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</si>
  <si>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</si>
  <si>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</si>
  <si>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</si>
  <si>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</si>
  <si>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</si>
  <si>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</si>
  <si>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</si>
  <si>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</si>
  <si>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</si>
  <si>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</si>
  <si>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</si>
  <si>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</si>
  <si>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</si>
  <si>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</si>
  <si>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</si>
  <si>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</si>
  <si>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</si>
  <si>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</si>
  <si>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</si>
  <si>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</si>
  <si>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</si>
  <si>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</si>
  <si>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</si>
  <si>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</si>
  <si>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</si>
  <si>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</si>
  <si>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</si>
  <si>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</si>
  <si>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</si>
  <si>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</si>
  <si>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</si>
  <si>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</si>
  <si>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</si>
  <si>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</si>
  <si>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</si>
  <si>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</si>
  <si>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</si>
  <si>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</si>
  <si>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</si>
  <si>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</si>
  <si>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</si>
  <si>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</si>
  <si>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</si>
  <si>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</si>
  <si>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</si>
  <si>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</si>
  <si>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</si>
  <si>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</si>
  <si>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</si>
  <si>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</si>
  <si>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</si>
  <si>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</si>
  <si>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</si>
  <si>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</si>
  <si>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</si>
  <si>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</si>
  <si>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</si>
  <si>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</si>
  <si>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</si>
  <si>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</si>
  <si>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</si>
  <si>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</si>
  <si>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</si>
  <si>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</si>
  <si>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</si>
  <si>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</si>
  <si>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</si>
  <si>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</si>
  <si>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</si>
  <si>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</si>
  <si>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</si>
  <si>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</si>
  <si>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</si>
  <si>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</si>
  <si>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</si>
  <si>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</si>
  <si>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</si>
  <si>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</si>
  <si>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</si>
  <si>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</si>
  <si>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</si>
  <si>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</si>
  <si>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</si>
  <si>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</si>
  <si>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</si>
  <si>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</si>
  <si>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</si>
  <si>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</si>
  <si>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</si>
  <si>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</si>
  <si>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</si>
  <si>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</si>
  <si>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</si>
  <si>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</si>
  <si>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</si>
  <si>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</si>
  <si>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</si>
  <si>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</si>
  <si>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</si>
  <si>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</si>
  <si>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</si>
  <si>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</si>
  <si>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</si>
  <si>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</si>
  <si>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</si>
  <si>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</si>
  <si>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</si>
  <si>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</si>
  <si>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</si>
  <si>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</si>
  <si>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</si>
  <si>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</si>
  <si>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</si>
  <si>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</si>
  <si>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</si>
  <si>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</si>
  <si>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</si>
  <si>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</si>
  <si>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</si>
  <si>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</si>
  <si>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</si>
  <si>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</si>
  <si>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</si>
  <si>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</si>
  <si>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</si>
  <si>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</si>
  <si>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</si>
  <si>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</si>
  <si>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</si>
  <si>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</si>
  <si>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</si>
  <si>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</si>
  <si>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</si>
  <si>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</si>
  <si>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</si>
  <si>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</si>
  <si>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</si>
  <si>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</si>
  <si>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</si>
  <si>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</si>
  <si>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</si>
  <si>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</si>
  <si>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</si>
  <si>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</si>
  <si>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</si>
  <si>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</si>
  <si>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</si>
  <si>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</si>
  <si>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</si>
  <si>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</si>
  <si>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</si>
  <si>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</si>
  <si>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</si>
  <si>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</si>
  <si>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</si>
  <si>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</si>
  <si>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</si>
  <si>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</si>
  <si>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</si>
  <si>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</si>
  <si>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</si>
  <si>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</si>
  <si>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</si>
  <si>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</si>
  <si>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</si>
  <si>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</si>
  <si>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</si>
  <si>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</si>
  <si>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</si>
  <si>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</si>
  <si>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</si>
  <si>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</si>
  <si>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</si>
  <si>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</si>
  <si>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</si>
  <si>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</si>
  <si>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</si>
  <si>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</si>
  <si>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</si>
  <si>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</si>
  <si>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</si>
  <si>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</si>
  <si>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</si>
  <si>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</si>
  <si>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</si>
  <si>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</si>
  <si>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</si>
  <si>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</si>
  <si>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</si>
  <si>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</si>
  <si>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</si>
  <si>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</si>
  <si>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</si>
  <si>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</si>
  <si>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</si>
  <si>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</si>
  <si>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</si>
  <si>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</si>
  <si>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</si>
  <si>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</si>
  <si>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</si>
  <si>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</si>
  <si>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</si>
  <si>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</si>
  <si>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</si>
  <si>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</si>
  <si>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</si>
  <si>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</si>
  <si>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</si>
  <si>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</si>
  <si>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</si>
  <si>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</si>
  <si>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</si>
  <si>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</si>
  <si>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</si>
  <si>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</si>
  <si>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</si>
  <si>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</si>
  <si>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</si>
  <si>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</si>
  <si>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</si>
  <si>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</si>
  <si>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</si>
  <si>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</si>
  <si>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</si>
  <si>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</si>
  <si>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</si>
  <si>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GS1208</t>
  </si>
  <si>
    <t>2022
(01/07/2022 - 31/12/2022)</t>
  </si>
  <si>
    <t>2029                       
(01/01/2029 - 30/06/2029)</t>
  </si>
  <si>
    <t>Continuation of innovative built infrastructure
which is reliable,
sustainable and
resilient which
provides
sustainable
electricity
generation.</t>
  </si>
  <si>
    <t>No infrastructure in the baseline.</t>
  </si>
  <si>
    <t>Industry, Innovation and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</si>
</sst>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0"/>
      <color rgb="FF4D4D4C"/>
      <name val="Verdana"/>
      <family val="2"/>
      <charset val="16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5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0" fontId="1" fillId="15" borderId="25" xfId="0" applyFont="1" applyFill="1" applyBorder="1" applyAlignment="1">
      <alignment horizontal="center" vertical="center" wrapText="1"/>
    </xf>
    <xf numFmtId="0" fontId="1" fillId="15" borderId="25" xfId="0" applyFont="1" applyFill="1" applyBorder="1" applyAlignment="1">
      <alignment horizontal="center"/>
    </xf>
    <xf numFmtId="3"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4" fontId="19" fillId="0" borderId="1" xfId="0" applyNumberFormat="1" applyFont="1" applyBorder="1" applyAlignment="1">
      <alignment horizontal="center" vertical="center"/>
    </xf>
    <xf numFmtId="4"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8" fillId="14" borderId="26" xfId="0" applyFont="1" applyFill="1" applyBorder="1" applyAlignment="1">
      <alignment horizontal="center" vertical="center" wrapText="1"/>
    </xf>
    <xf numFmtId="0" fontId="8" fillId="14" borderId="30" xfId="0" applyFont="1" applyFill="1" applyBorder="1" applyAlignment="1">
      <alignment horizontal="center" vertical="center" wrapText="1"/>
    </xf>
    <xf numFmtId="0" fontId="8" fillId="14" borderId="25" xfId="0" applyFont="1" applyFill="1" applyBorder="1" applyAlignment="1">
      <alignment horizontal="center" vertical="center"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53" fillId="0" borderId="21" xfId="0" applyFont="1" applyBorder="1" applyAlignment="1">
      <alignment vertical="center" wrapText="1"/>
    </xf>
    <xf numFmtId="0" fontId="53" fillId="0" borderId="22" xfId="0" applyFont="1" applyBorder="1" applyAlignment="1">
      <alignment vertical="center" wrapText="1"/>
    </xf>
    <xf numFmtId="0" fontId="53" fillId="0" borderId="23" xfId="0" applyFont="1" applyBorder="1" applyAlignment="1">
      <alignment vertical="center" wrapText="1"/>
    </xf>
    <xf numFmtId="0" fontId="53" fillId="0" borderId="14" xfId="0" applyFont="1" applyBorder="1" applyAlignment="1">
      <alignment vertical="center" wrapText="1"/>
    </xf>
    <xf numFmtId="0" fontId="53" fillId="0" borderId="15" xfId="0" applyFont="1" applyBorder="1" applyAlignment="1">
      <alignment vertical="center" wrapText="1"/>
    </xf>
    <xf numFmtId="0" fontId="53" fillId="0" borderId="19" xfId="0" applyFont="1" applyBorder="1" applyAlignment="1">
      <alignment vertical="center"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xr:uid="{00000000-0005-0000-0000-000002000000}"/>
    <cellStyle name="Style 1" xfId="3" xr:uid="{00000000-0005-0000-0000-000003000000}"/>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aa-ET"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85737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Desktop\Cemel\DESIGN%20CHANGE\GS%20Round%20II\Round%20II\GS1208_ER%20Calculation%20Sheet_CEMEL%20HES_03.09.2024.xlsx" TargetMode="External"/><Relationship Id="rId1" Type="http://schemas.openxmlformats.org/officeDocument/2006/relationships/externalLinkPath" Target="GS1208_ER%20Calculation%20Sheet_CEMEL%20HES_03.09.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R Calculations"/>
      <sheetName val="SD Parameters"/>
    </sheetNames>
    <sheetDataSet>
      <sheetData sheetId="0">
        <row r="10">
          <cell r="M10">
            <v>272012</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5" displayName="Table5" ref="A2:S50" totalsRowShown="0" headerRowDxfId="420" dataDxfId="419">
  <autoFilter ref="A2:S50"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IMPACT" dataDxfId="418">
      <calculatedColumnFormula>Background!L7</calculatedColumnFormula>
    </tableColumn>
    <tableColumn id="2" xr3:uid="{00000000-0010-0000-0000-000002000000}" name="Climate change mitigation" dataDxfId="417">
      <calculatedColumnFormula array="1">IF(ROWS($AC$2:AC2)&lt;=B$1,INDEX($AB$2:$AB$50,_xlfn.AGGREGATE(15,3,($AC$2:$AC$50=Mapping!$B$2)/($AC$2:$AC$50=Mapping!$B$2)*ROW($AC$2:$AC$50)-ROWS($AC$2),ROWS($AC$2:AC2))),"")</calculatedColumnFormula>
    </tableColumn>
    <tableColumn id="3" xr3:uid="{00000000-0010-0000-0000-000003000000}" name="Climate change adaptation" dataDxfId="416">
      <calculatedColumnFormula array="1">IF(ROWS($AC$2:AC2)&lt;=C$1,INDEX($AB$2:$AB$50,_xlfn.AGGREGATE(15,3,($AC$2:$AC$50=Mapping!$C$2)/($AC$2:$AC$50=Mapping!$C$2)*ROW($AC$2:$AC$50)-ROWS($AC$2),ROWS($AC$2:AC2))),"")</calculatedColumnFormula>
    </tableColumn>
    <tableColumn id="4" xr3:uid="{00000000-0010-0000-0000-000004000000}" name="Air quality" dataDxfId="415">
      <calculatedColumnFormula array="1">IF(ROWS($AC$2:AC2)&lt;=D$1,INDEX($AB$2:$AB$50,_xlfn.AGGREGATE(15,3,($AC$2:$AC$50=Mapping!$D$2)/($AC$2:$AC$50=Mapping!$D$2)*ROW($AC$2:$AC$50)-ROWS($AC$2),ROWS($AC$2:AC2))),"")</calculatedColumnFormula>
    </tableColumn>
    <tableColumn id="5" xr3:uid="{00000000-0010-0000-0000-000005000000}" name="Water quality, quantity and service" dataDxfId="414">
      <calculatedColumnFormula array="1">IF(ROWS($AC$2:AC2)&lt;=E$1,INDEX($AB$2:$AB$50,_xlfn.AGGREGATE(15,3,($AC$2:$AC$50=Mapping!$E$2)/($AC$2:$AC$50=Mapping!$E$2)*ROW($AC$2:$AC$50)-ROWS($AC$2),ROWS($AC$2:AC2))),"")</calculatedColumnFormula>
    </tableColumn>
    <tableColumn id="6" xr3:uid="{00000000-0010-0000-0000-000006000000}" name="Soil quality" dataDxfId="413">
      <calculatedColumnFormula array="1">IF(ROWS($AC$2:AC2)&lt;=F$1,INDEX($AB$2:$AB$50,_xlfn.AGGREGATE(15,3,($AC$2:$AC$50=Mapping!$F$2)/($AC$2:$AC$50=Mapping!$F$2)*ROW($AC$2:$AC$50)-ROWS($AC$2),ROWS($AC$2:AC2))),"")</calculatedColumnFormula>
    </tableColumn>
    <tableColumn id="7" xr3:uid="{00000000-0010-0000-0000-000007000000}" name="Waste" dataDxfId="412">
      <calculatedColumnFormula array="1">IF(ROWS($AC$2:AC2)&lt;=G$1,INDEX($AB$2:$AB$50,_xlfn.AGGREGATE(15,3,($AC$2:$AC$50=Mapping!$G$2)/($AC$2:$AC$50=Mapping!$G$2)*ROW($AC$2:$AC$50)-ROWS($AC$2),ROWS($AC$2:AC2))),"")</calculatedColumnFormula>
    </tableColumn>
    <tableColumn id="8" xr3:uid="{00000000-0010-0000-0000-000008000000}" name="Natural resource and Sustainable Forest Management" dataDxfId="411">
      <calculatedColumnFormula array="1">IF(ROWS($AC$2:AC2)&lt;=H$1,INDEX($AB$2:$AB$50,_xlfn.AGGREGATE(15,3,($AC$2:$AC$50=Mapping!$H$2)/($AC$2:$AC$50=Mapping!$H$2)*ROW($AC$2:$AC$50)-ROWS($AC$2),ROWS($AC$2:AC2))),"")</calculatedColumnFormula>
    </tableColumn>
    <tableColumn id="10" xr3:uid="{00000000-0010-0000-0000-00000A000000}" name="Health &amp; safety" dataDxfId="410">
      <calculatedColumnFormula array="1">IF(ROWS($AC$2:AC2)&lt;=I$1,INDEX($AB$2:$AB$50,_xlfn.AGGREGATE(15,3,($AC$2:$AC$50=Mapping!$I$2)/($AC$2:$AC$50=Mapping!$I$2)*ROW($AC$2:$AC$50)-ROWS($AC$2),ROWS($AC$2:AC2))),"")</calculatedColumnFormula>
    </tableColumn>
    <tableColumn id="9" xr3:uid="{00000000-0010-0000-0000-000009000000}" name="Employment" dataDxfId="409">
      <calculatedColumnFormula array="1">IF(ROWS($AC$2:AC2)&lt;=J$1,INDEX($AB$2:$AB$50,_xlfn.AGGREGATE(15,3,($AC$2:$AC$50=Mapping!$J$2)/($AC$2:$AC$50=Mapping!$J$2)*ROW($AC$2:$AC$50)-ROWS($AC$2),ROWS($AC$2:AC2))),"")</calculatedColumnFormula>
    </tableColumn>
    <tableColumn id="11" xr3:uid="{00000000-0010-0000-0000-00000B000000}" name="Livelihood" dataDxfId="408">
      <calculatedColumnFormula array="1">IF(ROWS($AC$2:AC2)&lt;=K$1,INDEX($AB$2:$AB$50,_xlfn.AGGREGATE(15,3,($AC$2:$AC$50=Mapping!$K$2)/($AC$2:$AC$50=Mapping!$K$2)*ROW($AC$2:$AC$50)-ROWS($AC$2),ROWS($AC$2:AC2))),"")</calculatedColumnFormula>
    </tableColumn>
    <tableColumn id="12" xr3:uid="{00000000-0010-0000-0000-00000C000000}" name="Gender" dataDxfId="407">
      <calculatedColumnFormula array="1">IF(ROWS($AC$2:AC2)&lt;=L$1,INDEX($AB$2:$AB$50,_xlfn.AGGREGATE(15,3,($AC$2:$AC$50=Mapping!$L$2)/($AC$2:$AC$50=Mapping!$L$2)*ROW($AC$2:$AC$50)-ROWS($AC$2),ROWS($AC$2:AC2))),"")</calculatedColumnFormula>
    </tableColumn>
    <tableColumn id="13" xr3:uid="{00000000-0010-0000-0000-00000D000000}" name="Energy generation, efficiency &amp; access" dataDxfId="406">
      <calculatedColumnFormula array="1">IF(ROWS($AC$2:AC2)&lt;=M$1,INDEX($AB$2:$AB$50,_xlfn.AGGREGATE(15,3,($AC$2:$AC$50=Mapping!$M$2)/($AC$2:$AC$50=Mapping!$M$2)*ROW($AC$2:$AC$50)-ROWS($AC$2),ROWS($AC$2:AC2))),"")</calculatedColumnFormula>
    </tableColumn>
    <tableColumn id="14" xr3:uid="{00000000-0010-0000-0000-00000E000000}" name="Access to basic services" dataDxfId="405">
      <calculatedColumnFormula array="1">IF(ROWS($AC$2:AC2)&lt;=N$1,INDEX($AB$2:$AB$50,_xlfn.AGGREGATE(15,3,($AC$2:$AC$50=Mapping!$N$2)/($AC$2:$AC$50=Mapping!$N$2)*ROW($AC$2:$AC$50)-ROWS($AC$2),ROWS($AC$2:AC2))),"")</calculatedColumnFormula>
    </tableColumn>
    <tableColumn id="15" xr3:uid="{00000000-0010-0000-0000-00000F000000}" name="Access to infrastructure" dataDxfId="404">
      <calculatedColumnFormula array="1">IF(ROWS($AC$2:AC2)&lt;=O$1,INDEX($AB$2:$AB$50,_xlfn.AGGREGATE(15,3,($AC$2:$AC$50=Mapping!$O$2)/($AC$2:$AC$50=Mapping!$O$2)*ROW($AC$2:$AC$50)-ROWS($AC$2),ROWS($AC$2:AC2))),"")</calculatedColumnFormula>
    </tableColumn>
    <tableColumn id="16" xr3:uid="{00000000-0010-0000-0000-000010000000}" name="Food security" dataDxfId="403">
      <calculatedColumnFormula array="1">IF(ROWS($AC$2:AC2)&lt;=P$1,INDEX($AB$2:$AB$50,_xlfn.AGGREGATE(15,3,($AC$2:$AC$50=Mapping!$P$2)/($AC$2:$AC$50=Mapping!$P$2)*ROW($AC$2:$AC$50)-ROWS($AC$2),ROWS($AC$2:AC2))),"")</calculatedColumnFormula>
    </tableColumn>
    <tableColumn id="17" xr3:uid="{00000000-0010-0000-0000-000011000000}" name="Technology transfer" dataDxfId="402">
      <calculatedColumnFormula array="1">IF(ROWS($AC$2:AC2)&lt;=Q$1,INDEX($AB$2:$AB$50,_xlfn.AGGREGATE(15,3,($AC$2:$AC$50=Mapping!$Q$2)/($AC$2:$AC$50=Mapping!$Q$2)*ROW($AC$2:$AC$50)-ROWS($AC$2),ROWS($AC$2:AC2))),"")</calculatedColumnFormula>
    </tableColumn>
    <tableColumn id="19" xr3:uid="{00000000-0010-0000-0000-000013000000}" name="Capacity building" dataDxfId="401">
      <calculatedColumnFormula array="1">IF(ROWS($AC$2:AC2)&lt;=R$1,INDEX($AB$2:$AB$50,_xlfn.AGGREGATE(15,3,($AC$2:$AC$50=Mapping!$R$2)/($AC$2:$AC$50=Mapping!$R$2)*ROW($AC$2:$AC$50)-ROWS($AC$2),ROWS($AC$2:AC2))),"")</calculatedColumnFormula>
    </tableColumn>
    <tableColumn id="20" xr3:uid="{00000000-0010-0000-0000-00001400000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791013" displayName="Table791013" ref="AX163:BN211" totalsRowShown="0" headerRowDxfId="239" dataDxfId="238" dataCellStyle="Normal 2">
  <autoFilter ref="AX163:BN211" xr:uid="{00000000-0009-0000-0100-00000C000000}"/>
  <tableColumns count="17">
    <tableColumn id="1" xr3:uid="{00000000-0010-0000-0900-000001000000}" name="1. No poverty" dataDxfId="237" dataCellStyle="Normal 2">
      <calculatedColumnFormula array="1">IF(ROWS($AD$163:AD163)&lt;=AX$162,INDEX($AB$163:$AB$211,_xlfn.AGGREGATE(15,3,($AD$163:$AD$211=Mapping!$AX$163)/($AD$163:$AD$211=Mapping!$AX$163)*ROW($AD$2:$AD$50)-ROWS($AD$163),ROWS($AD$163:AD163))),"")</calculatedColumnFormula>
    </tableColumn>
    <tableColumn id="2" xr3:uid="{00000000-0010-0000-0900-000002000000}" name="2. Zero Hunger" dataDxfId="236" dataCellStyle="Normal 2">
      <calculatedColumnFormula array="1">IF(ROWS($AD$163:AD163)&lt;=AY$162,INDEX($AB$163:$AB$211,_xlfn.AGGREGATE(15,3,($AD$163:$AD$211=Mapping!$AY$163)/($AD$163:$AD$211=Mapping!$AY$163)*ROW($AD$2:$AD$50)-ROWS($AD$163),ROWS($AD$163:AD163))),"")</calculatedColumnFormula>
    </tableColumn>
    <tableColumn id="3" xr3:uid="{00000000-0010-0000-0900-000003000000}"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00000000-0010-0000-0900-000004000000}"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00000000-0010-0000-0900-000005000000}" name="5. Gender Equality " dataDxfId="233" dataCellStyle="Normal 2">
      <calculatedColumnFormula array="1">IF(ROWS($AD$163:AG163)&lt;=BB$162,INDEX($AB$163:$AB$211,_xlfn.AGGREGATE(15,3,($AD$163:$AD$211=Mapping!$BB$163)/($AD$163:$AD$211=Mapping!$BB$163)*ROW($AD$2:$AD$50)-ROWS($AD$163),ROWS($AD$163:AG163))),"")</calculatedColumnFormula>
    </tableColumn>
    <tableColumn id="6" xr3:uid="{00000000-0010-0000-0900-000006000000}"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00000000-0010-0000-0900-000007000000}"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00000000-0010-0000-0900-000008000000}"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00000000-0010-0000-0900-000009000000}"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00000000-0010-0000-0900-00000A00000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00000000-0010-0000-0900-00000B000000}"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00000000-0010-0000-0900-00000C000000}"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00000000-0010-0000-0900-00000D000000}" name="13. Climate action" dataDxfId="225" dataCellStyle="Normal 2">
      <calculatedColumnFormula array="1">IF(ROWS($AD$163:AO163)&lt;=BJ$162,INDEX($AB$163:$AB$211,_xlfn.AGGREGATE(15,3,($AD$163:$AD$211=Mapping!$BJ$163)/($AD$163:$AD$211=Mapping!$BJ$163)*ROW($AD$2:$AD$50)-ROWS($AD$163),ROWS($AD$163:AO163))),"")</calculatedColumnFormula>
    </tableColumn>
    <tableColumn id="14" xr3:uid="{00000000-0010-0000-0900-00000E000000}"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00000000-0010-0000-0900-00000F000000}" name="15. Life on land" dataDxfId="223" dataCellStyle="Normal 2">
      <calculatedColumnFormula array="1">IF(ROWS($AD$163:AQ163)&lt;=BL$162,INDEX($AB$163:$AB$211,_xlfn.AGGREGATE(15,3,($AD$163:$AD$211=Mapping!$BL$163)/($AD$163:$AD$211=Mapping!$BL$163)*ROW($AD$2:$AD$50)-ROWS($AD$163),ROWS($AD$163:AQ163))),"")</calculatedColumnFormula>
    </tableColumn>
    <tableColumn id="16" xr3:uid="{00000000-0010-0000-0900-000010000000}"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00000000-0010-0000-0900-000011000000}"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531114" displayName="Table531114" ref="A163:S211" totalsRowShown="0" headerRowDxfId="220" dataDxfId="219" dataCellStyle="Normal 2">
  <autoFilter ref="A163:S211" xr:uid="{00000000-0009-0000-0100-00000D000000}"/>
  <tableColumns count="19">
    <tableColumn id="1" xr3:uid="{00000000-0010-0000-0A00-000001000000}" name="IMPACT" dataDxfId="218" dataCellStyle="Normal 2">
      <calculatedColumnFormula>Background!L7</calculatedColumnFormula>
    </tableColumn>
    <tableColumn id="2" xr3:uid="{00000000-0010-0000-0A00-000002000000}"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00000000-0010-0000-0A00-000003000000}"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00000000-0010-0000-0A00-000004000000}" name="Air quality" dataDxfId="215" dataCellStyle="Normal 2">
      <calculatedColumnFormula array="1">IF(ROWS($AC$163:AC163)&lt;=D$162,INDEX($AB$163:$AB$211,_xlfn.AGGREGATE(15,3,($AC$163:$AC$211=Mapping!$D$163)/($AC$163:$AC$211=Mapping!$D$163)*ROW($AC$2:$AC$50)-ROWS($AC$163),ROWS($AC$163:AC163))),"")</calculatedColumnFormula>
    </tableColumn>
    <tableColumn id="5" xr3:uid="{00000000-0010-0000-0A00-00000500000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00000000-0010-0000-0A00-000006000000}" name="Soil quality" dataDxfId="213" dataCellStyle="Normal 2">
      <calculatedColumnFormula array="1">IF(ROWS($AC$163:AC163)&lt;=F$162,INDEX($AB$163:$AB$211,_xlfn.AGGREGATE(15,3,($AC$163:$AC$211=Mapping!$F$163)/($AC$163:$AC$211=Mapping!$F$163)*ROW($AC$2:$AC$50)-ROWS($AC$163),ROWS($AC$163:AC163))),"")</calculatedColumnFormula>
    </tableColumn>
    <tableColumn id="7" xr3:uid="{00000000-0010-0000-0A00-000007000000}" name="Waste" dataDxfId="212" dataCellStyle="Normal 2">
      <calculatedColumnFormula array="1">IF(ROWS($AC$163:AC163)&lt;=G$162,INDEX($AB$163:$AB$211,_xlfn.AGGREGATE(15,3,($AC$163:$AC$211=Mapping!$G$163)/($AC$163:$AC$211=Mapping!$G$163)*ROW($AC$2:$AC$50)-ROWS($AC$163),ROWS($AC$163:AC163))),"")</calculatedColumnFormula>
    </tableColumn>
    <tableColumn id="8" xr3:uid="{00000000-0010-0000-0A00-000008000000}"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0000000-0010-0000-0A00-00000A000000}" name="Health &amp; safety" dataDxfId="210" dataCellStyle="Normal 2">
      <calculatedColumnFormula array="1">IF(ROWS($AC$163:AC163)&lt;=I$162,INDEX($AB$163:$AB$211,_xlfn.AGGREGATE(15,3,($AC$163:$AC$211=Mapping!$I$163)/($AC$163:$AC$211=Mapping!$I$163)*ROW($AC$2:$AC$50)-ROWS($AC$163),ROWS($AC$163:AC163))),"")</calculatedColumnFormula>
    </tableColumn>
    <tableColumn id="9" xr3:uid="{00000000-0010-0000-0A00-000009000000}" name="Employment" dataDxfId="209" dataCellStyle="Normal 2">
      <calculatedColumnFormula array="1">IF(ROWS($AC$163:AC163)&lt;=J$162,INDEX($AB$163:$AB$211,_xlfn.AGGREGATE(15,3,($AC$163:$AC$211=Mapping!$J$163)/($AC$163:$AC$211=Mapping!$J$163)*ROW($AC$2:$AC$50)-ROWS($AC$163),ROWS($AC$163:AC163))),"")</calculatedColumnFormula>
    </tableColumn>
    <tableColumn id="11" xr3:uid="{00000000-0010-0000-0A00-00000B000000}" name="Livelihood" dataDxfId="208" dataCellStyle="Normal 2">
      <calculatedColumnFormula array="1">IF(ROWS($AC$163:AC163)&lt;=K$162,INDEX($AB$163:$AB$211,_xlfn.AGGREGATE(15,3,($AC$163:$AC$211=Mapping!$K$163)/($AC$163:$AC$211=Mapping!$K$163)*ROW($AC$2:$AC$50)-ROWS($AC$163),ROWS($AC$163:AC163))),"")</calculatedColumnFormula>
    </tableColumn>
    <tableColumn id="12" xr3:uid="{00000000-0010-0000-0A00-00000C000000}" name="Gender" dataDxfId="207" dataCellStyle="Normal 2">
      <calculatedColumnFormula array="1">IF(ROWS($AC$163:AC163)&lt;=L$162,INDEX($AB$163:$AB$211,_xlfn.AGGREGATE(15,3,($AC$163:$AC$211=Mapping!$L$163)/($AC$163:$AC$211=Mapping!$L$163)*ROW($AC$2:$AC$50)-ROWS($AC$163),ROWS($AC$163:AC163))),"")</calculatedColumnFormula>
    </tableColumn>
    <tableColumn id="13" xr3:uid="{00000000-0010-0000-0A00-00000D000000}"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00000000-0010-0000-0A00-00000E000000}"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00000000-0010-0000-0A00-00000F000000}"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00000000-0010-0000-0A00-000010000000}" name="Food security" dataDxfId="203" dataCellStyle="Normal 2">
      <calculatedColumnFormula array="1">IF(ROWS($AC$163:AC163)&lt;=P$162,INDEX($AB$163:$AB$211,_xlfn.AGGREGATE(15,3,($AC$163:$AC$211=Mapping!$P$163)/($AC$163:$AC$211=Mapping!$P$163)*ROW($AC$2:$AC$50)-ROWS($AC$163),ROWS($AC$163:AC163))),"")</calculatedColumnFormula>
    </tableColumn>
    <tableColumn id="17" xr3:uid="{00000000-0010-0000-0A00-000011000000}" name="Technology transfer" dataDxfId="202" dataCellStyle="Normal 2">
      <calculatedColumnFormula array="1">IF(ROWS($AC$163:AC163)&lt;=Q$162,INDEX($AB$163:$AB$211,_xlfn.AGGREGATE(15,3,($AC$163:$AC$211=Mapping!$Q$163)/($AC$163:$AC$211=Mapping!$Q$163)*ROW($AC$2:$AC$50)-ROWS($AC$163),ROWS($AC$163:AC163))),"")</calculatedColumnFormula>
    </tableColumn>
    <tableColumn id="19" xr3:uid="{00000000-0010-0000-0A00-000013000000}" name="Capacity building" dataDxfId="201" dataCellStyle="Normal 2">
      <calculatedColumnFormula array="1">IF(ROWS($AC$163:AC163)&lt;=R$162,INDEX($AB$163:$AB$211,_xlfn.AGGREGATE(15,3,($AC$163:$AC$211=Mapping!$R$163)/($AC$163:$AC$211=Mapping!$R$163)*ROW($AC$2:$AC$50)-ROWS($AC$163),ROWS($AC$163:AC163))),"")</calculatedColumnFormula>
    </tableColumn>
    <tableColumn id="20" xr3:uid="{00000000-0010-0000-0A00-00001400000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46715" displayName="Table46715" ref="AA218:AR266" totalsRowShown="0" headerRowDxfId="199" dataDxfId="198" headerRowCellStyle="Normal 2" dataCellStyle="Normal 2">
  <autoFilter ref="AA218:AR266" xr:uid="{00000000-0009-0000-0100-00000E000000}"/>
  <tableColumns count="18">
    <tableColumn id="2" xr3:uid="{00000000-0010-0000-0B00-000002000000}" name="Type" dataDxfId="197" dataCellStyle="Normal 2">
      <calculatedColumnFormula array="1">IF(ROWS(BA!$L$2:L258)&lt;=B$1,INDEX(BA!$P$2:$P$63,_xlfn.AGGREGATE(15,3,(BA!$L$2:$L$63=Mapping!$A$3)/(BA!$L$2:$L$63=Mapping!$A$3)*ROW(BA!$L$2:$L$248)-ROWS(BA!$L$2),ROWS(BA!$L$2:L258))),"")</calculatedColumnFormula>
    </tableColumn>
    <tableColumn id="3" xr3:uid="{00000000-0010-0000-0B00-000003000000}" name="Indicator" dataDxfId="196" dataCellStyle="Normal 2">
      <calculatedColumnFormula array="1">IF(ROWS(BA!$E$2:E2)&lt;=AB$217,INDEX(BA!$P$2:$P$961,_xlfn.AGGREGATE(15,3,(BA!$E$2:$E$961=Mapping!$AA$219)/(BA!$E$2:$E$961=Mapping!$AA$219)*ROW(BA!$E$2:$E$961)-ROWS(BA!$E$2),ROWS(BA!$E$2:E2))),"")</calculatedColumnFormula>
    </tableColumn>
    <tableColumn id="4" xr3:uid="{00000000-0010-0000-0B00-000004000000}" name="Impact_area" dataDxfId="195" dataCellStyle="Normal 2">
      <calculatedColumnFormula>IFERROR(INDEX(BA!$L$2:$L$961,MATCH($AB219,BA!$P$2:$P$961,0)),"")</calculatedColumnFormula>
    </tableColumn>
    <tableColumn id="5" xr3:uid="{00000000-0010-0000-0B00-000005000000}" name="SDG" dataDxfId="194" dataCellStyle="Normal 2">
      <calculatedColumnFormula>IFERROR(INDEX(BA!$M$2:$M$961,MATCH($AB219,BA!$P$2:$P$961,0)),"")</calculatedColumnFormula>
    </tableColumn>
    <tableColumn id="6" xr3:uid="{00000000-0010-0000-0B00-000006000000}" name="Imapct indicator" dataDxfId="193" dataCellStyle="Normal 2">
      <calculatedColumnFormula>IFERROR(INDEX(BA!$O$2:$O$961,MATCH($AB219,BA!$P$2:$P$961,0)),"")</calculatedColumnFormula>
    </tableColumn>
    <tableColumn id="7" xr3:uid="{00000000-0010-0000-0B00-000007000000}" name="SDG_Target" dataDxfId="192" dataCellStyle="Normal 2">
      <calculatedColumnFormula>IFERROR(INDEX(BA!$N$2:$N$961,MATCH($AB219,BA!$P$2:$P$961,0)),"")</calculatedColumnFormula>
    </tableColumn>
    <tableColumn id="8" xr3:uid="{00000000-0010-0000-0B00-000008000000}" name="SDG_Indicator " dataDxfId="191" dataCellStyle="Normal 2">
      <calculatedColumnFormula>INDEX(BA!#REF!,MATCH($AB219,BA!$P$57:$P$547,0))</calculatedColumnFormula>
    </tableColumn>
    <tableColumn id="9" xr3:uid="{00000000-0010-0000-0B00-000009000000}" name="Indicator2" dataDxfId="190" dataCellStyle="Normal 2">
      <calculatedColumnFormula>INDEX(BA!$Q$57:$Q$547,MATCH($AB219,BA!$P$57:$P$547,0))</calculatedColumnFormula>
    </tableColumn>
    <tableColumn id="10" xr3:uid="{00000000-0010-0000-0B00-00000A000000}" name="Indicator_description " dataDxfId="189" dataCellStyle="Normal 2">
      <calculatedColumnFormula>INDEX(BA!$S$57:$S$547,MATCH($AB219,BA!$P$57:$P$547,0))</calculatedColumnFormula>
    </tableColumn>
    <tableColumn id="11" xr3:uid="{00000000-0010-0000-0B00-00000B000000}" name="Assessment_method" dataDxfId="188" dataCellStyle="Normal 2">
      <calculatedColumnFormula>INDEX(BA!$T$57:$T$547,MATCH($AB219,BA!$P$57:$P$547,0))</calculatedColumnFormula>
    </tableColumn>
    <tableColumn id="12" xr3:uid="{00000000-0010-0000-0B00-00000C000000}" name="Data disaggregation" dataDxfId="187" dataCellStyle="Normal 2">
      <calculatedColumnFormula>INDEX(BA!$U$57:$U$547,MATCH($AB219,BA!$P$57:$P$547,0))</calculatedColumnFormula>
    </tableColumn>
    <tableColumn id="13" xr3:uid="{00000000-0010-0000-0B00-00000D000000}" name="Example_methods" dataDxfId="186" dataCellStyle="Normal 2">
      <calculatedColumnFormula>INDEX(BA!$V$57:$V$547,MATCH($AB219,BA!$P$57:$P$547,0))</calculatedColumnFormula>
    </tableColumn>
    <tableColumn id="14" xr3:uid="{00000000-0010-0000-0B00-00000E000000}" name="Monitoring_frequency" dataDxfId="185" dataCellStyle="Normal 2">
      <calculatedColumnFormula>INDEX(BA!$W$57:$W$547,MATCH($AB219,BA!$P$57:$P$547,0))</calculatedColumnFormula>
    </tableColumn>
    <tableColumn id="15" xr3:uid="{00000000-0010-0000-0B00-00000F000000}" name="Guidance" dataDxfId="184" dataCellStyle="Normal 2">
      <calculatedColumnFormula>INDEX(BA!$R$57:$R$547,MATCH($AB219,BA!$P$57:$P$547,0))</calculatedColumnFormula>
    </tableColumn>
    <tableColumn id="16" xr3:uid="{00000000-0010-0000-0B00-000010000000}" name="References" dataDxfId="183" dataCellStyle="Normal 2">
      <calculatedColumnFormula>INDEX(BA!$Y$57:$Y$547,MATCH($AB219,BA!$P$57:$P$547,0))</calculatedColumnFormula>
    </tableColumn>
    <tableColumn id="17" xr3:uid="{00000000-0010-0000-0B00-000011000000}" name="Column4" dataDxfId="182" dataCellStyle="Normal 2">
      <calculatedColumnFormula>INDEX(BA!$Z$57:$Z$547,MATCH($AB219,BA!$P$57:$P$547,0))</calculatedColumnFormula>
    </tableColumn>
    <tableColumn id="18" xr3:uid="{00000000-0010-0000-0B00-000012000000}" name="Column5" dataDxfId="181" dataCellStyle="Normal 2">
      <calculatedColumnFormula>INDEX(BA!$AA$57:$AA$547,MATCH($AB219,BA!$P$57:$P$547,0))</calculatedColumnFormula>
    </tableColumn>
    <tableColumn id="19" xr3:uid="{00000000-0010-0000-0B00-000013000000}"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791016" displayName="Table791016" ref="AX218:BN266" totalsRowShown="0" headerRowDxfId="179" dataDxfId="178" dataCellStyle="Normal 2">
  <autoFilter ref="AX218:BN266" xr:uid="{00000000-0009-0000-0100-00000F000000}"/>
  <tableColumns count="17">
    <tableColumn id="1" xr3:uid="{00000000-0010-0000-0C00-000001000000}" name="1. No poverty" dataDxfId="177" dataCellStyle="Normal 2">
      <calculatedColumnFormula array="1">IF(ROWS($AD$218:AD218)&lt;=AX$217,INDEX($AB$218:$AB$266,_xlfn.AGGREGATE(15,3,($AD$218:$AD$266=Mapping!$AX$218)/($AD$218:$AD$266=Mapping!$AX$218)*ROW($AD$2:$AD$50)-ROWS($AD$218),ROWS($AD$218:AD218))),"")</calculatedColumnFormula>
    </tableColumn>
    <tableColumn id="2" xr3:uid="{00000000-0010-0000-0C00-000002000000}" name="2. Zero Hunger" dataDxfId="176" dataCellStyle="Normal 2">
      <calculatedColumnFormula array="1">IF(ROWS($AD$218:AE218)&lt;=AY$217,INDEX($AB$218:$AB$266,_xlfn.AGGREGATE(15,3,($AD$218:$AD$266=Mapping!$AY$218)/($AD$218:$AD$266=Mapping!$AY$218)*ROW($AD$2:$AD$50)-ROWS($AD$218),ROWS($AD$218:AE218))),"")</calculatedColumnFormula>
    </tableColumn>
    <tableColumn id="3" xr3:uid="{00000000-0010-0000-0C00-000003000000}"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00000000-0010-0000-0C00-000004000000}"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00000000-0010-0000-0C00-000005000000}" name="5. Gender Equality " dataDxfId="173" dataCellStyle="Normal 2">
      <calculatedColumnFormula array="1">IF(ROWS($AD$218:AH218)&lt;=BB$217,INDEX($AB$218:$AB$266,_xlfn.AGGREGATE(15,3,($AD$218:$AD$266=Mapping!$BB$218)/($AD$218:$AD$266=Mapping!$BB$218)*ROW($AD$2:$AD$50)-ROWS($AD$218),ROWS($AD$218:AH218))),"")</calculatedColumnFormula>
    </tableColumn>
    <tableColumn id="6" xr3:uid="{00000000-0010-0000-0C00-000006000000}"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00000000-0010-0000-0C00-000007000000}"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00000000-0010-0000-0C00-000008000000}"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00000000-0010-0000-0C00-000009000000}"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00000000-0010-0000-0C00-00000A00000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00000000-0010-0000-0C00-00000B000000}"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00000000-0010-0000-0C00-00000C000000}"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00000000-0010-0000-0C00-00000D000000}" name="13. Climate action" dataDxfId="165" dataCellStyle="Normal 2">
      <calculatedColumnFormula array="1">IF(ROWS($AD$218:AP218)&lt;=BJ$217,INDEX($AB$218:$AB$266,_xlfn.AGGREGATE(15,3,($AD$218:$AD$266=Mapping!$BJ$218)/($AD$218:$AD$266=Mapping!$BJ$218)*ROW($AD$2:$AD$50)-ROWS($AD$218),ROWS($AD$218:AP218))),"")</calculatedColumnFormula>
    </tableColumn>
    <tableColumn id="14" xr3:uid="{00000000-0010-0000-0C00-00000E000000}"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0000000-0010-0000-0C00-00000F000000}" name="15. Life on land" dataDxfId="163" dataCellStyle="Normal 2">
      <calculatedColumnFormula array="1">IF(ROWS($AD$218:AR218)&lt;=BL$217,INDEX($AB$218:$AB$266,_xlfn.AGGREGATE(15,3,($AD$218:$AD$266=Mapping!$BL$218)/($AD$218:$AD$266=Mapping!$BL$218)*ROW($AD$2:$AD$50)-ROWS($AD$218),ROWS($AD$218:AR218))),"")</calculatedColumnFormula>
    </tableColumn>
    <tableColumn id="16" xr3:uid="{00000000-0010-0000-0C00-000010000000}"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00000000-0010-0000-0C00-000011000000}"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531117" displayName="Table531117" ref="A218:S266" totalsRowShown="0" headerRowDxfId="160" dataDxfId="159" dataCellStyle="Normal 2">
  <autoFilter ref="A218:S266" xr:uid="{00000000-0009-0000-0100-000010000000}"/>
  <tableColumns count="19">
    <tableColumn id="1" xr3:uid="{00000000-0010-0000-0D00-000001000000}" name="IMPACT" dataDxfId="158" dataCellStyle="Normal 2">
      <calculatedColumnFormula>Background!L7</calculatedColumnFormula>
    </tableColumn>
    <tableColumn id="2" xr3:uid="{00000000-0010-0000-0D00-000002000000}"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00000000-0010-0000-0D00-00000300000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00000000-0010-0000-0D00-000004000000}" name="Air quality" dataDxfId="155" dataCellStyle="Normal 2">
      <calculatedColumnFormula array="1">IF(ROWS($AC$219:AD219)&lt;=D$217,INDEX($AB$219:$AB$266,_xlfn.AGGREGATE(15,3,($AC$219:$AC$266=Mapping!$D$218)/($AC$219:$AC$266=Mapping!$D$218)*ROW($AC$2:$AC$50)-ROWS($AC$219),ROWS($AC$219:AD219))),"")</calculatedColumnFormula>
    </tableColumn>
    <tableColumn id="5" xr3:uid="{00000000-0010-0000-0D00-000005000000}"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00000000-0010-0000-0D00-000006000000}" name="Soil quality" dataDxfId="153" dataCellStyle="Normal 2">
      <calculatedColumnFormula array="1">IF(ROWS($AC$219:AF219)&lt;=F$217,INDEX($AB$219:$AB$266,_xlfn.AGGREGATE(15,3,($AC$219:$AC$266=Mapping!$F$218)/($AC$219:$AC$266=Mapping!$F$218)*ROW($AC$2:$AC$50)-ROWS($AC$219),ROWS($AC$219:AF219))),"")</calculatedColumnFormula>
    </tableColumn>
    <tableColumn id="7" xr3:uid="{00000000-0010-0000-0D00-000007000000}" name="Waste" dataDxfId="152" dataCellStyle="Normal 2">
      <calculatedColumnFormula array="1">IF(ROWS($AC$219:AG219)&lt;=G$217,INDEX($AB$219:$AB$266,_xlfn.AGGREGATE(15,3,($AC$219:$AC$266=Mapping!$G$218)/($AC$219:$AC$266=Mapping!$G$218)*ROW($AC$2:$AC$50)-ROWS($AC$219),ROWS($AC$219:AG219))),"")</calculatedColumnFormula>
    </tableColumn>
    <tableColumn id="8" xr3:uid="{00000000-0010-0000-0D00-000008000000}"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00000000-0010-0000-0D00-00000A000000}" name="Health &amp; safety" dataDxfId="150" dataCellStyle="Normal 2">
      <calculatedColumnFormula array="1">IF(ROWS($AC$219:AI219)&lt;=I$217,INDEX($AB$219:$AB$266,_xlfn.AGGREGATE(15,3,($AC$219:$AC$266=Mapping!$I$218)/($AC$219:$AC$266=Mapping!$I$218)*ROW($AC$2:$AC$50)-ROWS($AC$219),ROWS($AC$219:AI219))),"")</calculatedColumnFormula>
    </tableColumn>
    <tableColumn id="9" xr3:uid="{00000000-0010-0000-0D00-000009000000}" name="Employment" dataDxfId="149" dataCellStyle="Normal 2">
      <calculatedColumnFormula array="1">IF(ROWS($AC$219:AJ219)&lt;=J$217,INDEX($AB$219:$AB$266,_xlfn.AGGREGATE(15,3,($AC$219:$AC$266=Mapping!$J$218)/($AC$219:$AC$266=Mapping!$J$218)*ROW($AC$2:$AC$50)-ROWS($AC$219),ROWS($AC$219:AJ219))),"")</calculatedColumnFormula>
    </tableColumn>
    <tableColumn id="11" xr3:uid="{00000000-0010-0000-0D00-00000B000000}" name="Livelihood" dataDxfId="148" dataCellStyle="Normal 2">
      <calculatedColumnFormula array="1">IF(ROWS($AC$219:AK219)&lt;=K$217,INDEX($AB$219:$AB$266,_xlfn.AGGREGATE(15,3,($AC$219:$AC$266=Mapping!$K$218)/($AC$219:$AC$266=Mapping!$K$218)*ROW($AC$2:$AC$50)-ROWS($AC$219),ROWS($AC$219:AK219))),"")</calculatedColumnFormula>
    </tableColumn>
    <tableColumn id="12" xr3:uid="{00000000-0010-0000-0D00-00000C000000}" name="Gender" dataDxfId="147" dataCellStyle="Normal 2">
      <calculatedColumnFormula array="1">IF(ROWS($AC$219:AL219)&lt;=L$217,INDEX($AB$219:$AB$266,_xlfn.AGGREGATE(15,3,($AC$219:$AC$266=Mapping!$L$218)/($AC$219:$AC$266=Mapping!$L$218)*ROW($AC$2:$AC$50)-ROWS($AC$219),ROWS($AC$219:AL219))),"")</calculatedColumnFormula>
    </tableColumn>
    <tableColumn id="13" xr3:uid="{00000000-0010-0000-0D00-00000D000000}"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00000000-0010-0000-0D00-00000E000000}"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00000000-0010-0000-0D00-00000F000000}"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00000000-0010-0000-0D00-000010000000}" name="Food security" dataDxfId="143" dataCellStyle="Normal 2">
      <calculatedColumnFormula array="1">IF(ROWS($AC$219:AP219)&lt;=P$217,INDEX($AB$219:$AB$266,_xlfn.AGGREGATE(15,3,($AC$219:$AC$266=Mapping!$P$218)/($AC$219:$AC$266=Mapping!$P$218)*ROW($AC$2:$AC$50)-ROWS($AC$219),ROWS($AC$219:AP219))),"")</calculatedColumnFormula>
    </tableColumn>
    <tableColumn id="17" xr3:uid="{00000000-0010-0000-0D00-000011000000}" name="Technology transfer" dataDxfId="142" dataCellStyle="Normal 2">
      <calculatedColumnFormula array="1">IF(ROWS($AC$219:AQ219)&lt;=Q$217,INDEX($AB$219:$AB$266,_xlfn.AGGREGATE(15,3,($AC$219:$AC$266=Mapping!$Q$218)/($AC$219:$AC$266=Mapping!$Q$218)*ROW($AC$2:$AC$50)-ROWS($AC$219),ROWS($AC$219:AQ219))),"")</calculatedColumnFormula>
    </tableColumn>
    <tableColumn id="19" xr3:uid="{00000000-0010-0000-0D00-000013000000}" name="Capacity building" dataDxfId="141" dataCellStyle="Normal 2">
      <calculatedColumnFormula array="1">IF(ROWS($AC$219:AR219)&lt;=R$217,INDEX($AB$219:$AB$266,_xlfn.AGGREGATE(15,3,($AC$219:$AC$266=Mapping!$R$218)/($AC$219:$AC$266=Mapping!$R$218)*ROW($AC$2:$AC$50)-ROWS($AC$219),ROWS($AC$219:AR219))),"")</calculatedColumnFormula>
    </tableColumn>
    <tableColumn id="20" xr3:uid="{00000000-0010-0000-0D00-00001400000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46718" displayName="Table46718" ref="AA273:AR321" totalsRowShown="0" headerRowDxfId="139" dataDxfId="138" headerRowCellStyle="Normal 2" dataCellStyle="Normal 2">
  <autoFilter ref="AA273:AR321" xr:uid="{00000000-0009-0000-0100-000011000000}"/>
  <tableColumns count="18">
    <tableColumn id="2" xr3:uid="{00000000-0010-0000-0E00-000002000000}" name="Type" dataDxfId="137" dataCellStyle="Normal 2">
      <calculatedColumnFormula array="1">IF(ROWS(BA!$L$2:L312)&lt;=B$1,INDEX(BA!$P$2:$P$63,_xlfn.AGGREGATE(15,3,(BA!$L$2:$L$63=Mapping!$A$3)/(BA!$L$2:$L$63=Mapping!$A$3)*ROW(BA!$L$2:$L$248)-ROWS(BA!$L$2),ROWS(BA!$L$2:L312))),"")</calculatedColumnFormula>
    </tableColumn>
    <tableColumn id="3" xr3:uid="{00000000-0010-0000-0E00-000003000000}" name="Indicator" dataDxfId="136" dataCellStyle="Normal 2">
      <calculatedColumnFormula array="1">IF(ROWS(BA!$F$2:F2)&lt;=AB$272,INDEX(BA!$P$2:$P$547,_xlfn.AGGREGATE(15,3,(BA!$F$2:$F$547=Mapping!$AA$274)/(BA!$F$2:$F$547=Mapping!$AA$274)*ROW(BA!$F$2:$F$547)-ROWS(BA!$F$2),ROWS(BA!$F$2:F2))),"")</calculatedColumnFormula>
    </tableColumn>
    <tableColumn id="4" xr3:uid="{00000000-0010-0000-0E00-000004000000}" name="Impact_area" dataDxfId="135" dataCellStyle="Normal 2">
      <calculatedColumnFormula>IFERROR(INDEX(BA!$L$57:$L$547,MATCH($AB274,BA!$P$57:$P$547,0)),"")</calculatedColumnFormula>
    </tableColumn>
    <tableColumn id="5" xr3:uid="{00000000-0010-0000-0E00-000005000000}" name="SDG" dataDxfId="134" dataCellStyle="Normal 2">
      <calculatedColumnFormula>INDEX(BA!$M$57:$M$547,MATCH($AB274,BA!$P$57:$P$547,0))</calculatedColumnFormula>
    </tableColumn>
    <tableColumn id="6" xr3:uid="{00000000-0010-0000-0E00-000006000000}" name="X" dataDxfId="133" dataCellStyle="Normal 2">
      <calculatedColumnFormula>INDEX(BA!J314:J810,MATCH(Table46718[[#This Row],[Indicator]],BA!P312:P810,0))</calculatedColumnFormula>
    </tableColumn>
    <tableColumn id="7" xr3:uid="{00000000-0010-0000-0E00-000007000000}" name="SDG_Target" dataDxfId="132" dataCellStyle="Normal 2">
      <calculatedColumnFormula>INDEX(BA!$N$57:$N$547,MATCH($AB274,BA!$P$57:$P$547,0))</calculatedColumnFormula>
    </tableColumn>
    <tableColumn id="8" xr3:uid="{00000000-0010-0000-0E00-000008000000}" name="SDG_Indicator " dataDxfId="131" dataCellStyle="Normal 2">
      <calculatedColumnFormula>INDEX(BA!#REF!,MATCH($AB274,BA!$P$57:$P$547,0))</calculatedColumnFormula>
    </tableColumn>
    <tableColumn id="9" xr3:uid="{00000000-0010-0000-0E00-000009000000}" name="Indicator2" dataDxfId="130" dataCellStyle="Normal 2">
      <calculatedColumnFormula>INDEX(BA!$Q$57:$Q$547,MATCH($AB274,BA!$P$57:$P$547,0))</calculatedColumnFormula>
    </tableColumn>
    <tableColumn id="10" xr3:uid="{00000000-0010-0000-0E00-00000A000000}" name="Indicator_description " dataDxfId="129" dataCellStyle="Normal 2">
      <calculatedColumnFormula>INDEX(BA!$S$57:$S$547,MATCH($AB274,BA!$P$57:$P$547,0))</calculatedColumnFormula>
    </tableColumn>
    <tableColumn id="11" xr3:uid="{00000000-0010-0000-0E00-00000B000000}" name="Assessment_method" dataDxfId="128" dataCellStyle="Normal 2">
      <calculatedColumnFormula>INDEX(BA!$T$57:$T$547,MATCH($AB274,BA!$P$57:$P$547,0))</calculatedColumnFormula>
    </tableColumn>
    <tableColumn id="12" xr3:uid="{00000000-0010-0000-0E00-00000C000000}" name="Data disaggregation" dataDxfId="127" dataCellStyle="Normal 2">
      <calculatedColumnFormula>INDEX(BA!$U$57:$U$547,MATCH($AB274,BA!$P$57:$P$547,0))</calculatedColumnFormula>
    </tableColumn>
    <tableColumn id="13" xr3:uid="{00000000-0010-0000-0E00-00000D000000}" name="Example_methods" dataDxfId="126" dataCellStyle="Normal 2">
      <calculatedColumnFormula>INDEX(BA!$V$57:$V$547,MATCH($AB274,BA!$P$57:$P$547,0))</calculatedColumnFormula>
    </tableColumn>
    <tableColumn id="14" xr3:uid="{00000000-0010-0000-0E00-00000E000000}" name="Monitoring_frequency" dataDxfId="125" dataCellStyle="Normal 2">
      <calculatedColumnFormula>INDEX(BA!$W$57:$W$547,MATCH($AB274,BA!$P$57:$P$547,0))</calculatedColumnFormula>
    </tableColumn>
    <tableColumn id="15" xr3:uid="{00000000-0010-0000-0E00-00000F000000}" name="Guidance" dataDxfId="124" dataCellStyle="Normal 2">
      <calculatedColumnFormula>INDEX(BA!$R$57:$R$547,MATCH($AB274,BA!$P$57:$P$547,0))</calculatedColumnFormula>
    </tableColumn>
    <tableColumn id="16" xr3:uid="{00000000-0010-0000-0E00-000010000000}" name="References" dataDxfId="123" dataCellStyle="Normal 2">
      <calculatedColumnFormula>INDEX(BA!$Y$57:$Y$547,MATCH($AB274,BA!$P$57:$P$547,0))</calculatedColumnFormula>
    </tableColumn>
    <tableColumn id="17" xr3:uid="{00000000-0010-0000-0E00-000011000000}" name="Column4" dataDxfId="122" dataCellStyle="Normal 2">
      <calculatedColumnFormula>INDEX(BA!$Z$57:$Z$547,MATCH($AB274,BA!$P$57:$P$547,0))</calculatedColumnFormula>
    </tableColumn>
    <tableColumn id="18" xr3:uid="{00000000-0010-0000-0E00-000012000000}" name="Column5" dataDxfId="121" dataCellStyle="Normal 2">
      <calculatedColumnFormula>INDEX(BA!$AA$57:$AA$547,MATCH($AB274,BA!$P$57:$P$547,0))</calculatedColumnFormula>
    </tableColumn>
    <tableColumn id="19" xr3:uid="{00000000-0010-0000-0E00-000013000000}"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791019" displayName="Table791019" ref="AX273:BN321" totalsRowShown="0" headerRowDxfId="119" dataDxfId="118" dataCellStyle="Normal 2">
  <autoFilter ref="AX273:BN321" xr:uid="{00000000-0009-0000-0100-000012000000}"/>
  <tableColumns count="17">
    <tableColumn id="1" xr3:uid="{00000000-0010-0000-0F00-000001000000}" name="1. No poverty" dataDxfId="117" dataCellStyle="Normal 2">
      <calculatedColumnFormula array="1">IF(ROWS($AD$54:AD273)&lt;=AX$53,INDEX($AB$54:$AB$102,_xlfn.AGGREGATE(15,3,($AD$54:$AD$102=Mapping!$AX$54)/($AD$54:$AD$102=Mapping!$AX$54)*ROW($AD$2:$AD$50)-ROWS($AD$54),ROWS($AD$54:AD273))),"")</calculatedColumnFormula>
    </tableColumn>
    <tableColumn id="2" xr3:uid="{00000000-0010-0000-0F00-000002000000}" name="2. Zero Hunger" dataDxfId="116" dataCellStyle="Normal 2">
      <calculatedColumnFormula array="1">IF(ROWS($AD$54:AD273)&lt;=AY$53,INDEX($AB$54:$AB$102,_xlfn.AGGREGATE(15,3,($AD$54:$AD$102=Mapping!$AY$54)/($AD$54:$AD$102=Mapping!$AY$54)*ROW($AD$2:$AD$50)-ROWS($AD$54),ROWS($AD$54:AD273))),"")</calculatedColumnFormula>
    </tableColumn>
    <tableColumn id="3" xr3:uid="{00000000-0010-0000-0F00-000003000000}"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00000000-0010-0000-0F00-000004000000}" name="4. Quality education" dataDxfId="114" dataCellStyle="Normal 2">
      <calculatedColumnFormula array="1">IF(ROWS($AD$54:AD273)&lt;=BA$53,INDEX($AB$54:$AB$102,_xlfn.AGGREGATE(15,3,($AD$54:$AD$102=Mapping!$BA$54)/($AD$54:$AD$102=Mapping!$BA$54)*ROW($AD$2:$AD$50)-ROWS($AD$54),ROWS($AD$54:AD273))),"")</calculatedColumnFormula>
    </tableColumn>
    <tableColumn id="5" xr3:uid="{00000000-0010-0000-0F00-000005000000}" name="5. Gender Equality " dataDxfId="113" dataCellStyle="Normal 2">
      <calculatedColumnFormula array="1">IF(ROWS($AD$54:AD273)&lt;=BB$53,INDEX($AB$54:$AB$102,_xlfn.AGGREGATE(15,3,($AD$54:$AD$102=Mapping!$BB$54)/($AD$54:$AD$102=Mapping!$BB$54)*ROW($AD$2:$AD$50)-ROWS($AD$54),ROWS($AD$54:AD273))),"")</calculatedColumnFormula>
    </tableColumn>
    <tableColumn id="6" xr3:uid="{00000000-0010-0000-0F00-000006000000}"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00000000-0010-0000-0F00-000007000000}" name="7. Affordable clean energy " dataDxfId="111" dataCellStyle="Normal 2">
      <calculatedColumnFormula array="1">IF(ROWS($AD$54:AD273)&lt;=BD$53,INDEX($AB$54:$AB$102,_xlfn.AGGREGATE(15,3,($AD$54:$AD$102=Mapping!$BD$54)/($AD$54:$AD$102=Mapping!$BD$54)*ROW($AD$2:$AD$50)-ROWS($AD$54),ROWS($AD$54:AD273))),"")</calculatedColumnFormula>
    </tableColumn>
    <tableColumn id="8" xr3:uid="{00000000-0010-0000-0F00-00000800000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00000000-0010-0000-0F00-000009000000}"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00000000-0010-0000-0F00-00000A000000}" name="10. Reduced inequalities" dataDxfId="108" dataCellStyle="Normal 2">
      <calculatedColumnFormula array="1">IF(ROWS($AD$54:AD273)&lt;=BG$53,INDEX($AB$54:$AB$102,_xlfn.AGGREGATE(15,3,($AD$54:$AD$102=Mapping!$BG$54)/($AD$54:$AD$102=Mapping!$BG$54)*ROW($AD$2:$AD$50)-ROWS($AD$54),ROWS($AD$54:AD273))),"")</calculatedColumnFormula>
    </tableColumn>
    <tableColumn id="11" xr3:uid="{00000000-0010-0000-0F00-00000B000000}"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00000000-0010-0000-0F00-00000C000000}"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00000000-0010-0000-0F00-00000D000000}" name="13. Climate action" dataDxfId="105" dataCellStyle="Normal 2">
      <calculatedColumnFormula array="1">IF(ROWS($AD$54:AD273)&lt;=BJ$53,INDEX($AB$54:$AB$102,_xlfn.AGGREGATE(15,3,($AD$54:$AD$102=Mapping!$BJ$54)/($AD$54:$AD$102=Mapping!$BJ$54)*ROW($AD$2:$AD$50)-ROWS($AD$54),ROWS($AD$54:AD273))),"")</calculatedColumnFormula>
    </tableColumn>
    <tableColumn id="14" xr3:uid="{00000000-0010-0000-0F00-00000E000000}" name="14. Life below water" dataDxfId="104" dataCellStyle="Normal 2">
      <calculatedColumnFormula array="1">IF(ROWS($AD$54:AD273)&lt;=BK$53,INDEX($AB$54:$AB$102,_xlfn.AGGREGATE(15,3,($AD$54:$AD$102=Mapping!$BK$54)/($AD$54:$AD$102=Mapping!$BK$54)*ROW($AD$2:$AD$50)-ROWS($AD$54),ROWS($AD$54:AD273))),"")</calculatedColumnFormula>
    </tableColumn>
    <tableColumn id="15" xr3:uid="{00000000-0010-0000-0F00-00000F000000}" name="15. Life on land" dataDxfId="103" dataCellStyle="Normal 2">
      <calculatedColumnFormula array="1">IF(ROWS($AD$54:AD273)&lt;=BL$53,INDEX($AB$54:$AB$102,_xlfn.AGGREGATE(15,3,($AD$54:$AD$102=Mapping!$BL$54)/($AD$54:$AD$102=Mapping!$BL$54)*ROW($AD$2:$AD$50)-ROWS($AD$54),ROWS($AD$54:AD273))),"")</calculatedColumnFormula>
    </tableColumn>
    <tableColumn id="16" xr3:uid="{00000000-0010-0000-0F00-000010000000}"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00000000-0010-0000-0F00-000011000000}"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531120" displayName="Table531120" ref="A273:S321" totalsRowShown="0" headerRowDxfId="100" dataDxfId="99" dataCellStyle="Normal 2">
  <autoFilter ref="A273:S321" xr:uid="{00000000-0009-0000-0100-000013000000}"/>
  <tableColumns count="19">
    <tableColumn id="1" xr3:uid="{00000000-0010-0000-1000-000001000000}" name="IMPACT" dataDxfId="98" dataCellStyle="Normal 2">
      <calculatedColumnFormula>Background!L7</calculatedColumnFormula>
    </tableColumn>
    <tableColumn id="2" xr3:uid="{00000000-0010-0000-1000-000002000000}"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00000000-0010-0000-1000-000003000000}" name="Climate change adaptation" dataDxfId="96" dataCellStyle="Normal 2">
      <calculatedColumnFormula array="1">IF(ROWS($AC$2:AC221)&lt;=C$53,INDEX($AB$54:$AB$102,_xlfn.AGGREGATE(15,3,($AC$54:$AC$102=Mapping!$C$54)/($AC$54:$AC$102=Mapping!$C$54)*ROW($AC$2:$AC$50)-ROWS($AC$54),ROWS($AC$54:AC273))),"")</calculatedColumnFormula>
    </tableColumn>
    <tableColumn id="4" xr3:uid="{00000000-0010-0000-1000-000004000000}" name="Air quality" dataDxfId="95" dataCellStyle="Normal 2">
      <calculatedColumnFormula array="1">IF(ROWS($AC$2:AC221)&lt;=D$53,INDEX($AB$54:$AB$102,_xlfn.AGGREGATE(15,3,($AC$54:$AC$102=Mapping!$D$54)/($AC$54:$AC$102=Mapping!$D$54)*ROW($AC$2:$AC$50)-ROWS($AC$54),ROWS($AC$54:AC273))),"")</calculatedColumnFormula>
    </tableColumn>
    <tableColumn id="5" xr3:uid="{00000000-0010-0000-1000-000005000000}"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00000000-0010-0000-1000-000006000000}" name="Soil quality" dataDxfId="93" dataCellStyle="Normal 2">
      <calculatedColumnFormula array="1">IF(ROWS($AC$2:AC221)&lt;=F$53,INDEX($AB$54:$AB$102,_xlfn.AGGREGATE(15,3,($AC$54:$AC$102=Mapping!$F$54)/($AC$54:$AC$102=Mapping!$F$54)*ROW($AC$2:$AC$50)-ROWS($AC$54),ROWS($AC$54:AC273))),"")</calculatedColumnFormula>
    </tableColumn>
    <tableColumn id="7" xr3:uid="{00000000-0010-0000-1000-000007000000}" name="Waste" dataDxfId="92" dataCellStyle="Normal 2">
      <calculatedColumnFormula array="1">IF(ROWS($AC$2:AC221)&lt;=G$53,INDEX($AB$54:$AB$102,_xlfn.AGGREGATE(15,3,($AC$54:$AC$102=Mapping!$G$54)/($AC$54:$AC$102=Mapping!$G$54)*ROW($AC$2:$AC$50)-ROWS($AC$54),ROWS($AC$54:AC273))),"")</calculatedColumnFormula>
    </tableColumn>
    <tableColumn id="8" xr3:uid="{00000000-0010-0000-1000-000008000000}"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00000000-0010-0000-1000-00000A000000}" name="Health &amp; safety" dataDxfId="90" dataCellStyle="Normal 2">
      <calculatedColumnFormula array="1">IF(ROWS($AC$2:AC221)&lt;=I$53,INDEX($AB$54:$AB$102,_xlfn.AGGREGATE(15,3,($AC$54:$AC$102=Mapping!$I$54)/($AC$54:$AC$102=Mapping!$I$54)*ROW($AC$2:$AC$50)-ROWS($AC$54),ROWS($AC$54:AC273))),"")</calculatedColumnFormula>
    </tableColumn>
    <tableColumn id="9" xr3:uid="{00000000-0010-0000-1000-000009000000}" name="Employment" dataDxfId="89" dataCellStyle="Normal 2">
      <calculatedColumnFormula array="1">IF(ROWS($AC$2:AC273)&lt;=J$1,INDEX($AB$2:$AB$50,_xlfn.AGGREGATE(15,3,($AC$2:$AC$50=Mapping!$J$2)/($AC$2:$AC$50=Mapping!$J$2)*ROW($AC$2:$AC$50)-ROWS($AC$2),ROWS($AC$2:AC273))),"")</calculatedColumnFormula>
    </tableColumn>
    <tableColumn id="11" xr3:uid="{00000000-0010-0000-1000-00000B000000}" name="Livelihood" dataDxfId="88" dataCellStyle="Normal 2">
      <calculatedColumnFormula array="1">IF(ROWS($AC$2:AC221)&lt;=K$53,INDEX($AB$54:$AB$102,_xlfn.AGGREGATE(15,3,($AC$54:$AC$102=Mapping!$K$54)/($AC$54:$AC$102=Mapping!$K$54)*ROW($AC$2:$AC$50)-ROWS($AC$54),ROWS($AC$54:AC273))),"")</calculatedColumnFormula>
    </tableColumn>
    <tableColumn id="12" xr3:uid="{00000000-0010-0000-1000-00000C000000}" name="Gender" dataDxfId="87" dataCellStyle="Normal 2">
      <calculatedColumnFormula array="1">IF(ROWS($AC$2:AC221)&lt;=L$53,INDEX($AB$54:$AB$102,_xlfn.AGGREGATE(15,3,($AC$54:$AC$102=Mapping!$L$54)/($AC$54:$AC$102=Mapping!$L$54)*ROW($AC$2:$AC$50)-ROWS($AC$54),ROWS($AC$54:AC273))),"")</calculatedColumnFormula>
    </tableColumn>
    <tableColumn id="13" xr3:uid="{00000000-0010-0000-1000-00000D000000}"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00000000-0010-0000-1000-00000E000000}" name="Access to basic services" dataDxfId="85" dataCellStyle="Normal 2">
      <calculatedColumnFormula array="1">IF(ROWS($AC$2:AC221)&lt;=N$53,INDEX($AB$54:$AB$102,_xlfn.AGGREGATE(15,3,($AC$54:$AC$102=Mapping!$N$54)/($AC$54:$AC$102=Mapping!$N$54)*ROW($AC$2:$AC$50)-ROWS($AC$54),ROWS($AC$54:AC273))),"")</calculatedColumnFormula>
    </tableColumn>
    <tableColumn id="15" xr3:uid="{00000000-0010-0000-1000-00000F000000}" name="Access to infrastructure" dataDxfId="84" dataCellStyle="Normal 2">
      <calculatedColumnFormula array="1">IF(ROWS($AC$2:AC221)&lt;=O$53,INDEX($AB$54:$AB$102,_xlfn.AGGREGATE(15,3,($AC$54:$AC$102=Mapping!$O$54)/($AC$54:$AC$102=Mapping!$O$54)*ROW($AC$2:$AC$50)-ROWS($AC$54),ROWS($AC$54:AC273))),"")</calculatedColumnFormula>
    </tableColumn>
    <tableColumn id="16" xr3:uid="{00000000-0010-0000-1000-000010000000}" name="Food security" dataDxfId="83" dataCellStyle="Normal 2">
      <calculatedColumnFormula array="1">IF(ROWS($AC$2:AC221)&lt;=P$53,INDEX($AB$54:$AB$102,_xlfn.AGGREGATE(15,3,($AC$54:$AC$102=Mapping!$P$54)/($AC$54:$AC$102=Mapping!$P$54)*ROW($AC$2:$AC$50)-ROWS($AC$54),ROWS($AC$54:AC273))),"")</calculatedColumnFormula>
    </tableColumn>
    <tableColumn id="17" xr3:uid="{00000000-0010-0000-1000-000011000000}" name="Technology transfer" dataDxfId="82" dataCellStyle="Normal 2">
      <calculatedColumnFormula array="1">IF(ROWS($AC$2:AC221)&lt;=Q$53,INDEX($AB$54:$AB$102,_xlfn.AGGREGATE(15,3,($AC$54:$AC$102=Mapping!$Q$54)/($AC$54:$AC$102=Mapping!$Q$54)*ROW($AC$2:$AC$50)-ROWS($AC$54),ROWS($AC$54:AC273))),"")</calculatedColumnFormula>
    </tableColumn>
    <tableColumn id="19" xr3:uid="{00000000-0010-0000-1000-000013000000}" name="Capacity building" dataDxfId="81" dataCellStyle="Normal 2">
      <calculatedColumnFormula array="1">IF(ROWS($AC$2:AC221)&lt;=R$53,INDEX($AB$54:$AB$102,_xlfn.AGGREGATE(15,3,($AC$54:$AC$102=Mapping!$R$54)/($AC$54:$AC$102=Mapping!$R$54)*ROW($AC$2:$AC$50)-ROWS($AC$54),ROWS($AC$54:AC273))),"")</calculatedColumnFormula>
    </tableColumn>
    <tableColumn id="20" xr3:uid="{00000000-0010-0000-1000-00001400000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46721" displayName="Table46721" ref="AA335:AR383" totalsRowShown="0" headerRowDxfId="79" dataDxfId="78" headerRowCellStyle="Normal 2" dataCellStyle="Normal 2">
  <autoFilter ref="AA335:AR383" xr:uid="{00000000-0009-0000-0100-000014000000}"/>
  <tableColumns count="18">
    <tableColumn id="2" xr3:uid="{00000000-0010-0000-1100-000002000000}" name="Type" dataDxfId="77" dataCellStyle="Normal 2">
      <calculatedColumnFormula array="1">IF(ROWS(BA!$L$2:L374)&lt;=B$1,INDEX(BA!$P$2:$P$63,_xlfn.AGGREGATE(15,3,(BA!$L$2:$L$63=Mapping!$A$3)/(BA!$L$2:$L$63=Mapping!$A$3)*ROW(BA!$L$2:$L$248)-ROWS(BA!$L$2),ROWS(BA!$L$2:L374))),"")</calculatedColumnFormula>
    </tableColumn>
    <tableColumn id="3" xr3:uid="{00000000-0010-0000-1100-000003000000}" name="Indicator" dataDxfId="76" dataCellStyle="Normal 2">
      <calculatedColumnFormula array="1">IF(ROWS(BA!$G$2:G2)&lt;=AB$334,INDEX(BA!$P$2:$P$547,_xlfn.AGGREGATE(15,3,(BA!$G$2:$G$547=Mapping!$AA$336)/(BA!$G$2:$G$547=Mapping!$AA$336)*ROW(BA!$G$2:$G$547)-ROWS(BA!$G$2),ROWS(BA!$G$2:G2))),"")</calculatedColumnFormula>
    </tableColumn>
    <tableColumn id="4" xr3:uid="{00000000-0010-0000-1100-000004000000}" name="Impact_area" dataDxfId="75" dataCellStyle="Normal 2">
      <calculatedColumnFormula>IFERROR(INDEX(BA!$L$57:$L$547,MATCH($AB336,BA!$P$57:$P$547,0)),"")</calculatedColumnFormula>
    </tableColumn>
    <tableColumn id="5" xr3:uid="{00000000-0010-0000-1100-000005000000}" name="SDG" dataDxfId="74" dataCellStyle="Normal 2">
      <calculatedColumnFormula>INDEX(BA!$M$57:$M$547,MATCH($AB336,BA!$P$57:$P$547,0))</calculatedColumnFormula>
    </tableColumn>
    <tableColumn id="6" xr3:uid="{00000000-0010-0000-1100-000006000000}" name="X" dataDxfId="73" dataCellStyle="Normal 2">
      <calculatedColumnFormula>INDEX(BA!J376:J872,MATCH(Table46721[[#This Row],[Indicator]],BA!P374:P872,0))</calculatedColumnFormula>
    </tableColumn>
    <tableColumn id="7" xr3:uid="{00000000-0010-0000-1100-000007000000}" name="SDG_Target" dataDxfId="72" dataCellStyle="Normal 2">
      <calculatedColumnFormula>INDEX(BA!$N$57:$N$547,MATCH($AB336,BA!$P$57:$P$547,0))</calculatedColumnFormula>
    </tableColumn>
    <tableColumn id="8" xr3:uid="{00000000-0010-0000-1100-000008000000}" name="SDG_Indicator " dataDxfId="71" dataCellStyle="Normal 2">
      <calculatedColumnFormula>INDEX(BA!#REF!,MATCH($AB336,BA!$P$57:$P$547,0))</calculatedColumnFormula>
    </tableColumn>
    <tableColumn id="9" xr3:uid="{00000000-0010-0000-1100-000009000000}" name="Indicator2" dataDxfId="70" dataCellStyle="Normal 2">
      <calculatedColumnFormula>INDEX(BA!$Q$57:$Q$547,MATCH($AB336,BA!$P$57:$P$547,0))</calculatedColumnFormula>
    </tableColumn>
    <tableColumn id="10" xr3:uid="{00000000-0010-0000-1100-00000A000000}" name="Indicator_description " dataDxfId="69" dataCellStyle="Normal 2">
      <calculatedColumnFormula>INDEX(BA!$S$57:$S$547,MATCH($AB336,BA!$P$57:$P$547,0))</calculatedColumnFormula>
    </tableColumn>
    <tableColumn id="11" xr3:uid="{00000000-0010-0000-1100-00000B000000}" name="Assessment_method" dataDxfId="68" dataCellStyle="Normal 2">
      <calculatedColumnFormula>INDEX(BA!$T$57:$T$547,MATCH($AB336,BA!$P$57:$P$547,0))</calculatedColumnFormula>
    </tableColumn>
    <tableColumn id="12" xr3:uid="{00000000-0010-0000-1100-00000C000000}" name="Data disaggregation" dataDxfId="67" dataCellStyle="Normal 2">
      <calculatedColumnFormula>INDEX(BA!$U$57:$U$547,MATCH($AB336,BA!$P$57:$P$547,0))</calculatedColumnFormula>
    </tableColumn>
    <tableColumn id="13" xr3:uid="{00000000-0010-0000-1100-00000D000000}" name="Example_methods" dataDxfId="66" dataCellStyle="Normal 2">
      <calculatedColumnFormula>INDEX(BA!$V$57:$V$547,MATCH($AB336,BA!$P$57:$P$547,0))</calculatedColumnFormula>
    </tableColumn>
    <tableColumn id="14" xr3:uid="{00000000-0010-0000-1100-00000E000000}" name="Monitoring_frequency" dataDxfId="65" dataCellStyle="Normal 2">
      <calculatedColumnFormula>INDEX(BA!$W$57:$W$547,MATCH($AB336,BA!$P$57:$P$547,0))</calculatedColumnFormula>
    </tableColumn>
    <tableColumn id="15" xr3:uid="{00000000-0010-0000-1100-00000F000000}" name="Guidance" dataDxfId="64" dataCellStyle="Normal 2">
      <calculatedColumnFormula>INDEX(BA!$R$57:$R$547,MATCH($AB336,BA!$P$57:$P$547,0))</calculatedColumnFormula>
    </tableColumn>
    <tableColumn id="16" xr3:uid="{00000000-0010-0000-1100-000010000000}" name="References" dataDxfId="63" dataCellStyle="Normal 2">
      <calculatedColumnFormula>INDEX(BA!$Y$57:$Y$547,MATCH($AB336,BA!$P$57:$P$547,0))</calculatedColumnFormula>
    </tableColumn>
    <tableColumn id="17" xr3:uid="{00000000-0010-0000-1100-000011000000}" name="Column4" dataDxfId="62" dataCellStyle="Normal 2">
      <calculatedColumnFormula>INDEX(BA!$Z$57:$Z$547,MATCH($AB336,BA!$P$57:$P$547,0))</calculatedColumnFormula>
    </tableColumn>
    <tableColumn id="18" xr3:uid="{00000000-0010-0000-1100-000012000000}" name="Column5" dataDxfId="61" dataCellStyle="Normal 2">
      <calculatedColumnFormula>INDEX(BA!$AA$57:$AA$547,MATCH($AB336,BA!$P$57:$P$547,0))</calculatedColumnFormula>
    </tableColumn>
    <tableColumn id="19" xr3:uid="{00000000-0010-0000-1100-000013000000}"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791022" displayName="Table791022" ref="AX335:BN383" totalsRowShown="0" headerRowDxfId="59" dataDxfId="58" dataCellStyle="Normal 2">
  <autoFilter ref="AX335:BN383" xr:uid="{00000000-0009-0000-0100-000015000000}"/>
  <tableColumns count="17">
    <tableColumn id="1" xr3:uid="{00000000-0010-0000-1200-000001000000}" name="1. No poverty" dataDxfId="57" dataCellStyle="Normal 2">
      <calculatedColumnFormula array="1">IF(ROWS($AD$54:AD335)&lt;=AX$53,INDEX($AB$54:$AB$102,_xlfn.AGGREGATE(15,3,($AD$54:$AD$102=Mapping!$AX$54)/($AD$54:$AD$102=Mapping!$AX$54)*ROW($AD$2:$AD$50)-ROWS($AD$54),ROWS($AD$54:AD335))),"")</calculatedColumnFormula>
    </tableColumn>
    <tableColumn id="2" xr3:uid="{00000000-0010-0000-1200-000002000000}" name="2. Zero Hunger" dataDxfId="56" dataCellStyle="Normal 2">
      <calculatedColumnFormula array="1">IF(ROWS($AD$54:AD335)&lt;=AY$53,INDEX($AB$54:$AB$102,_xlfn.AGGREGATE(15,3,($AD$54:$AD$102=Mapping!$AY$54)/($AD$54:$AD$102=Mapping!$AY$54)*ROW($AD$2:$AD$50)-ROWS($AD$54),ROWS($AD$54:AD335))),"")</calculatedColumnFormula>
    </tableColumn>
    <tableColumn id="3" xr3:uid="{00000000-0010-0000-1200-000003000000}"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0000000-0010-0000-1200-000004000000}" name="4. Quality education" dataDxfId="54" dataCellStyle="Normal 2">
      <calculatedColumnFormula array="1">IF(ROWS($AD$54:AD335)&lt;=BA$53,INDEX($AB$54:$AB$102,_xlfn.AGGREGATE(15,3,($AD$54:$AD$102=Mapping!$BA$54)/($AD$54:$AD$102=Mapping!$BA$54)*ROW($AD$2:$AD$50)-ROWS($AD$54),ROWS($AD$54:AD335))),"")</calculatedColumnFormula>
    </tableColumn>
    <tableColumn id="5" xr3:uid="{00000000-0010-0000-1200-000005000000}" name="5. Gender Equality " dataDxfId="53" dataCellStyle="Normal 2">
      <calculatedColumnFormula array="1">IF(ROWS($AD$54:AD335)&lt;=BB$53,INDEX($AB$54:$AB$102,_xlfn.AGGREGATE(15,3,($AD$54:$AD$102=Mapping!$BB$54)/($AD$54:$AD$102=Mapping!$BB$54)*ROW($AD$2:$AD$50)-ROWS($AD$54),ROWS($AD$54:AD335))),"")</calculatedColumnFormula>
    </tableColumn>
    <tableColumn id="6" xr3:uid="{00000000-0010-0000-1200-000006000000}"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00000000-0010-0000-1200-000007000000}" name="7. Affordable clean energy " dataDxfId="51" dataCellStyle="Normal 2">
      <calculatedColumnFormula array="1">IF(ROWS($AD$54:AD335)&lt;=BD$53,INDEX($AB$54:$AB$102,_xlfn.AGGREGATE(15,3,($AD$54:$AD$102=Mapping!$BD$54)/($AD$54:$AD$102=Mapping!$BD$54)*ROW($AD$2:$AD$50)-ROWS($AD$54),ROWS($AD$54:AD335))),"")</calculatedColumnFormula>
    </tableColumn>
    <tableColumn id="8" xr3:uid="{00000000-0010-0000-1200-000008000000}"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00000000-0010-0000-1200-000009000000}"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00000000-0010-0000-1200-00000A000000}" name="10. Reduced inequalities" dataDxfId="48" dataCellStyle="Normal 2">
      <calculatedColumnFormula array="1">IF(ROWS($AD$54:AD335)&lt;=BG$53,INDEX($AB$54:$AB$102,_xlfn.AGGREGATE(15,3,($AD$54:$AD$102=Mapping!$BG$54)/($AD$54:$AD$102=Mapping!$BG$54)*ROW($AD$2:$AD$50)-ROWS($AD$54),ROWS($AD$54:AD335))),"")</calculatedColumnFormula>
    </tableColumn>
    <tableColumn id="11" xr3:uid="{00000000-0010-0000-1200-00000B000000}"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00000000-0010-0000-1200-00000C000000}"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0000000-0010-0000-1200-00000D000000}" name="13. Climate action" dataDxfId="45" dataCellStyle="Normal 2">
      <calculatedColumnFormula array="1">IF(ROWS($AD$54:AD335)&lt;=BJ$53,INDEX($AB$54:$AB$102,_xlfn.AGGREGATE(15,3,($AD$54:$AD$102=Mapping!$BJ$54)/($AD$54:$AD$102=Mapping!$BJ$54)*ROW($AD$2:$AD$50)-ROWS($AD$54),ROWS($AD$54:AD335))),"")</calculatedColumnFormula>
    </tableColumn>
    <tableColumn id="14" xr3:uid="{00000000-0010-0000-1200-00000E000000}" name="14. Life below water" dataDxfId="44" dataCellStyle="Normal 2">
      <calculatedColumnFormula array="1">IF(ROWS($AD$54:AD335)&lt;=BK$53,INDEX($AB$54:$AB$102,_xlfn.AGGREGATE(15,3,($AD$54:$AD$102=Mapping!$BK$54)/($AD$54:$AD$102=Mapping!$BK$54)*ROW($AD$2:$AD$50)-ROWS($AD$54),ROWS($AD$54:AD335))),"")</calculatedColumnFormula>
    </tableColumn>
    <tableColumn id="15" xr3:uid="{00000000-0010-0000-1200-00000F000000}" name="15. Life on land" dataDxfId="43" dataCellStyle="Normal 2">
      <calculatedColumnFormula array="1">IF(ROWS($AD$54:AD335)&lt;=BL$53,INDEX($AB$54:$AB$102,_xlfn.AGGREGATE(15,3,($AD$54:$AD$102=Mapping!$BL$54)/($AD$54:$AD$102=Mapping!$BL$54)*ROW($AD$2:$AD$50)-ROWS($AD$54),ROWS($AD$54:AD335))),"")</calculatedColumnFormula>
    </tableColumn>
    <tableColumn id="16" xr3:uid="{00000000-0010-0000-1200-00001000000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00000000-0010-0000-1200-000011000000}"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53" displayName="Table53" ref="A54:S102" totalsRowShown="0" headerRowDxfId="399" dataDxfId="398" dataCellStyle="Normal 2">
  <autoFilter ref="A54:S10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100-000001000000}" name="IMPACT" dataDxfId="397" dataCellStyle="Normal 2">
      <calculatedColumnFormula>Background!L7</calculatedColumnFormula>
    </tableColumn>
    <tableColumn id="2" xr3:uid="{00000000-0010-0000-0100-000002000000}" name="Climate change mitigation" dataDxfId="396" dataCellStyle="Normal 2">
      <calculatedColumnFormula array="1">IF(ROWS($AC$54:AC54)&lt;=B$53,INDEX($AB$54:$AB$102,_xlfn.AGGREGATE(15,3,($AC$54:$AC$102=Mapping!$B$54)/($AC$54:$AC$102=Mapping!$B$54)*ROW($AC$2:$AC$50)-ROWS($AC$54),ROWS($AC$54:AC54))),"")</calculatedColumnFormula>
    </tableColumn>
    <tableColumn id="3" xr3:uid="{00000000-0010-0000-0100-000003000000}" name="Climate change adaptation" dataDxfId="395" dataCellStyle="Normal 2">
      <calculatedColumnFormula array="1">IF(ROWS($AC$54:AC54)&lt;=C$53,INDEX($AB$54:$AB$102,_xlfn.AGGREGATE(15,3,($AC$54:$AC$102=Mapping!$C$54)/($AC$54:$AC$102=Mapping!$C$54)*ROW($AC$2:$AC$50)-ROWS($AC$54),ROWS($AC$54:AC54))),"")</calculatedColumnFormula>
    </tableColumn>
    <tableColumn id="4" xr3:uid="{00000000-0010-0000-0100-000004000000}" name="Air quality" dataDxfId="394" dataCellStyle="Normal 2">
      <calculatedColumnFormula array="1">IF(ROWS($AC$54:AC54)&lt;=D$53,INDEX($AB$54:$AB$102,_xlfn.AGGREGATE(15,3,($AC$54:$AC$102=Mapping!$D$54)/($AC$54:$AC$102=Mapping!$D$54)*ROW($AC$2:$AC$50)-ROWS($AC$54),ROWS($AC$54:AC54))),"")</calculatedColumnFormula>
    </tableColumn>
    <tableColumn id="5" xr3:uid="{00000000-0010-0000-0100-000005000000}" name="Water quality, quantity and service" dataDxfId="393" dataCellStyle="Normal 2">
      <calculatedColumnFormula array="1">IF(ROWS($AC$2:AC2)&lt;=E$53,INDEX($AB$54:$AB$102,_xlfn.AGGREGATE(15,3,($AC$54:$AC$102=Mapping!$E$54)/($AC$54:$AC$102=Mapping!$E$54)*ROW($AC$2:$AC$50)-ROWS($AC$54),ROWS($AC$54:AC54))),"")</calculatedColumnFormula>
    </tableColumn>
    <tableColumn id="6" xr3:uid="{00000000-0010-0000-0100-000006000000}" name="Soil quality" dataDxfId="392" dataCellStyle="Normal 2">
      <calculatedColumnFormula array="1">IF(ROWS($AC$2:AC2)&lt;=F$53,INDEX($AB$54:$AB$102,_xlfn.AGGREGATE(15,3,($AC$54:$AC$102=Mapping!$F$54)/($AC$54:$AC$102=Mapping!$F$54)*ROW($AC$2:$AC$50)-ROWS($AC$54),ROWS($AC$54:AC54))),"")</calculatedColumnFormula>
    </tableColumn>
    <tableColumn id="7" xr3:uid="{00000000-0010-0000-0100-000007000000}" name="Waste" dataDxfId="391" dataCellStyle="Normal 2">
      <calculatedColumnFormula array="1">IF(ROWS($AC$2:AC2)&lt;=G$53,INDEX($AB$54:$AB$102,_xlfn.AGGREGATE(15,3,($AC$54:$AC$102=Mapping!$G$54)/($AC$54:$AC$102=Mapping!$G$54)*ROW($AC$2:$AC$50)-ROWS($AC$54),ROWS($AC$54:AC54))),"")</calculatedColumnFormula>
    </tableColumn>
    <tableColumn id="8" xr3:uid="{00000000-0010-0000-0100-000008000000}"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00000000-0010-0000-0100-00000A000000}" name="Health &amp; safety" dataDxfId="389" dataCellStyle="Normal 2">
      <calculatedColumnFormula array="1">IF(ROWS($AC$2:AC2)&lt;=I$53,INDEX($AB$54:$AB$102,_xlfn.AGGREGATE(15,3,($AC$54:$AC$102=Mapping!$I$54)/($AC$54:$AC$102=Mapping!$I$54)*ROW($AC$2:$AC$50)-ROWS($AC$54),ROWS($AC$54:AC54))),"")</calculatedColumnFormula>
    </tableColumn>
    <tableColumn id="9" xr3:uid="{00000000-0010-0000-0100-000009000000}" name="Employment" dataDxfId="388" dataCellStyle="Normal 2">
      <calculatedColumnFormula array="1">IF(ROWS($AC$2:AC2)&lt;=J$53,INDEX($AB$54:$AB$102,_xlfn.AGGREGATE(15,3,($AC$54:$AC$102=Mapping!$J$54)/($AC$54:$AC$102=Mapping!$J$54)*ROW($AC$2:$AC$50)-ROWS($AC$54),ROWS($AC$54:AC54))),"")</calculatedColumnFormula>
    </tableColumn>
    <tableColumn id="11" xr3:uid="{00000000-0010-0000-0100-00000B000000}" name="Livelihood" dataDxfId="387" dataCellStyle="Normal 2">
      <calculatedColumnFormula array="1">IF(ROWS($AC$2:AC2)&lt;=K$53,INDEX($AB$54:$AB$102,_xlfn.AGGREGATE(15,3,($AC$54:$AC$102=Mapping!$K$54)/($AC$54:$AC$102=Mapping!$K$54)*ROW($AC$2:$AC$50)-ROWS($AC$54),ROWS($AC$54:AC54))),"")</calculatedColumnFormula>
    </tableColumn>
    <tableColumn id="12" xr3:uid="{00000000-0010-0000-0100-00000C000000}" name="Gender" dataDxfId="386" dataCellStyle="Normal 2">
      <calculatedColumnFormula array="1">IF(ROWS($AC$2:AC2)&lt;=L$53,INDEX($AB$54:$AB$102,_xlfn.AGGREGATE(15,3,($AC$54:$AC$102=Mapping!$L$54)/($AC$54:$AC$102=Mapping!$L$54)*ROW($AC$2:$AC$50)-ROWS($AC$54),ROWS($AC$54:AC54))),"")</calculatedColumnFormula>
    </tableColumn>
    <tableColumn id="13" xr3:uid="{00000000-0010-0000-0100-00000D000000}"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00000000-0010-0000-0100-00000E000000}" name="Access to basic services" dataDxfId="384" dataCellStyle="Normal 2">
      <calculatedColumnFormula array="1">IF(ROWS($AC$2:AC2)&lt;=N$53,INDEX($AB$54:$AB$102,_xlfn.AGGREGATE(15,3,($AC$54:$AC$102=Mapping!$N$54)/($AC$54:$AC$102=Mapping!$N$54)*ROW($AC$2:$AC$50)-ROWS($AC$54),ROWS($AC$54:AC54))),"")</calculatedColumnFormula>
    </tableColumn>
    <tableColumn id="15" xr3:uid="{00000000-0010-0000-0100-00000F000000}" name="Access to infrastructure" dataDxfId="383" dataCellStyle="Normal 2">
      <calculatedColumnFormula array="1">IF(ROWS($AC$2:AC2)&lt;=O$53,INDEX($AB$54:$AB$102,_xlfn.AGGREGATE(15,3,($AC$54:$AC$102=Mapping!$O$54)/($AC$54:$AC$102=Mapping!$O$54)*ROW($AC$2:$AC$50)-ROWS($AC$54),ROWS($AC$54:AC54))),"")</calculatedColumnFormula>
    </tableColumn>
    <tableColumn id="16" xr3:uid="{00000000-0010-0000-0100-000010000000}" name="Food security" dataDxfId="382" dataCellStyle="Normal 2">
      <calculatedColumnFormula array="1">IF(ROWS($AC$2:AC2)&lt;=P$53,INDEX($AB$54:$AB$102,_xlfn.AGGREGATE(15,3,($AC$54:$AC$102=Mapping!$P$54)/($AC$54:$AC$102=Mapping!$P$54)*ROW($AC$2:$AC$50)-ROWS($AC$54),ROWS($AC$54:AC54))),"")</calculatedColumnFormula>
    </tableColumn>
    <tableColumn id="17" xr3:uid="{00000000-0010-0000-0100-000011000000}" name="Technology transfer" dataDxfId="381" dataCellStyle="Normal 2">
      <calculatedColumnFormula array="1">IF(ROWS($AC$2:AC2)&lt;=Q$53,INDEX($AB$54:$AB$102,_xlfn.AGGREGATE(15,3,($AC$54:$AC$102=Mapping!$Q$54)/($AC$54:$AC$102=Mapping!$Q$54)*ROW($AC$2:$AC$50)-ROWS($AC$54),ROWS($AC$54:AC54))),"")</calculatedColumnFormula>
    </tableColumn>
    <tableColumn id="19" xr3:uid="{00000000-0010-0000-0100-000013000000}" name="Capacity building" dataDxfId="380" dataCellStyle="Normal 2">
      <calculatedColumnFormula array="1">IF(ROWS($AC$2:AC2)&lt;=R$53,INDEX($AB$54:$AB$102,_xlfn.AGGREGATE(15,3,($AC$54:$AC$102=Mapping!$R$54)/($AC$54:$AC$102=Mapping!$R$54)*ROW($AC$2:$AC$50)-ROWS($AC$54),ROWS($AC$54:AC54))),"")</calculatedColumnFormula>
    </tableColumn>
    <tableColumn id="20" xr3:uid="{00000000-0010-0000-0100-00001400000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531123" displayName="Table531123" ref="A335:S383" totalsRowShown="0" headerRowDxfId="40" dataDxfId="39" dataCellStyle="Normal 2">
  <autoFilter ref="A335:S383" xr:uid="{00000000-0009-0000-0100-000016000000}"/>
  <tableColumns count="19">
    <tableColumn id="1" xr3:uid="{00000000-0010-0000-1300-000001000000}" name="IMPACT" dataDxfId="38" dataCellStyle="Normal 2">
      <calculatedColumnFormula>Background!L7</calculatedColumnFormula>
    </tableColumn>
    <tableColumn id="2" xr3:uid="{00000000-0010-0000-1300-000002000000}" name="Climate change mitigation" dataDxfId="37" dataCellStyle="Normal 2">
      <calculatedColumnFormula array="1">IF(ROWS($AC$2:AC283)&lt;=B$53,INDEX($AB$54:$AB$102,_xlfn.AGGREGATE(15,3,($AC$54:$AC$102=Mapping!$B$54)/($AC$54:$AC$102=Mapping!$B$54)*ROW($AC$2:$AC$50)-ROWS($AC$2),ROWS($AC$54:AC335))),"")</calculatedColumnFormula>
    </tableColumn>
    <tableColumn id="3" xr3:uid="{00000000-0010-0000-1300-000003000000}" name="Climate change adaptation" dataDxfId="36" dataCellStyle="Normal 2">
      <calculatedColumnFormula array="1">IF(ROWS($AC$2:AC283)&lt;=C$53,INDEX($AB$54:$AB$102,_xlfn.AGGREGATE(15,3,($AC$54:$AC$102=Mapping!$C$54)/($AC$54:$AC$102=Mapping!$C$54)*ROW($AC$2:$AC$50)-ROWS($AC$54),ROWS($AC$54:AC335))),"")</calculatedColumnFormula>
    </tableColumn>
    <tableColumn id="4" xr3:uid="{00000000-0010-0000-1300-000004000000}" name="Air quality" dataDxfId="35" dataCellStyle="Normal 2">
      <calculatedColumnFormula array="1">IF(ROWS($AC$2:AC283)&lt;=D$53,INDEX($AB$54:$AB$102,_xlfn.AGGREGATE(15,3,($AC$54:$AC$102=Mapping!$D$54)/($AC$54:$AC$102=Mapping!$D$54)*ROW($AC$2:$AC$50)-ROWS($AC$54),ROWS($AC$54:AC335))),"")</calculatedColumnFormula>
    </tableColumn>
    <tableColumn id="5" xr3:uid="{00000000-0010-0000-1300-000005000000}"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00000000-0010-0000-1300-000006000000}" name="Soil quality" dataDxfId="33" dataCellStyle="Normal 2">
      <calculatedColumnFormula array="1">IF(ROWS($AC$2:AC283)&lt;=F$53,INDEX($AB$54:$AB$102,_xlfn.AGGREGATE(15,3,($AC$54:$AC$102=Mapping!$F$54)/($AC$54:$AC$102=Mapping!$F$54)*ROW($AC$2:$AC$50)-ROWS($AC$54),ROWS($AC$54:AC335))),"")</calculatedColumnFormula>
    </tableColumn>
    <tableColumn id="7" xr3:uid="{00000000-0010-0000-1300-000007000000}" name="Waste" dataDxfId="32" dataCellStyle="Normal 2">
      <calculatedColumnFormula array="1">IF(ROWS($AC$2:AC283)&lt;=G$53,INDEX($AB$54:$AB$102,_xlfn.AGGREGATE(15,3,($AC$54:$AC$102=Mapping!$G$54)/($AC$54:$AC$102=Mapping!$G$54)*ROW($AC$2:$AC$50)-ROWS($AC$54),ROWS($AC$54:AC335))),"")</calculatedColumnFormula>
    </tableColumn>
    <tableColumn id="8" xr3:uid="{00000000-0010-0000-1300-000008000000}"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00000000-0010-0000-1300-00000A000000}" name="Health &amp; safety" dataDxfId="30" dataCellStyle="Normal 2">
      <calculatedColumnFormula array="1">IF(ROWS($AC$2:AC283)&lt;=I$53,INDEX($AB$54:$AB$102,_xlfn.AGGREGATE(15,3,($AC$54:$AC$102=Mapping!$I$54)/($AC$54:$AC$102=Mapping!$I$54)*ROW($AC$2:$AC$50)-ROWS($AC$54),ROWS($AC$54:AC335))),"")</calculatedColumnFormula>
    </tableColumn>
    <tableColumn id="9" xr3:uid="{00000000-0010-0000-1300-000009000000}" name="Employment" dataDxfId="29" dataCellStyle="Normal 2">
      <calculatedColumnFormula array="1">IF(ROWS($AC$2:AC335)&lt;=J$1,INDEX($AB$2:$AB$50,_xlfn.AGGREGATE(15,3,($AC$2:$AC$50=Mapping!$J$2)/($AC$2:$AC$50=Mapping!$J$2)*ROW($AC$2:$AC$50)-ROWS($AC$2),ROWS($AC$2:AC335))),"")</calculatedColumnFormula>
    </tableColumn>
    <tableColumn id="11" xr3:uid="{00000000-0010-0000-1300-00000B000000}" name="Livelihood" dataDxfId="28" dataCellStyle="Normal 2">
      <calculatedColumnFormula array="1">IF(ROWS($AC$2:AC283)&lt;=K$53,INDEX($AB$54:$AB$102,_xlfn.AGGREGATE(15,3,($AC$54:$AC$102=Mapping!$K$54)/($AC$54:$AC$102=Mapping!$K$54)*ROW($AC$2:$AC$50)-ROWS($AC$54),ROWS($AC$54:AC335))),"")</calculatedColumnFormula>
    </tableColumn>
    <tableColumn id="12" xr3:uid="{00000000-0010-0000-1300-00000C000000}" name="Gender" dataDxfId="27" dataCellStyle="Normal 2">
      <calculatedColumnFormula array="1">IF(ROWS($AC$2:AC283)&lt;=L$53,INDEX($AB$54:$AB$102,_xlfn.AGGREGATE(15,3,($AC$54:$AC$102=Mapping!$L$54)/($AC$54:$AC$102=Mapping!$L$54)*ROW($AC$2:$AC$50)-ROWS($AC$54),ROWS($AC$54:AC335))),"")</calculatedColumnFormula>
    </tableColumn>
    <tableColumn id="13" xr3:uid="{00000000-0010-0000-1300-00000D000000}"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00000000-0010-0000-1300-00000E000000}" name="Access to basic services" dataDxfId="25" dataCellStyle="Normal 2">
      <calculatedColumnFormula array="1">IF(ROWS($AC$2:AC283)&lt;=N$53,INDEX($AB$54:$AB$102,_xlfn.AGGREGATE(15,3,($AC$54:$AC$102=Mapping!$N$54)/($AC$54:$AC$102=Mapping!$N$54)*ROW($AC$2:$AC$50)-ROWS($AC$54),ROWS($AC$54:AC335))),"")</calculatedColumnFormula>
    </tableColumn>
    <tableColumn id="15" xr3:uid="{00000000-0010-0000-1300-00000F000000}" name="Access to infrastructure" dataDxfId="24" dataCellStyle="Normal 2">
      <calculatedColumnFormula array="1">IF(ROWS($AC$2:AC283)&lt;=O$53,INDEX($AB$54:$AB$102,_xlfn.AGGREGATE(15,3,($AC$54:$AC$102=Mapping!$O$54)/($AC$54:$AC$102=Mapping!$O$54)*ROW($AC$2:$AC$50)-ROWS($AC$54),ROWS($AC$54:AC335))),"")</calculatedColumnFormula>
    </tableColumn>
    <tableColumn id="16" xr3:uid="{00000000-0010-0000-1300-000010000000}" name="Food security" dataDxfId="23" dataCellStyle="Normal 2">
      <calculatedColumnFormula array="1">IF(ROWS($AC$2:AC283)&lt;=P$53,INDEX($AB$54:$AB$102,_xlfn.AGGREGATE(15,3,($AC$54:$AC$102=Mapping!$P$54)/($AC$54:$AC$102=Mapping!$P$54)*ROW($AC$2:$AC$50)-ROWS($AC$54),ROWS($AC$54:AC335))),"")</calculatedColumnFormula>
    </tableColumn>
    <tableColumn id="17" xr3:uid="{00000000-0010-0000-1300-000011000000}" name="Technology transfer" dataDxfId="22" dataCellStyle="Normal 2">
      <calculatedColumnFormula array="1">IF(ROWS($AC$2:AC283)&lt;=Q$53,INDEX($AB$54:$AB$102,_xlfn.AGGREGATE(15,3,($AC$54:$AC$102=Mapping!$Q$54)/($AC$54:$AC$102=Mapping!$Q$54)*ROW($AC$2:$AC$50)-ROWS($AC$54),ROWS($AC$54:AC335))),"")</calculatedColumnFormula>
    </tableColumn>
    <tableColumn id="19" xr3:uid="{00000000-0010-0000-1300-000013000000}" name="Capacity building" dataDxfId="21" dataCellStyle="Normal 2">
      <calculatedColumnFormula array="1">IF(ROWS($AC$2:AC283)&lt;=R$53,INDEX($AB$54:$AB$102,_xlfn.AGGREGATE(15,3,($AC$54:$AC$102=Mapping!$R$54)/($AC$54:$AC$102=Mapping!$R$54)*ROW($AC$2:$AC$50)-ROWS($AC$54),ROWS($AC$54:AC335))),"")</calculatedColumnFormula>
    </tableColumn>
    <tableColumn id="20" xr3:uid="{00000000-0010-0000-1300-00001400000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4000000}" name="Table1" displayName="Table1" ref="AX2:BN50" totalsRowShown="0" headerRowDxfId="19" dataDxfId="18" tableBorderDxfId="17" dataCellStyle="Normal 2">
  <autoFilter ref="AX2:BN50" xr:uid="{00000000-0009-0000-0100-000001000000}"/>
  <tableColumns count="17">
    <tableColumn id="1" xr3:uid="{00000000-0010-0000-1400-000001000000}" name="1. No poverty" dataDxfId="16" dataCellStyle="Normal 2">
      <calculatedColumnFormula array="1">IF(ROWS($AD$2:AD2)&lt;=AX$1,INDEX($AB$2:$AB$50,_xlfn.AGGREGATE(15,3,($AD$2:$AD$50=Mapping!$AX$2)/($AD$2:$AD$50=Mapping!$AX$2)*ROW($AD$2:$AD$50)-ROWS($AD$2),ROWS($AD$2:AD2))),"")</calculatedColumnFormula>
    </tableColumn>
    <tableColumn id="2" xr3:uid="{00000000-0010-0000-1400-000002000000}" name="2. Zero Hunger" dataDxfId="15" dataCellStyle="Normal 2">
      <calculatedColumnFormula array="1">IF(ROWS($AC$2:AD2)&lt;=AY$1,INDEX($AB$2:$AB$50,_xlfn.AGGREGATE(15,3,($AD$2:$AD$50=Mapping!$AY$2)/($AD$2:$AD$50=Mapping!$AY$2)*ROW($AD$2:$AD$50)-ROWS($AD$2),ROWS($AD$2:AD2))),"")</calculatedColumnFormula>
    </tableColumn>
    <tableColumn id="3" xr3:uid="{00000000-0010-0000-1400-000003000000}" name="3. Good Health and well being" dataDxfId="14" dataCellStyle="Normal 2">
      <calculatedColumnFormula array="1">IF(ROWS($AC$2:AD2)&lt;=AZ$1,INDEX($AB$2:$AB$50,_xlfn.AGGREGATE(15,3,($AD$2:$AD$50=Mapping!$AZ$2)/($AD$2:$AD$50=Mapping!$AZ$2)*ROW($AD$2:$AD$50)-ROWS($AD$2),ROWS($AD$2:AD2))),"")</calculatedColumnFormula>
    </tableColumn>
    <tableColumn id="4" xr3:uid="{00000000-0010-0000-1400-000004000000}" name="4. Quality education" dataDxfId="13" dataCellStyle="Normal 2">
      <calculatedColumnFormula array="1">IF(ROWS($AC$2:AD2)&lt;=BA$1,INDEX($AB$2:$AB$50,_xlfn.AGGREGATE(15,3,($AD$2:$AD$50=Mapping!$BA$2)/($AD$2:$AD$50=Mapping!$BA$2)*ROW($AD$2:$AD$50)-ROWS($AD$2),ROWS($AD$2:AD2))),"")</calculatedColumnFormula>
    </tableColumn>
    <tableColumn id="5" xr3:uid="{00000000-0010-0000-1400-000005000000}" name="5. Gender Equality " dataDxfId="12" dataCellStyle="Normal 2">
      <calculatedColumnFormula array="1">IF(ROWS($AC$2:AD2)&lt;=BB$1,INDEX($AB$2:$AB$50,_xlfn.AGGREGATE(15,3,($AD$2:$AD$50=Mapping!$BB$2)/($AD$2:$AD$50=Mapping!$BB$2)*ROW($AD$2:$AD$50)-ROWS($AD$2),ROWS($AD$2:AD2))),"")</calculatedColumnFormula>
    </tableColumn>
    <tableColumn id="6" xr3:uid="{00000000-0010-0000-1400-000006000000}" name="6. Clean water and sanitation " dataDxfId="11" dataCellStyle="Normal 2">
      <calculatedColumnFormula array="1">IF(ROWS($AC$2:AD2)&lt;=BC$1,INDEX($AB$2:$AB$50,_xlfn.AGGREGATE(15,3,($AD$2:$AD$50=Mapping!$BC$2)/($AD$2:$AD$50=Mapping!$BC$2)*ROW($AD$2:$AD$50)-ROWS($AD$2),ROWS($AD$2:AD2))),"")</calculatedColumnFormula>
    </tableColumn>
    <tableColumn id="7" xr3:uid="{00000000-0010-0000-1400-000007000000}" name="7. Affordable and clean energy " dataDxfId="10" dataCellStyle="Normal 2">
      <calculatedColumnFormula array="1">IF(ROWS($AC$2:AD2)&lt;=BD$1,INDEX($AB$2:$AB$50,_xlfn.AGGREGATE(15,3,($AD$2:$AD$50=Mapping!$BD$2)/($AD$2:$AD$50=Mapping!$BD$2)*ROW($AD$2:$AD$50)-ROWS($AD$2),ROWS($AD$2:AD2))),"")</calculatedColumnFormula>
    </tableColumn>
    <tableColumn id="8" xr3:uid="{00000000-0010-0000-1400-000008000000}" name="8. Decent work and economic growth" dataDxfId="9" dataCellStyle="Normal 2">
      <calculatedColumnFormula array="1">IF(ROWS($AC$2:AD2)&lt;=BE$1,INDEX($AB$2:$AB$50,_xlfn.AGGREGATE(15,3,($AD$2:$AD$50=Mapping!$BE$2)/($AD$2:$AD$50=Mapping!$BE$2)*ROW($AD$2:$AD$50)-ROWS($AD$2),ROWS($AD$2:AD2))),"")</calculatedColumnFormula>
    </tableColumn>
    <tableColumn id="9" xr3:uid="{00000000-0010-0000-1400-000009000000}" name="9. Industry, innovation and infrastructure" dataDxfId="8" dataCellStyle="Normal 2">
      <calculatedColumnFormula array="1">IF(ROWS($AC$2:AD2)&lt;=BF$1,INDEX($AB$2:$AB$50,_xlfn.AGGREGATE(15,3,($AD$2:$AD$50=Mapping!$BF$2)/($AD$2:$AD$50=Mapping!$BF$2)*ROW($AD$2:$AD$50)-ROWS($AD$2),ROWS($AD$2:AD2))),"")</calculatedColumnFormula>
    </tableColumn>
    <tableColumn id="10" xr3:uid="{00000000-0010-0000-1400-00000A000000}" name="10. Reduced inequalities" dataDxfId="7" dataCellStyle="Normal 2">
      <calculatedColumnFormula array="1">IF(ROWS($AC$2:AD2)&lt;=BG$1,INDEX($AB$2:$AB$50,_xlfn.AGGREGATE(15,3,($AD$2:$AD$50=Mapping!$BG$2)/($AD$2:$AD$50=Mapping!$BG$2)*ROW($AD$2:$AD$50)-ROWS($AD$2),ROWS($AD$2:AD2))),"")</calculatedColumnFormula>
    </tableColumn>
    <tableColumn id="11" xr3:uid="{00000000-0010-0000-1400-00000B000000}" name="11. Sustainable cities and communities " dataDxfId="6" dataCellStyle="Normal 2">
      <calculatedColumnFormula array="1">IF(ROWS($AC$2:AD2)&lt;=BH$1,INDEX($AB$2:$AB$50,_xlfn.AGGREGATE(15,3,($AD$2:$AD$50=Mapping!$BH$2)/($AD$2:$AD$50=Mapping!$BH$2)*ROW($AD$2:$AD$50)-ROWS($AD$2),ROWS($AD$2:AD2))),"")</calculatedColumnFormula>
    </tableColumn>
    <tableColumn id="12" xr3:uid="{00000000-0010-0000-1400-00000C000000}" name="12. Responsible consumption and production " dataDxfId="5" dataCellStyle="Normal 2"/>
    <tableColumn id="13" xr3:uid="{00000000-0010-0000-1400-00000D000000}" name="13. Climate action" dataDxfId="4" dataCellStyle="Normal 2">
      <calculatedColumnFormula array="1">IF(ROWS($AC$2:AD2)&lt;=BJ$1,INDEX($AB$2:$AB$50,_xlfn.AGGREGATE(15,3,($AD$2:$AD$50=Mapping!$BJ$2)/($AD$2:$AD$50=Mapping!$BJ$2)*ROW($AD$2:$AD$50)-ROWS($AD$2),ROWS($AD$2:AD2))),"")</calculatedColumnFormula>
    </tableColumn>
    <tableColumn id="14" xr3:uid="{00000000-0010-0000-1400-00000E000000}" name="14. Life below water" dataDxfId="3" dataCellStyle="Normal 2">
      <calculatedColumnFormula array="1">IF(ROWS($AC$2:AD2)&lt;=BK$1,INDEX($AB$2:$AB$50,_xlfn.AGGREGATE(15,3,($AD$2:$AD$50=Mapping!$BK$2)/($AD$2:$AD$50=Mapping!$BK$2)*ROW($AD$2:$AD$50)-ROWS($AD$2),ROWS($AD$2:AD2))),"")</calculatedColumnFormula>
    </tableColumn>
    <tableColumn id="15" xr3:uid="{00000000-0010-0000-1400-00000F000000}" name="15. Life on land" dataDxfId="2" dataCellStyle="Normal 2">
      <calculatedColumnFormula array="1">IF(ROWS($AC$2:AD2)&lt;=BL$1,INDEX($AB$2:$AB$50,_xlfn.AGGREGATE(15,3,($AD$2:$AD$50=Mapping!$BL$2)/($AD$2:$AD$50=Mapping!$BL$2)*ROW($AD$2:$AD$50)-ROWS($AD$2),ROWS($AD$2:AD2))),"")</calculatedColumnFormula>
    </tableColumn>
    <tableColumn id="16" xr3:uid="{00000000-0010-0000-1400-000010000000}"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00000000-0010-0000-1400-000011000000}"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A2:AR50" totalsRowShown="0" headerRowDxfId="378" dataDxfId="377" headerRowCellStyle="Normal 2" dataCellStyle="Normal 2">
  <autoFilter ref="AA2:AR50" xr:uid="{00000000-0009-0000-0100-000004000000}"/>
  <tableColumns count="18">
    <tableColumn id="2" xr3:uid="{00000000-0010-0000-0200-000002000000}" name="IMPACT" dataDxfId="376" dataCellStyle="Normal 2">
      <calculatedColumnFormula array="1">IF(ROWS(BA!$L$2:L2)&lt;=B$1,INDEX(BA!$P$2:$P$63,_xlfn.AGGREGATE(15,3,(BA!$L$2:$L$63=Mapping!$A$3)/(BA!$L$2:$L$63=Mapping!$A$3)*ROW(BA!$L$2:$L$248)-ROWS(BA!$L$2),ROWS(BA!$L$2:L2))),"")</calculatedColumnFormula>
    </tableColumn>
    <tableColumn id="3" xr3:uid="{00000000-0010-0000-0200-000003000000}" name="Indicator" dataDxfId="375" dataCellStyle="Normal 2">
      <calculatedColumnFormula array="1">IF(ROWS(BA!$A$2:A2)&lt;=AB$1,INDEX(BA!$P$2:$P$961,_xlfn.AGGREGATE(15,3,(BA!$A$2:$A$961=Mapping!$AA$3)/(BA!$A$2:$A$961=Mapping!$AA$3)*ROW(BA!$A$2:$A$961)-ROWS(BA!$A$2),ROWS(BA!$A$2:A2))),"")</calculatedColumnFormula>
    </tableColumn>
    <tableColumn id="4" xr3:uid="{00000000-0010-0000-0200-000004000000}" name="Impact_area" dataDxfId="374" dataCellStyle="Normal 2">
      <calculatedColumnFormula>IFERROR(INDEX(BA!$L$2:$L$961,MATCH($AB3,BA!$P$2:$P$961,0)),"")</calculatedColumnFormula>
    </tableColumn>
    <tableColumn id="5" xr3:uid="{00000000-0010-0000-0200-000005000000}" name="SDG" dataDxfId="373" dataCellStyle="Normal 2">
      <calculatedColumnFormula>IFERROR(INDEX(BA!$M$2:$M$961,MATCH($AB3,BA!$P$2:$P$961,0)),"")</calculatedColumnFormula>
    </tableColumn>
    <tableColumn id="6" xr3:uid="{00000000-0010-0000-0200-000006000000}" name="Impact indicator " dataDxfId="372" dataCellStyle="Normal 2">
      <calculatedColumnFormula>IFERROR(INDEX(BA!$O$2:$O$961,MATCH($AB3,BA!$P$2:$P$961,0)),"")</calculatedColumnFormula>
    </tableColumn>
    <tableColumn id="7" xr3:uid="{00000000-0010-0000-0200-000007000000}" name="SDG_Target" dataDxfId="371" dataCellStyle="Normal 2">
      <calculatedColumnFormula>IFERROR(INDEX(BA!$N$2:$N$961,MATCH($AB3,BA!$P$2:$P$961,0)),"")</calculatedColumnFormula>
    </tableColumn>
    <tableColumn id="8" xr3:uid="{00000000-0010-0000-0200-000008000000}" name="Column1" dataDxfId="370" dataCellStyle="Normal 2">
      <calculatedColumnFormula>IFERROR(INDEX(BA!#REF!,MATCH($AB3,BA!$P$57:$P$547,0)),"")</calculatedColumnFormula>
    </tableColumn>
    <tableColumn id="9" xr3:uid="{00000000-0010-0000-0200-000009000000}" name="Indicator2" dataDxfId="369" dataCellStyle="Normal 2">
      <calculatedColumnFormula>IFERROR(INDEX(BA!$Q$57:$Q$547,MATCH($AB3,BA!$P$57:$P$547,0)),"")</calculatedColumnFormula>
    </tableColumn>
    <tableColumn id="10" xr3:uid="{00000000-0010-0000-0200-00000A000000}" name="Indicator_description " dataDxfId="368" dataCellStyle="Normal 2">
      <calculatedColumnFormula>IFERROR(INDEX(BA!$S$57:$S$547,MATCH($AB3,BA!$P$57:$P$547,0)),"")</calculatedColumnFormula>
    </tableColumn>
    <tableColumn id="11" xr3:uid="{00000000-0010-0000-0200-00000B000000}" name="Assessment_method" dataDxfId="367" dataCellStyle="Normal 2">
      <calculatedColumnFormula>IFERROR(INDEX(BA!$T$57:$T$547,MATCH($AB3,BA!$P$57:$P$547,0)),"")</calculatedColumnFormula>
    </tableColumn>
    <tableColumn id="12" xr3:uid="{00000000-0010-0000-0200-00000C000000}" name="Data disaggregation" dataDxfId="366" dataCellStyle="Normal 2">
      <calculatedColumnFormula>IFERROR(INDEX(BA!$U$57:$U$547,MATCH($AB3,BA!$P$57:$P$547,0)),"")</calculatedColumnFormula>
    </tableColumn>
    <tableColumn id="13" xr3:uid="{00000000-0010-0000-0200-00000D000000}" name="Example_methods" dataDxfId="365" dataCellStyle="Normal 2">
      <calculatedColumnFormula>IFERROR(INDEX(BA!$V$57:$V$547,MATCH($AB3,BA!$P$57:$P$547,0)),"")</calculatedColumnFormula>
    </tableColumn>
    <tableColumn id="14" xr3:uid="{00000000-0010-0000-0200-00000E000000}" name="Monitoring_frequency" dataDxfId="364" dataCellStyle="Normal 2">
      <calculatedColumnFormula>IFERROR(INDEX(BA!$W$57:$W$547,MATCH($AB3,BA!$P$57:$P$547,0)),"")</calculatedColumnFormula>
    </tableColumn>
    <tableColumn id="15" xr3:uid="{00000000-0010-0000-0200-00000F000000}" name="Guidance" dataDxfId="363" dataCellStyle="Normal 2">
      <calculatedColumnFormula>IFERROR(INDEX(BA!$R$57:$R$547,MATCH($AB3,BA!$P$57:$P$547,0)),"")</calculatedColumnFormula>
    </tableColumn>
    <tableColumn id="16" xr3:uid="{00000000-0010-0000-0200-000010000000}" name="References" dataDxfId="362" dataCellStyle="Normal 2">
      <calculatedColumnFormula>IFERROR(INDEX(BA!$Y$57:$Y$547,MATCH($AB3,BA!$P$57:$P$547,0)),"")</calculatedColumnFormula>
    </tableColumn>
    <tableColumn id="17" xr3:uid="{00000000-0010-0000-0200-000011000000}" name="Column4" dataDxfId="361" dataCellStyle="Normal 2">
      <calculatedColumnFormula>IFERROR(INDEX(BA!$Z$57:$Z$547,MATCH($AB3,BA!$P$57:$P$547,0)),"")</calculatedColumnFormula>
    </tableColumn>
    <tableColumn id="18" xr3:uid="{00000000-0010-0000-0200-000012000000}" name="Column5" dataDxfId="360" dataCellStyle="Normal 2"/>
    <tableColumn id="19" xr3:uid="{00000000-0010-0000-0200-000013000000}"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6" displayName="Table46" ref="AA54:AR102" totalsRowShown="0" headerRowDxfId="358" dataDxfId="357" headerRowCellStyle="Normal 2" dataCellStyle="Normal 2">
  <autoFilter ref="AA54:AR10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00000000-0010-0000-0300-000002000000}" name="Type" dataDxfId="356" dataCellStyle="Normal 2">
      <calculatedColumnFormula array="1">IF(ROWS(BA!$L$2:L93)&lt;=B$1,INDEX(BA!$P$2:$P$63,_xlfn.AGGREGATE(15,3,(BA!$L$2:$L$63=Mapping!$A$3)/(BA!$L$2:$L$63=Mapping!$A$3)*ROW(BA!$L$2:$L$248)-ROWS(BA!$L$2),ROWS(BA!$L$2:L93))),"")</calculatedColumnFormula>
    </tableColumn>
    <tableColumn id="3" xr3:uid="{00000000-0010-0000-0300-000003000000}" name="Indicator" dataDxfId="355" dataCellStyle="Normal 2">
      <calculatedColumnFormula array="1">IF(ROWS(BA!$B$2:B2)&lt;=AB$53,INDEX(BA!$P$2:$P$961,_xlfn.AGGREGATE(15,3,(BA!$B$2:$B$961=Mapping!$AA$55)/(BA!$B$2:$B$961=Mapping!$AA$55)*ROW(BA!$B$2:$B$961)-ROWS(BA!$B$2),ROWS(BA!$B$2:B2))),"")</calculatedColumnFormula>
    </tableColumn>
    <tableColumn id="4" xr3:uid="{00000000-0010-0000-0300-000004000000}" name="Impact_area" dataDxfId="354" dataCellStyle="Normal 2">
      <calculatedColumnFormula>IFERROR(INDEX(BA!$L$2:$L$961,MATCH($AB55,BA!$P$2:$P$961,0)),"")</calculatedColumnFormula>
    </tableColumn>
    <tableColumn id="5" xr3:uid="{00000000-0010-0000-0300-000005000000}" name="SDG" dataDxfId="353" dataCellStyle="Normal 2">
      <calculatedColumnFormula>IFERROR(INDEX(BA!$M$2:$M$547,MATCH($AB55,BA!$P$2:$P$547,0)),"")</calculatedColumnFormula>
    </tableColumn>
    <tableColumn id="6" xr3:uid="{00000000-0010-0000-0300-000006000000}" name="Imapct indicator" dataDxfId="352" dataCellStyle="Normal 2">
      <calculatedColumnFormula>IFERROR(INDEX(BA!$O$2:$O$547,MATCH($AB55,BA!$P$2:$P$547,0)),"")</calculatedColumnFormula>
    </tableColumn>
    <tableColumn id="7" xr3:uid="{00000000-0010-0000-0300-000007000000}" name="SDG_Target" dataDxfId="351" dataCellStyle="Normal 2">
      <calculatedColumnFormula>IFERROR(INDEX(BA!$N$2:$N$547,MATCH($AB55,BA!$P$2:$P$547,0)),"")</calculatedColumnFormula>
    </tableColumn>
    <tableColumn id="8" xr3:uid="{00000000-0010-0000-0300-000008000000}" name="SDG_Indicator " dataDxfId="350" dataCellStyle="Normal 2"/>
    <tableColumn id="9" xr3:uid="{00000000-0010-0000-0300-000009000000}" name="Indicator2" dataDxfId="349" dataCellStyle="Normal 2"/>
    <tableColumn id="10" xr3:uid="{00000000-0010-0000-0300-00000A000000}" name="Indicator_description " dataDxfId="348" dataCellStyle="Normal 2"/>
    <tableColumn id="11" xr3:uid="{00000000-0010-0000-0300-00000B000000}" name="Assessment_method" dataDxfId="347" dataCellStyle="Normal 2"/>
    <tableColumn id="12" xr3:uid="{00000000-0010-0000-0300-00000C000000}" name="Data disaggregation" dataDxfId="346" dataCellStyle="Normal 2"/>
    <tableColumn id="13" xr3:uid="{00000000-0010-0000-0300-00000D000000}" name="Example_methods" dataDxfId="345" dataCellStyle="Normal 2"/>
    <tableColumn id="14" xr3:uid="{00000000-0010-0000-0300-00000E000000}" name="Monitoring_frequency" dataDxfId="344" dataCellStyle="Normal 2"/>
    <tableColumn id="15" xr3:uid="{00000000-0010-0000-0300-00000F000000}" name="Guidance" dataDxfId="343" dataCellStyle="Normal 2"/>
    <tableColumn id="16" xr3:uid="{00000000-0010-0000-0300-000010000000}" name="References" dataDxfId="342" dataCellStyle="Normal 2"/>
    <tableColumn id="17" xr3:uid="{00000000-0010-0000-0300-000011000000}" name="Column4" dataDxfId="341" dataCellStyle="Normal 2"/>
    <tableColumn id="18" xr3:uid="{00000000-0010-0000-0300-000012000000}" name="Column5" dataDxfId="340" dataCellStyle="Normal 2"/>
    <tableColumn id="19" xr3:uid="{00000000-0010-0000-0300-000013000000}"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467" displayName="Table467" ref="AA108:AR156" totalsRowShown="0" headerRowDxfId="338" dataDxfId="337" headerRowCellStyle="Normal 2" dataCellStyle="Normal 2">
  <autoFilter ref="AA108:AR156" xr:uid="{00000000-0009-0000-0100-000006000000}"/>
  <tableColumns count="18">
    <tableColumn id="2" xr3:uid="{00000000-0010-0000-0400-000002000000}" name="Type" dataDxfId="336" dataCellStyle="Normal 2">
      <calculatedColumnFormula array="1">IF(ROWS(BA!$L$2:L151)&lt;=B$1,INDEX(BA!$P$2:$P$63,_xlfn.AGGREGATE(15,3,(BA!$L$2:$L$63=Mapping!$A$3)/(BA!$L$2:$L$63=Mapping!$A$3)*ROW(BA!$L$2:$L$248)-ROWS(BA!$L$2),ROWS(BA!$L$2:L151))),"")</calculatedColumnFormula>
    </tableColumn>
    <tableColumn id="3" xr3:uid="{00000000-0010-0000-0400-000003000000}" name="Indicator" dataDxfId="335" dataCellStyle="Normal 2">
      <calculatedColumnFormula array="1">IF(ROWS(BA!$C$2:C2)&lt;=AB$107,INDEX(BA!$P$2:$P$547,_xlfn.AGGREGATE(15,3,(BA!$C$2:$C$547=Mapping!$AA$109)/(BA!$C$2:$C$547=Mapping!$AA$109)*ROW(BA!$C$2:$C$547)-ROWS(BA!$C$2),ROWS(BA!$C$2:C2))),"")</calculatedColumnFormula>
    </tableColumn>
    <tableColumn id="4" xr3:uid="{00000000-0010-0000-0400-000004000000}" name="Impact_area" dataDxfId="334" dataCellStyle="Normal 2">
      <calculatedColumnFormula>IFERROR(INDEX(BA!$L$2:$L$961,MATCH($AB109,BA!$P$2:$P$961,0)),"")</calculatedColumnFormula>
    </tableColumn>
    <tableColumn id="5" xr3:uid="{00000000-0010-0000-0400-000005000000}" name="SDG" dataDxfId="333" dataCellStyle="Normal 2">
      <calculatedColumnFormula>IFERROR(INDEX(BA!$M$2:$M$961,MATCH($AB109,BA!$P$2:$P$961,0)),"")</calculatedColumnFormula>
    </tableColumn>
    <tableColumn id="6" xr3:uid="{00000000-0010-0000-0400-000006000000}" name="Imapct indicator" dataDxfId="332" dataCellStyle="Normal 2">
      <calculatedColumnFormula>IFERROR(INDEX(BA!$O$2:$O$961,MATCH($AB109,BA!$P$2:$P$961,0)),"")</calculatedColumnFormula>
    </tableColumn>
    <tableColumn id="7" xr3:uid="{00000000-0010-0000-0400-000007000000}" name="SDG_Target" dataDxfId="331" dataCellStyle="Normal 2">
      <calculatedColumnFormula>IFERROR(INDEX(BA!$N$2:$N$547,MATCH($AB109,BA!$P$2:$P$547,0)),"")</calculatedColumnFormula>
    </tableColumn>
    <tableColumn id="8" xr3:uid="{00000000-0010-0000-0400-000008000000}" name="SDG_Indicator " dataDxfId="330" dataCellStyle="Normal 2">
      <calculatedColumnFormula>INDEX(BA!#REF!,MATCH($AB109,BA!$P$57:$P$547,0))</calculatedColumnFormula>
    </tableColumn>
    <tableColumn id="9" xr3:uid="{00000000-0010-0000-0400-000009000000}" name="Indicator2" dataDxfId="329" dataCellStyle="Normal 2">
      <calculatedColumnFormula>INDEX(BA!$Q$57:$Q$547,MATCH($AB109,BA!$P$57:$P$547,0))</calculatedColumnFormula>
    </tableColumn>
    <tableColumn id="10" xr3:uid="{00000000-0010-0000-0400-00000A000000}" name="Indicator_description " dataDxfId="328" dataCellStyle="Normal 2">
      <calculatedColumnFormula>INDEX(BA!$S$57:$S$547,MATCH($AB109,BA!$P$57:$P$547,0))</calculatedColumnFormula>
    </tableColumn>
    <tableColumn id="11" xr3:uid="{00000000-0010-0000-0400-00000B000000}" name="Assessment_method" dataDxfId="327" dataCellStyle="Normal 2">
      <calculatedColumnFormula>INDEX(BA!$T$57:$T$547,MATCH($AB109,BA!$P$57:$P$547,0))</calculatedColumnFormula>
    </tableColumn>
    <tableColumn id="12" xr3:uid="{00000000-0010-0000-0400-00000C000000}" name="Data disaggregation" dataDxfId="326" dataCellStyle="Normal 2">
      <calculatedColumnFormula>INDEX(BA!$U$57:$U$547,MATCH($AB109,BA!$P$57:$P$547,0))</calculatedColumnFormula>
    </tableColumn>
    <tableColumn id="13" xr3:uid="{00000000-0010-0000-0400-00000D000000}" name="Example_methods" dataDxfId="325" dataCellStyle="Normal 2">
      <calculatedColumnFormula>INDEX(BA!$V$57:$V$547,MATCH($AB109,BA!$P$57:$P$547,0))</calculatedColumnFormula>
    </tableColumn>
    <tableColumn id="14" xr3:uid="{00000000-0010-0000-0400-00000E000000}" name="Monitoring_frequency" dataDxfId="324" dataCellStyle="Normal 2">
      <calculatedColumnFormula>INDEX(BA!$W$57:$W$547,MATCH($AB109,BA!$P$57:$P$547,0))</calculatedColumnFormula>
    </tableColumn>
    <tableColumn id="15" xr3:uid="{00000000-0010-0000-0400-00000F000000}" name="Guidance" dataDxfId="323" dataCellStyle="Normal 2">
      <calculatedColumnFormula>INDEX(BA!$R$57:$R$547,MATCH($AB109,BA!$P$57:$P$547,0))</calculatedColumnFormula>
    </tableColumn>
    <tableColumn id="16" xr3:uid="{00000000-0010-0000-0400-000010000000}" name="References" dataDxfId="322" dataCellStyle="Normal 2">
      <calculatedColumnFormula>INDEX(BA!$Y$57:$Y$547,MATCH($AB109,BA!$P$57:$P$547,0))</calculatedColumnFormula>
    </tableColumn>
    <tableColumn id="17" xr3:uid="{00000000-0010-0000-0400-000011000000}" name="Column4" dataDxfId="321" dataCellStyle="Normal 2">
      <calculatedColumnFormula>INDEX(BA!$Z$57:$Z$547,MATCH($AB109,BA!$P$57:$P$547,0))</calculatedColumnFormula>
    </tableColumn>
    <tableColumn id="18" xr3:uid="{00000000-0010-0000-0400-000012000000}" name="Column5" dataDxfId="320" dataCellStyle="Normal 2">
      <calculatedColumnFormula>INDEX(BA!$AA$57:$AA$547,MATCH($AB109,BA!$P$57:$P$547,0))</calculatedColumnFormula>
    </tableColumn>
    <tableColumn id="19" xr3:uid="{00000000-0010-0000-0400-000013000000}"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79" displayName="Table79" ref="AX54:BN102" totalsRowShown="0" headerRowDxfId="318" dataDxfId="317" dataCellStyle="Normal 2">
  <autoFilter ref="AX54:BN102"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500-000001000000}" name="1. No poverty" dataDxfId="316" dataCellStyle="Normal 2">
      <calculatedColumnFormula array="1">IF(ROWS($AD$54:AD54)&lt;=AX$53,INDEX($AB$54:$AB$102,_xlfn.AGGREGATE(15,3,($AD$54:$AD$102=Mapping!$AX$54)/($AD$54:$AD$102=Mapping!$AX$54)*ROW($AD$2:$AD$50)-ROWS($AD$54),ROWS($AD$54:AD54))),"")</calculatedColumnFormula>
    </tableColumn>
    <tableColumn id="2" xr3:uid="{00000000-0010-0000-0500-000002000000}" name="2. Zero Hunger" dataDxfId="315" dataCellStyle="Normal 2">
      <calculatedColumnFormula array="1">IF(ROWS($AD$54:AD54)&lt;=AY$53,INDEX($AB$54:$AB$102,_xlfn.AGGREGATE(15,3,($AD$54:$AD$102=Mapping!$AY$54)/($AD$54:$AD$102=Mapping!$AY$54)*ROW($AD$2:$AD$50)-ROWS($AD$54),ROWS($AD$54:AD54))),"")</calculatedColumnFormula>
    </tableColumn>
    <tableColumn id="3" xr3:uid="{00000000-0010-0000-0500-000003000000}" name="3. Good Health and well being" dataDxfId="314" dataCellStyle="Normal 2">
      <calculatedColumnFormula array="1">IF(ROWS($AD$54:AD54)&lt;=AZ$53,INDEX($AB$54:$AB$102,_xlfn.AGGREGATE(15,3,($AD$54:$AD$102=Mapping!$AZ$54)/($AD$54:$AD$102=Mapping!$AZ$54)*ROW($AD$2:$AD$50)-ROWS($AD$54),ROWS($AD$54:AD54))),"")</calculatedColumnFormula>
    </tableColumn>
    <tableColumn id="4" xr3:uid="{00000000-0010-0000-0500-000004000000}" name="4. Quality education" dataDxfId="313" dataCellStyle="Normal 2">
      <calculatedColumnFormula array="1">IF(ROWS($AD$54:AD54)&lt;=BA$53,INDEX($AB$54:$AB$102,_xlfn.AGGREGATE(15,3,($AD$54:$AD$102=Mapping!$BA$54)/($AD$54:$AD$102=Mapping!$BA$54)*ROW($AD$2:$AD$50)-ROWS($AD$54),ROWS($AD$54:AD54))),"")</calculatedColumnFormula>
    </tableColumn>
    <tableColumn id="5" xr3:uid="{00000000-0010-0000-0500-000005000000}" name="5. Gender Equality " dataDxfId="312" dataCellStyle="Normal 2">
      <calculatedColumnFormula array="1">IF(ROWS($AD$54:AD54)&lt;=BB$53,INDEX($AB$54:$AB$102,_xlfn.AGGREGATE(15,3,($AD$54:$AD$102=Mapping!$BB$54)/($AD$54:$AD$102=Mapping!$BB$54)*ROW($AD$2:$AD$50)-ROWS($AD$54),ROWS($AD$54:AD54))),"")</calculatedColumnFormula>
    </tableColumn>
    <tableColumn id="6" xr3:uid="{00000000-0010-0000-0500-000006000000}" name="6. Clean water and sanitation " dataDxfId="311" dataCellStyle="Normal 2">
      <calculatedColumnFormula array="1">IF(ROWS($AD$54:AD54)&lt;=BC$53,INDEX($AB$54:$AB$102,_xlfn.AGGREGATE(15,3,($AD$54:$AD$102=Mapping!$BC$54)/($AD$54:$AD$102=Mapping!$BC$54)*ROW($AD$2:$AD$50)-ROWS($AD$54),ROWS($AD$54:AD54))),"")</calculatedColumnFormula>
    </tableColumn>
    <tableColumn id="7" xr3:uid="{00000000-0010-0000-0500-000007000000}"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00000000-0010-0000-0500-000008000000}"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00000000-0010-0000-0500-000009000000}"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00000000-0010-0000-0500-00000A000000}" name="10. Reduced inequalities" dataDxfId="307" dataCellStyle="Normal 2">
      <calculatedColumnFormula array="1">IF(ROWS($AD$54:AD54)&lt;=BG$53,INDEX($AB$54:$AB$102,_xlfn.AGGREGATE(15,3,($AD$54:$AD$102=Mapping!$BG$54)/($AD$54:$AD$102=Mapping!$BG$54)*ROW($AD$2:$AD$50)-ROWS($AD$54),ROWS($AD$54:AD54))),"")</calculatedColumnFormula>
    </tableColumn>
    <tableColumn id="11" xr3:uid="{00000000-0010-0000-0500-00000B00000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00000000-0010-0000-0500-00000C000000}"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00000000-0010-0000-0500-00000D000000}" name="13. Climate action" dataDxfId="304" dataCellStyle="Normal 2">
      <calculatedColumnFormula array="1">IF(ROWS($AD$54:AD54)&lt;=BJ$53,INDEX($AB$54:$AB$102,_xlfn.AGGREGATE(15,3,($AD$54:$AD$102=Mapping!$BJ$54)/($AD$54:$AD$102=Mapping!$BJ$54)*ROW($AD$2:$AD$50)-ROWS($AD$54),ROWS($AD$54:AD54))),"")</calculatedColumnFormula>
    </tableColumn>
    <tableColumn id="14" xr3:uid="{00000000-0010-0000-0500-00000E000000}" name="14. Life below water" dataDxfId="303" dataCellStyle="Normal 2">
      <calculatedColumnFormula array="1">IF(ROWS($AD$54:AD54)&lt;=BK$53,INDEX($AB$54:$AB$102,_xlfn.AGGREGATE(15,3,($AD$54:$AD$102=Mapping!$BK$54)/($AD$54:$AD$102=Mapping!$BK$54)*ROW($AD$2:$AD$50)-ROWS($AD$54),ROWS($AD$54:AD54))),"")</calculatedColumnFormula>
    </tableColumn>
    <tableColumn id="15" xr3:uid="{00000000-0010-0000-0500-00000F000000}" name="15. Life on land" dataDxfId="302" dataCellStyle="Normal 2">
      <calculatedColumnFormula array="1">IF(ROWS($AD$54:AD54)&lt;=BL$53,INDEX($AB$54:$AB$102,_xlfn.AGGREGATE(15,3,($AD$54:$AD$102=Mapping!$BL$54)/($AD$54:$AD$102=Mapping!$BL$54)*ROW($AD$2:$AD$50)-ROWS($AD$54),ROWS($AD$54:AD54))),"")</calculatedColumnFormula>
    </tableColumn>
    <tableColumn id="16" xr3:uid="{00000000-0010-0000-0500-000010000000}"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00000000-0010-0000-0500-000011000000}"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7910" displayName="Table7910" ref="AX108:BN156" totalsRowShown="0" headerRowDxfId="299" dataDxfId="298" dataCellStyle="Normal 2">
  <autoFilter ref="AX108:BN156" xr:uid="{00000000-0009-0000-0100-000009000000}"/>
  <tableColumns count="17">
    <tableColumn id="1" xr3:uid="{00000000-0010-0000-0600-000001000000}" name="1. No poverty" dataDxfId="297" dataCellStyle="Normal 2">
      <calculatedColumnFormula array="1">IF(ROWS($AD$108:AD108)&lt;=AX$107,INDEX($AB$108:$AB$157,_xlfn.AGGREGATE(15,3,($AD$108:$AD$157=Mapping!$AX$108)/($AD$108:$AD$157=Mapping!$AX$108)*ROW($AD$2:$AD$50)-ROWS($AD$108),ROWS($AD$108:AD108))),"")</calculatedColumnFormula>
    </tableColumn>
    <tableColumn id="2" xr3:uid="{00000000-0010-0000-0600-000002000000}" name="2. Zero Hunger" dataDxfId="296" dataCellStyle="Normal 2">
      <calculatedColumnFormula array="1">IF(ROWS($AD$108:AD108)&lt;=AY$107,INDEX($AB$108:$AB$157,_xlfn.AGGREGATE(15,3,($AD$108:$AD$157=Mapping!$AY$108)/($AD$108:$AD$157=Mapping!$AY$108)*ROW($AD$2:$AD$50)-ROWS($AD$108),ROWS($AD$108:AD108))),"")</calculatedColumnFormula>
    </tableColumn>
    <tableColumn id="3" xr3:uid="{00000000-0010-0000-0600-000003000000}"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00000000-0010-0000-0600-000004000000}"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00000000-0010-0000-0600-000005000000}" name="5. Gender Equality " dataDxfId="293" dataCellStyle="Normal 2">
      <calculatedColumnFormula array="1">IF(ROWS($AD$108:AG108)&lt;=BB$107,INDEX($AB$108:$AB$157,_xlfn.AGGREGATE(15,3,($AD$108:$AD$157=Mapping!$BB$108)/($AD$108:$AD$157=Mapping!$BB$108)*ROW($AD$2:$AD$50)-ROWS($AD$108),ROWS($AD$108:AG108))),"")</calculatedColumnFormula>
    </tableColumn>
    <tableColumn id="6" xr3:uid="{00000000-0010-0000-0600-000006000000}"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00000000-0010-0000-0600-000007000000}"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00000000-0010-0000-0600-000008000000}"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00000000-0010-0000-0600-000009000000}"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0000000-0010-0000-0600-00000A00000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00000000-0010-0000-0600-00000B000000}"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00000000-0010-0000-0600-00000C000000}"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00000000-0010-0000-0600-00000D000000}" name="13. Climate action" dataDxfId="285" dataCellStyle="Normal 2">
      <calculatedColumnFormula array="1">IF(ROWS($AD$108:AO108)&lt;=BJ$107,INDEX($AB$108:$AB$157,_xlfn.AGGREGATE(15,3,($AD$108:$AD$157=Mapping!$BJ$108)/($AD$108:$AD$157=Mapping!$BJ$108)*ROW($AD$2:$AD$50)-ROWS($AD$108),ROWS($AD$108:AO108))),"")</calculatedColumnFormula>
    </tableColumn>
    <tableColumn id="14" xr3:uid="{00000000-0010-0000-0600-00000E000000}"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00000000-0010-0000-0600-00000F000000}" name="15. Life on land" dataDxfId="283" dataCellStyle="Normal 2">
      <calculatedColumnFormula array="1">IF(ROWS($AD$108:AQ108)&lt;=BL$107,INDEX($AB$108:$AB$157,_xlfn.AGGREGATE(15,3,($AD$108:$AD$157=Mapping!$BL$108)/($AD$108:$AD$157=Mapping!$BL$108)*ROW($AD$2:$AD$50)-ROWS($AD$108),ROWS($AD$108:AQ108))),"")</calculatedColumnFormula>
    </tableColumn>
    <tableColumn id="16" xr3:uid="{00000000-0010-0000-0600-000010000000}"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00000000-0010-0000-0600-000011000000}"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5311" displayName="Table5311" ref="A108:S156" totalsRowShown="0" headerRowDxfId="280" dataDxfId="279" dataCellStyle="Normal 2">
  <autoFilter ref="A108:S156"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700-000001000000}" name="IMPACT" dataDxfId="278" dataCellStyle="Normal 2">
      <calculatedColumnFormula>Background!L7</calculatedColumnFormula>
    </tableColumn>
    <tableColumn id="2" xr3:uid="{00000000-0010-0000-0700-000002000000}"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00000000-0010-0000-0700-00000300000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00000000-0010-0000-0700-000004000000}" name="Air quality" dataDxfId="275" dataCellStyle="Normal 2">
      <calculatedColumnFormula array="1">IF(ROWS($AC$108:AC108)&lt;=D$107,INDEX($AB$108:$AB$156,_xlfn.AGGREGATE(15,3,($AC$108:$AC$156=Mapping!$D$108)/($AC$108:$AC$156=Mapping!$D$108)*ROW($AC$2:$AC$50)-ROWS($AC$108),ROWS($AC$108:AC108))),"")</calculatedColumnFormula>
    </tableColumn>
    <tableColumn id="5" xr3:uid="{00000000-0010-0000-0700-000005000000}"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00000000-0010-0000-0700-000006000000}" name="Soil quality" dataDxfId="273" dataCellStyle="Normal 2">
      <calculatedColumnFormula array="1">IF(ROWS($AC$108:AC108)&lt;=F$107,INDEX($AB$108:$AB$156,_xlfn.AGGREGATE(15,3,($AC$108:$AC$156=Mapping!$F$108)/($AC$108:$AC$156=Mapping!$F$108)*ROW($AC$2:$AC$50)-ROWS($AC$108),ROWS($AC$108:AC108))),"")</calculatedColumnFormula>
    </tableColumn>
    <tableColumn id="7" xr3:uid="{00000000-0010-0000-0700-000007000000}" name="Waste" dataDxfId="272" dataCellStyle="Normal 2">
      <calculatedColumnFormula array="1">IF(ROWS($AC$108:AC108)&lt;=G$107,INDEX($AB$108:$AB$156,_xlfn.AGGREGATE(15,3,($AC$108:$AC$156=Mapping!$G$108)/($AC$108:$AC$156=Mapping!$G$108)*ROW($AC$2:$AC$50)-ROWS($AC$108),ROWS($AC$108:AC108))),"")</calculatedColumnFormula>
    </tableColumn>
    <tableColumn id="8" xr3:uid="{00000000-0010-0000-0700-000008000000}"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00000000-0010-0000-0700-00000A000000}" name="Health &amp; safety" dataDxfId="270" dataCellStyle="Normal 2">
      <calculatedColumnFormula array="1">IF(ROWS($AC$108:AC108)&lt;=I$107,INDEX($AB$108:$AB$156,_xlfn.AGGREGATE(15,3,($AC$108:$AC$156=Mapping!$I$108)/($AC$108:$AC$156=Mapping!$I$108)*ROW($AC$2:$AC$50)-ROWS($AC$108),ROWS($AC$108:AC108))),"")</calculatedColumnFormula>
    </tableColumn>
    <tableColumn id="9" xr3:uid="{00000000-0010-0000-0700-000009000000}" name="Employment" dataDxfId="269" dataCellStyle="Normal 2">
      <calculatedColumnFormula array="1">IF(ROWS($AC$108:AC108)&lt;=J$107,INDEX($AB$108:$AB$156,_xlfn.AGGREGATE(15,3,($AC$108:$AC$156=Mapping!$J$108)/($AC$108:$AC$156=Mapping!$J$108)*ROW($AC$2:$AC$50)-ROWS($AC$108),ROWS($AC$108:AC108))),"")</calculatedColumnFormula>
    </tableColumn>
    <tableColumn id="11" xr3:uid="{00000000-0010-0000-0700-00000B000000}" name="Livelihood" dataDxfId="268" dataCellStyle="Normal 2">
      <calculatedColumnFormula array="1">IF(ROWS($AC$108:AC108)&lt;=K$107,INDEX($AB$108:$AB$156,_xlfn.AGGREGATE(15,3,($AC$108:$AC$156=Mapping!$K$108)/($AC$108:$AC$156=Mapping!$K$108)*ROW($AC$2:$AC$50)-ROWS($AC$108),ROWS($AC$108:AC108))),"")</calculatedColumnFormula>
    </tableColumn>
    <tableColumn id="12" xr3:uid="{00000000-0010-0000-0700-00000C000000}" name="Gender" dataDxfId="267" dataCellStyle="Normal 2">
      <calculatedColumnFormula array="1">IF(ROWS($AC$108:AC108)&lt;=L$107,INDEX($AB$108:$AB$156,_xlfn.AGGREGATE(15,3,($AC$108:$AC$156=Mapping!$L$108)/($AC$108:$AC$156=Mapping!$L$108)*ROW($AC$2:$AC$50)-ROWS($AC$108),ROWS($AC$108:AC108))),"")</calculatedColumnFormula>
    </tableColumn>
    <tableColumn id="13" xr3:uid="{00000000-0010-0000-0700-00000D000000}"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00000000-0010-0000-0700-00000E000000}"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00000000-0010-0000-0700-00000F000000}"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00000000-0010-0000-0700-000010000000}" name="Food security" dataDxfId="263" dataCellStyle="Normal 2">
      <calculatedColumnFormula array="1">IF(ROWS($AC$108:AC108)&lt;=P$107,INDEX($AB$108:$AB$156,_xlfn.AGGREGATE(15,3,($AC$108:$AC$156=Mapping!$P$108)/($AC$108:$AC$156=Mapping!$P$108)*ROW($AC$2:$AC$50)-ROWS($AC$108),ROWS($AC$108:AC108))),"")</calculatedColumnFormula>
    </tableColumn>
    <tableColumn id="17" xr3:uid="{00000000-0010-0000-0700-000011000000}" name="Technology transfer" dataDxfId="262" dataCellStyle="Normal 2">
      <calculatedColumnFormula array="1">IF(ROWS($AC$108:AC108)&lt;=Q$107,INDEX($AB$108:$AB$156,_xlfn.AGGREGATE(15,3,($AC$108:$AC$156=Mapping!$Q$108)/($AC$108:$AC$156=Mapping!$Q$108)*ROW($AC$2:$AC$50)-ROWS($AC$108),ROWS($AC$108:AC108))),"")</calculatedColumnFormula>
    </tableColumn>
    <tableColumn id="19" xr3:uid="{00000000-0010-0000-0700-000013000000}" name="Capacity building" dataDxfId="261" dataCellStyle="Normal 2">
      <calculatedColumnFormula array="1">IF(ROWS($AC$108:AC108)&lt;=R$107,INDEX($AB$108:$AB$156,_xlfn.AGGREGATE(15,3,($AC$108:$AC$156=Mapping!$R$108)/($AC$108:$AC$156=Mapping!$R$108)*ROW($AC$2:$AC$50)-ROWS($AC$108),ROWS($AC$108:AC108))),"")</calculatedColumnFormula>
    </tableColumn>
    <tableColumn id="20" xr3:uid="{00000000-0010-0000-0700-00001400000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46712" displayName="Table46712" ref="AA163:AR211" totalsRowShown="0" headerRowDxfId="259" dataDxfId="258" headerRowCellStyle="Normal 2" dataCellStyle="Normal 2">
  <autoFilter ref="AA163:AR211" xr:uid="{00000000-0009-0000-0100-00000B000000}"/>
  <tableColumns count="18">
    <tableColumn id="2" xr3:uid="{00000000-0010-0000-0800-000002000000}" name="Type" dataDxfId="257" dataCellStyle="Normal 2">
      <calculatedColumnFormula array="1">IF(ROWS(BA!$L$2:L205)&lt;=B$1,INDEX(BA!$P$2:$P$63,_xlfn.AGGREGATE(15,3,(BA!$L$2:$L$63=Mapping!$A$3)/(BA!$L$2:$L$63=Mapping!$A$3)*ROW(BA!$L$2:$L$248)-ROWS(BA!$L$2),ROWS(BA!$L$2:L205))),"")</calculatedColumnFormula>
    </tableColumn>
    <tableColumn id="3" xr3:uid="{00000000-0010-0000-0800-000003000000}" name="Indicator" dataDxfId="256" dataCellStyle="Normal 2">
      <calculatedColumnFormula array="1">IF(ROWS(BA!$D$2:D2)&lt;=AB$162,INDEX(BA!$P$2:$P$547,_xlfn.AGGREGATE(15,3,(BA!$D$2:$D$547=Mapping!$AA$164)/(BA!$D$2:$D$547=Mapping!$AA$164)*ROW(BA!$D$2:$D$547)-ROWS(BA!$D$2),ROWS(BA!$D$2:D2))),"")</calculatedColumnFormula>
    </tableColumn>
    <tableColumn id="4" xr3:uid="{00000000-0010-0000-0800-000004000000}" name="Impact_area" dataDxfId="255" dataCellStyle="Normal 2">
      <calculatedColumnFormula>IFERROR(INDEX(BA!$L$2:$L$961,MATCH($AB164,BA!$P$2:$P$961,0)),"")</calculatedColumnFormula>
    </tableColumn>
    <tableColumn id="5" xr3:uid="{00000000-0010-0000-0800-000005000000}" name="SDG" dataDxfId="254" dataCellStyle="Normal 2">
      <calculatedColumnFormula>IFERROR(INDEX(BA!$M$2:$M$961,MATCH($AB164,BA!$P$2:$P$961,0)),"")</calculatedColumnFormula>
    </tableColumn>
    <tableColumn id="6" xr3:uid="{00000000-0010-0000-0800-000006000000}" name="Imapct indicator" dataDxfId="253" dataCellStyle="Normal 2">
      <calculatedColumnFormula>IFERROR(INDEX(BA!$O$2:$O$961,MATCH($AB164,BA!$P$2:$P$961,0)),"")</calculatedColumnFormula>
    </tableColumn>
    <tableColumn id="7" xr3:uid="{00000000-0010-0000-0800-000007000000}" name="SDG_Target" dataDxfId="252" dataCellStyle="Normal 2">
      <calculatedColumnFormula>IFERROR(INDEX(BA!$N$2:$N$961,MATCH($AB164,BA!$P$2:$P$961,0)),"")</calculatedColumnFormula>
    </tableColumn>
    <tableColumn id="8" xr3:uid="{00000000-0010-0000-0800-000008000000}" name="SDG_Indicator " dataDxfId="251" dataCellStyle="Normal 2">
      <calculatedColumnFormula>INDEX(BA!#REF!,MATCH($AB164,BA!$P$57:$P$547,0))</calculatedColumnFormula>
    </tableColumn>
    <tableColumn id="9" xr3:uid="{00000000-0010-0000-0800-000009000000}" name="Indicator2" dataDxfId="250" dataCellStyle="Normal 2">
      <calculatedColumnFormula>INDEX(BA!$Q$57:$Q$547,MATCH($AB164,BA!$P$57:$P$547,0))</calculatedColumnFormula>
    </tableColumn>
    <tableColumn id="10" xr3:uid="{00000000-0010-0000-0800-00000A000000}" name="Indicator_description " dataDxfId="249" dataCellStyle="Normal 2">
      <calculatedColumnFormula>INDEX(BA!$S$57:$S$547,MATCH($AB164,BA!$P$57:$P$547,0))</calculatedColumnFormula>
    </tableColumn>
    <tableColumn id="11" xr3:uid="{00000000-0010-0000-0800-00000B000000}" name="Assessment_method" dataDxfId="248" dataCellStyle="Normal 2">
      <calculatedColumnFormula>INDEX(BA!$T$57:$T$547,MATCH($AB164,BA!$P$57:$P$547,0))</calculatedColumnFormula>
    </tableColumn>
    <tableColumn id="12" xr3:uid="{00000000-0010-0000-0800-00000C000000}" name="Data disaggregation" dataDxfId="247" dataCellStyle="Normal 2">
      <calculatedColumnFormula>INDEX(BA!$U$57:$U$547,MATCH($AB164,BA!$P$57:$P$547,0))</calculatedColumnFormula>
    </tableColumn>
    <tableColumn id="13" xr3:uid="{00000000-0010-0000-0800-00000D000000}" name="Example_methods" dataDxfId="246" dataCellStyle="Normal 2">
      <calculatedColumnFormula>INDEX(BA!$V$57:$V$547,MATCH($AB164,BA!$P$57:$P$547,0))</calculatedColumnFormula>
    </tableColumn>
    <tableColumn id="14" xr3:uid="{00000000-0010-0000-0800-00000E000000}" name="Monitoring_frequency" dataDxfId="245" dataCellStyle="Normal 2">
      <calculatedColumnFormula>INDEX(BA!$W$57:$W$547,MATCH($AB164,BA!$P$57:$P$547,0))</calculatedColumnFormula>
    </tableColumn>
    <tableColumn id="15" xr3:uid="{00000000-0010-0000-0800-00000F000000}" name="Guidance" dataDxfId="244" dataCellStyle="Normal 2">
      <calculatedColumnFormula>INDEX(BA!$R$57:$R$547,MATCH($AB164,BA!$P$57:$P$547,0))</calculatedColumnFormula>
    </tableColumn>
    <tableColumn id="16" xr3:uid="{00000000-0010-0000-0800-000010000000}" name="References" dataDxfId="243" dataCellStyle="Normal 2">
      <calculatedColumnFormula>INDEX(BA!$Y$57:$Y$547,MATCH($AB164,BA!$P$57:$P$547,0))</calculatedColumnFormula>
    </tableColumn>
    <tableColumn id="17" xr3:uid="{00000000-0010-0000-0800-000011000000}" name="Column4" dataDxfId="242" dataCellStyle="Normal 2">
      <calculatedColumnFormula>INDEX(BA!$Z$57:$Z$547,MATCH($AB164,BA!$P$57:$P$547,0))</calculatedColumnFormula>
    </tableColumn>
    <tableColumn id="18" xr3:uid="{00000000-0010-0000-0800-000012000000}" name="Column5" dataDxfId="241" dataCellStyle="Normal 2">
      <calculatedColumnFormula>INDEX(BA!$AA$57:$AA$547,MATCH($AB164,BA!$P$57:$P$547,0))</calculatedColumnFormula>
    </tableColumn>
    <tableColumn id="19" xr3:uid="{00000000-0010-0000-0800-000013000000}"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topLeftCell="A13" zoomScaleNormal="100" workbookViewId="0">
      <selection activeCell="C11" sqref="C11"/>
    </sheetView>
  </sheetViews>
  <sheetFormatPr defaultColWidth="9" defaultRowHeight="15.75"/>
  <cols>
    <col min="1" max="1" width="1.5" style="14" customWidth="1"/>
    <col min="2" max="2" width="12.296875" style="61" customWidth="1"/>
    <col min="3" max="3" width="64.69921875" style="14" customWidth="1"/>
    <col min="4" max="4" width="1.19921875" style="14" customWidth="1"/>
    <col min="5" max="6" width="1.5" style="14" customWidth="1"/>
    <col min="7" max="7" width="50.5" style="14" customWidth="1"/>
    <col min="8" max="8" width="26" style="14" customWidth="1"/>
    <col min="9" max="10" width="9" style="14"/>
    <col min="11" max="11" width="25" style="14" customWidth="1"/>
    <col min="12" max="16384" width="9" style="14"/>
  </cols>
  <sheetData>
    <row r="1" spans="1:8" ht="135" customHeight="1"/>
    <row r="2" spans="1:8" ht="19.899999999999999" customHeight="1">
      <c r="A2" s="50"/>
      <c r="B2" s="184" t="s">
        <v>1302</v>
      </c>
      <c r="C2" s="185"/>
      <c r="D2" s="50"/>
      <c r="E2" s="50"/>
      <c r="F2" s="50"/>
    </row>
    <row r="3" spans="1:8" ht="19.899999999999999" customHeight="1">
      <c r="A3" s="50"/>
      <c r="B3" s="184" t="s">
        <v>1303</v>
      </c>
      <c r="C3" s="185"/>
      <c r="D3" s="50"/>
      <c r="E3" s="50"/>
      <c r="F3" s="50"/>
    </row>
    <row r="4" spans="1:8" ht="55.9" customHeight="1">
      <c r="A4" s="50"/>
      <c r="B4" s="183" t="s">
        <v>0</v>
      </c>
      <c r="C4" s="183"/>
      <c r="D4" s="183"/>
      <c r="E4" s="183"/>
      <c r="F4" s="183"/>
      <c r="G4" s="183"/>
      <c r="H4" s="183"/>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00000000-0002-0000-0000-000000000000}">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00000000-0002-0000-0000-000001000000}"/>
    <dataValidation allowBlank="1" showInputMessage="1" showErrorMessage="1" promptTitle="Process Step Description" prompt="Enter text for the process step that will appear in the shape." sqref="B2" xr:uid="{00000000-0002-0000-0000-000002000000}"/>
    <dataValidation allowBlank="1" showInputMessage="1" showErrorMessage="1" promptTitle="Connector Label" prompt="If desired, label the connector to the next step. Use commas to separate multiple next steps, such as &quot;Yes,No&quot;." sqref="D2" xr:uid="{00000000-0002-0000-0000-000003000000}"/>
    <dataValidation allowBlank="1" showInputMessage="1" showErrorMessage="1" promptTitle="Shape Type" prompt="Enter the type of shape you'd like each process step to use." sqref="E2" xr:uid="{00000000-0002-0000-0000-000004000000}"/>
    <dataValidation allowBlank="1" showInputMessage="1" showErrorMessage="1" promptTitle="Alt Text" prompt="Alt Text helps people with visual impairments understand your diagram. Describe each process step." sqref="F2" xr:uid="{00000000-0002-0000-0000-000005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80"/>
  <sheetViews>
    <sheetView tabSelected="1" zoomScaleNormal="100" workbookViewId="0">
      <pane xSplit="2" ySplit="2" topLeftCell="C3" activePane="bottomRight" state="frozen"/>
      <selection pane="topRight" activeCell="C1" sqref="C1"/>
      <selection pane="bottomLeft" activeCell="A3" sqref="A3"/>
      <selection pane="bottomRight" activeCell="C23" sqref="C23:E23"/>
    </sheetView>
  </sheetViews>
  <sheetFormatPr defaultColWidth="9" defaultRowHeight="12.75"/>
  <cols>
    <col min="1" max="1" width="29.5" style="8" customWidth="1"/>
    <col min="2" max="2" width="32" style="8" customWidth="1"/>
    <col min="3" max="3" width="25.5" style="8" customWidth="1"/>
    <col min="4" max="4" width="27.296875" style="8" customWidth="1"/>
    <col min="5" max="5" width="25.5" style="8" customWidth="1"/>
    <col min="6" max="6" width="3.5" style="14" customWidth="1"/>
    <col min="7" max="9" width="25.5" style="8" customWidth="1"/>
    <col min="10" max="10" width="3.5" style="8" customWidth="1"/>
    <col min="11" max="13" width="25.5" style="8" customWidth="1"/>
    <col min="14" max="14" width="3.5" style="8" customWidth="1"/>
    <col min="15" max="17" width="25.5" style="8" customWidth="1"/>
    <col min="18" max="18" width="3.5" style="8" customWidth="1"/>
    <col min="19" max="21" width="25.5" style="8" customWidth="1"/>
    <col min="22" max="22" width="3.5" style="8" customWidth="1"/>
    <col min="23" max="25" width="25.5" style="8" customWidth="1"/>
    <col min="26" max="26" width="3.5" style="8" customWidth="1"/>
    <col min="27" max="29" width="25.5" style="8" customWidth="1"/>
    <col min="30" max="30" width="3.5" style="8" customWidth="1"/>
    <col min="31" max="33" width="25.5" style="8" customWidth="1"/>
    <col min="34" max="34" width="3.5" style="8" customWidth="1"/>
    <col min="35" max="37" width="25.5" style="8" customWidth="1"/>
    <col min="38" max="38" width="3.5" style="8" customWidth="1"/>
    <col min="39" max="41" width="25.5" style="8" customWidth="1"/>
    <col min="42" max="55" width="9" style="14"/>
    <col min="56" max="16384" width="9" style="8"/>
  </cols>
  <sheetData>
    <row r="1" spans="1:5" s="14" customFormat="1" ht="12.75" customHeight="1">
      <c r="A1" s="243" t="s">
        <v>13</v>
      </c>
      <c r="B1" s="71"/>
      <c r="C1" s="170"/>
      <c r="D1" s="170"/>
      <c r="E1" s="171"/>
    </row>
    <row r="2" spans="1:5" s="14" customFormat="1" ht="15.75">
      <c r="A2" s="243"/>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44743</v>
      </c>
      <c r="D9" s="169">
        <v>47299</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2.5">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ht="17.45" customHeight="1">
      <c r="A20" s="186" t="s">
        <v>5</v>
      </c>
      <c r="B20" s="11" t="s">
        <v>42</v>
      </c>
      <c r="C20" s="102" t="s">
        <v>43</v>
      </c>
      <c r="E20" s="108" t="s">
        <v>44</v>
      </c>
      <c r="O20" s="69"/>
    </row>
    <row r="21" spans="1:55 16384:16384" s="14" customFormat="1">
      <c r="A21" s="186"/>
      <c r="B21" s="17"/>
    </row>
    <row r="22" spans="1:55 16384:16384" s="174" customFormat="1" ht="13.9" customHeight="1">
      <c r="A22" s="186"/>
      <c r="C22" s="220" t="s">
        <v>1304</v>
      </c>
      <c r="D22" s="221"/>
      <c r="E22" s="222"/>
      <c r="F22" s="175"/>
      <c r="G22" s="208" t="s">
        <v>46</v>
      </c>
      <c r="H22" s="209"/>
      <c r="I22" s="210"/>
      <c r="K22" s="208" t="s">
        <v>46</v>
      </c>
      <c r="L22" s="209"/>
      <c r="M22" s="210"/>
      <c r="O22" s="208" t="s">
        <v>46</v>
      </c>
      <c r="P22" s="209"/>
      <c r="Q22" s="210"/>
      <c r="S22" s="208" t="s">
        <v>46</v>
      </c>
      <c r="T22" s="209"/>
      <c r="U22" s="210"/>
      <c r="W22" s="208" t="s">
        <v>46</v>
      </c>
      <c r="X22" s="209"/>
      <c r="Y22" s="210"/>
      <c r="AA22" s="208" t="s">
        <v>46</v>
      </c>
      <c r="AB22" s="209"/>
      <c r="AC22" s="210"/>
      <c r="AE22" s="208" t="s">
        <v>46</v>
      </c>
      <c r="AF22" s="209"/>
      <c r="AG22" s="210"/>
      <c r="AI22" s="208" t="s">
        <v>46</v>
      </c>
      <c r="AJ22" s="209"/>
      <c r="AK22" s="210"/>
      <c r="AM22" s="208" t="s">
        <v>46</v>
      </c>
      <c r="AN22" s="209"/>
      <c r="AO22" s="210"/>
      <c r="AP22" s="175"/>
      <c r="AQ22" s="175"/>
      <c r="AR22" s="175"/>
      <c r="AS22" s="175"/>
      <c r="AT22" s="175"/>
      <c r="AU22" s="175"/>
      <c r="AV22" s="175"/>
      <c r="AW22" s="175"/>
      <c r="AX22" s="175"/>
      <c r="AY22" s="175"/>
      <c r="AZ22" s="175"/>
      <c r="BA22" s="175"/>
      <c r="BB22" s="175"/>
      <c r="BC22" s="175"/>
    </row>
    <row r="23" spans="1:55 16384:16384">
      <c r="A23" s="186"/>
      <c r="B23" s="172" t="str">
        <f>IF(C20="Start with impact category","Select Impact category &gt;&gt;","")</f>
        <v/>
      </c>
      <c r="C23" s="205"/>
      <c r="D23" s="206"/>
      <c r="E23" s="207"/>
      <c r="F23" s="115" t="str">
        <f>IF($B$23="Select Impact category &gt;&gt;", "&gt;&gt;","")</f>
        <v/>
      </c>
      <c r="G23" s="205"/>
      <c r="H23" s="206"/>
      <c r="I23" s="207"/>
      <c r="J23" s="115" t="str">
        <f>IF($B$23="Select Impact category &gt;&gt;", "&gt;&gt;","")</f>
        <v/>
      </c>
      <c r="K23" s="205"/>
      <c r="L23" s="206"/>
      <c r="M23" s="207"/>
      <c r="N23" s="115" t="str">
        <f>IF($B$23="Select Impact category &gt;&gt;", "&gt;&gt;","")</f>
        <v/>
      </c>
      <c r="O23" s="205"/>
      <c r="P23" s="206"/>
      <c r="Q23" s="207"/>
      <c r="R23" s="115" t="str">
        <f>IF($B$23="Select Impact category &gt;&gt;", "&gt;&gt;","")</f>
        <v/>
      </c>
      <c r="S23" s="205"/>
      <c r="T23" s="206"/>
      <c r="U23" s="207"/>
      <c r="V23" s="115" t="str">
        <f>IF($B$23="Select Impact category &gt;&gt;", "&gt;&gt;","")</f>
        <v/>
      </c>
      <c r="W23" s="205"/>
      <c r="X23" s="206"/>
      <c r="Y23" s="207"/>
      <c r="Z23" s="115" t="str">
        <f>IF($B$23="Select Impact category &gt;&gt;", "&gt;&gt;","")</f>
        <v/>
      </c>
      <c r="AA23" s="205"/>
      <c r="AB23" s="206"/>
      <c r="AC23" s="207"/>
      <c r="AD23" s="115" t="str">
        <f>IF($B$23="Select Impact category &gt;&gt;", "&gt;&gt;","")</f>
        <v/>
      </c>
      <c r="AE23" s="205"/>
      <c r="AF23" s="206"/>
      <c r="AG23" s="207"/>
      <c r="AH23" s="115" t="str">
        <f>IF($B$23="Select Impact category &gt;&gt;", "&gt;&gt;","")</f>
        <v/>
      </c>
      <c r="AI23" s="205"/>
      <c r="AJ23" s="206"/>
      <c r="AK23" s="207"/>
      <c r="AL23" s="115" t="str">
        <f>IF($B$23="Select Impact category &gt;&gt;", "&gt;&gt;","")</f>
        <v/>
      </c>
      <c r="AM23" s="205"/>
      <c r="AN23" s="206"/>
      <c r="AO23" s="207"/>
    </row>
    <row r="24" spans="1:55 16384:16384" ht="12.75" customHeight="1">
      <c r="A24" s="186"/>
      <c r="B24" s="172" t="str">
        <f>IF(C20="Start with SDG","Select SDG &gt;&gt;","")</f>
        <v>Select SDG &gt;&gt;</v>
      </c>
      <c r="C24" s="202" t="s">
        <v>133</v>
      </c>
      <c r="D24" s="203"/>
      <c r="E24" s="204"/>
      <c r="F24" s="115" t="str">
        <f>IF($B$24="Select SDG &gt;&gt;","&gt;&gt;","")</f>
        <v>&gt;&gt;</v>
      </c>
      <c r="G24" s="202" t="s">
        <v>127</v>
      </c>
      <c r="H24" s="203"/>
      <c r="I24" s="204"/>
      <c r="J24" s="115" t="str">
        <f>IF($B$24="Select SDG &gt;&gt;","&gt;&gt;","")</f>
        <v>&gt;&gt;</v>
      </c>
      <c r="K24" s="202" t="s">
        <v>128</v>
      </c>
      <c r="L24" s="203"/>
      <c r="M24" s="204"/>
      <c r="N24" s="115" t="str">
        <f>IF($B$24="Select SDG &gt;&gt;","&gt;&gt;","")</f>
        <v>&gt;&gt;</v>
      </c>
      <c r="O24" s="202" t="s">
        <v>129</v>
      </c>
      <c r="P24" s="203"/>
      <c r="Q24" s="204"/>
      <c r="R24" s="115" t="str">
        <f>IF($B$24="Select SDG &gt;&gt;","&gt;&gt;","")</f>
        <v>&gt;&gt;</v>
      </c>
      <c r="S24" s="202"/>
      <c r="T24" s="203"/>
      <c r="U24" s="204"/>
      <c r="V24" s="115" t="str">
        <f>IF($B$24="Select SDG &gt;&gt;","&gt;&gt;","")</f>
        <v>&gt;&gt;</v>
      </c>
      <c r="W24" s="202"/>
      <c r="X24" s="203"/>
      <c r="Y24" s="204"/>
      <c r="Z24" s="115" t="str">
        <f>IF($B$24="Select SDG &gt;&gt;","&gt;&gt;","")</f>
        <v>&gt;&gt;</v>
      </c>
      <c r="AA24" s="202"/>
      <c r="AB24" s="203"/>
      <c r="AC24" s="204"/>
      <c r="AD24" s="115" t="str">
        <f>IF($B$24="Select SDG &gt;&gt;","&gt;&gt;","")</f>
        <v>&gt;&gt;</v>
      </c>
      <c r="AE24" s="202"/>
      <c r="AF24" s="203"/>
      <c r="AG24" s="204"/>
      <c r="AH24" s="115" t="str">
        <f>IF($B$24="Select SDG &gt;&gt;","&gt;&gt;","")</f>
        <v>&gt;&gt;</v>
      </c>
      <c r="AI24" s="202"/>
      <c r="AJ24" s="203"/>
      <c r="AK24" s="204"/>
      <c r="AL24" s="115" t="str">
        <f>IF($B$24="Select SDG &gt;&gt;","&gt;&gt;","")</f>
        <v>&gt;&gt;</v>
      </c>
      <c r="AM24" s="202"/>
      <c r="AN24" s="203"/>
      <c r="AO24" s="204"/>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26"/>
      <c r="D26" s="227"/>
      <c r="E26" s="228"/>
      <c r="F26" s="115" t="str">
        <f>IF($B$26="Select Monitoring indicator &gt;&gt;", "&gt;&gt;","")</f>
        <v/>
      </c>
      <c r="G26" s="205"/>
      <c r="H26" s="206"/>
      <c r="I26" s="207"/>
      <c r="J26" s="115" t="str">
        <f>IF($B$26="Select Monitoring indicator &gt;&gt;","&gt;&gt;","")</f>
        <v/>
      </c>
      <c r="K26" s="205"/>
      <c r="L26" s="206"/>
      <c r="M26" s="207"/>
      <c r="N26" s="115" t="str">
        <f>IF($B$26="Select Monitoring indicator &gt;&gt;","&gt;&gt;","")</f>
        <v/>
      </c>
      <c r="O26" s="205"/>
      <c r="P26" s="206"/>
      <c r="Q26" s="207"/>
      <c r="R26" s="115" t="str">
        <f>IF($B$26="Select Monitoring indicator &gt;&gt;","&gt;&gt;","")</f>
        <v/>
      </c>
      <c r="S26" s="205"/>
      <c r="T26" s="206"/>
      <c r="U26" s="207"/>
      <c r="V26" s="115" t="str">
        <f>IF($B$26="Select Monitoring indicator &gt;&gt;","&gt;&gt;","")</f>
        <v/>
      </c>
      <c r="W26" s="205"/>
      <c r="X26" s="206"/>
      <c r="Y26" s="207"/>
      <c r="Z26" s="115" t="str">
        <f>IF($B$26="Select Monitoring indicator &gt;&gt;","&gt;&gt;","")</f>
        <v/>
      </c>
      <c r="AA26" s="205"/>
      <c r="AB26" s="206"/>
      <c r="AC26" s="207"/>
      <c r="AD26" s="115" t="str">
        <f>IF($B$26="Select Monitoring indicator &gt;&gt;","&gt;&gt;","")</f>
        <v/>
      </c>
      <c r="AE26" s="205"/>
      <c r="AF26" s="206"/>
      <c r="AG26" s="207"/>
      <c r="AH26" s="115" t="str">
        <f>IF($B$26="Select Monitoring indicator &gt;&gt;","&gt;&gt;","")</f>
        <v/>
      </c>
      <c r="AI26" s="205"/>
      <c r="AJ26" s="206"/>
      <c r="AK26" s="207"/>
      <c r="AL26" s="115" t="str">
        <f>IF($B$26="Select Monitoring indicator &gt;&gt;","&gt;&gt;","")</f>
        <v/>
      </c>
      <c r="AM26" s="205"/>
      <c r="AN26" s="206"/>
      <c r="AO26" s="207"/>
    </row>
    <row r="27" spans="1:55 16384:16384" ht="12.75" customHeight="1">
      <c r="B27" s="173" t="str">
        <f>IF(C24&lt;&gt;"","Select Monitoring indicator &gt;&gt;","")</f>
        <v>Select Monitoring indicator &gt;&gt;</v>
      </c>
      <c r="C27" s="229" t="s">
        <v>215</v>
      </c>
      <c r="D27" s="230"/>
      <c r="E27" s="231"/>
      <c r="F27" s="115" t="str">
        <f>IF($B$27="Select Monitoring indicator &gt;&gt;","&gt;&gt;","")</f>
        <v>&gt;&gt;</v>
      </c>
      <c r="G27" s="202" t="s">
        <v>175</v>
      </c>
      <c r="H27" s="203"/>
      <c r="I27" s="204"/>
      <c r="J27" s="115" t="str">
        <f>IF($B$27="Select Monitoring indicator &gt;&gt;","&gt;&gt;","")</f>
        <v>&gt;&gt;</v>
      </c>
      <c r="K27" s="202" t="s">
        <v>273</v>
      </c>
      <c r="L27" s="203"/>
      <c r="M27" s="204"/>
      <c r="N27" s="115" t="str">
        <f>IF($B$27="Select Monitoring indicator &gt;&gt;","&gt;&gt;","")</f>
        <v>&gt;&gt;</v>
      </c>
      <c r="O27" s="211" t="s">
        <v>1310</v>
      </c>
      <c r="P27" s="212"/>
      <c r="Q27" s="213"/>
      <c r="R27" s="115" t="str">
        <f>IF($B$27="Select Monitoring indicator &gt;&gt;","&gt;&gt;","")</f>
        <v>&gt;&gt;</v>
      </c>
      <c r="S27" s="202"/>
      <c r="T27" s="203"/>
      <c r="U27" s="204"/>
      <c r="V27" s="115" t="str">
        <f>IF($B$27="Select Monitoring indicator &gt;&gt;","&gt;&gt;","")</f>
        <v>&gt;&gt;</v>
      </c>
      <c r="W27" s="202"/>
      <c r="X27" s="203"/>
      <c r="Y27" s="204"/>
      <c r="Z27" s="115" t="str">
        <f>IF($B$27="Select Monitoring indicator &gt;&gt;","&gt;&gt;","")</f>
        <v>&gt;&gt;</v>
      </c>
      <c r="AA27" s="202"/>
      <c r="AB27" s="203"/>
      <c r="AC27" s="204"/>
      <c r="AD27" s="115" t="str">
        <f>IF($B$27="Select Monitoring indicator &gt;&gt;","&gt;&gt;","")</f>
        <v>&gt;&gt;</v>
      </c>
      <c r="AE27" s="202"/>
      <c r="AF27" s="203"/>
      <c r="AG27" s="204"/>
      <c r="AH27" s="115" t="str">
        <f>IF($B$27="Select Monitoring indicator &gt;&gt;","&gt;&gt;","")</f>
        <v>&gt;&gt;</v>
      </c>
      <c r="AI27" s="202"/>
      <c r="AJ27" s="203"/>
      <c r="AK27" s="204"/>
      <c r="AL27" s="115" t="str">
        <f>IF($B$27="Select Monitoring indicator &gt;&gt;","&gt;&gt;","")</f>
        <v>&gt;&gt;</v>
      </c>
      <c r="AM27" s="202"/>
      <c r="AN27" s="203"/>
      <c r="AO27" s="204"/>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9" t="str" cm="1">
        <f t="array" ref="C30">IFERROR(_xlfn.IFS(C23&lt;&gt;"",IFERROR(INDEX(BA!$J$4:$J$952,MATCH(C26,BA!$P$4:$P$952,0)),""),C24&lt;&gt;"",IFERROR(INDEX(BA!$J$4:$J$952,MATCH(C27,BA!$P$4:$P$952,0)),"")),"")</f>
        <v>GSDM-I13.2.1</v>
      </c>
      <c r="D30" s="200"/>
      <c r="E30" s="201"/>
      <c r="G30" s="199" t="str" cm="1">
        <f t="array" ref="G30">IFERROR(_xlfn.IFS(G23&lt;&gt;"",IFERROR(INDEX(BA!$J$4:$J$952,MATCH(G26,BA!$P$4:$P$952,0)),""),G24&lt;&gt;"",IFERROR(INDEX(BA!$J$4:$J$952,MATCH(G27,BA!$P$4:$P$952,0)),"")),"")</f>
        <v>GSDM-I7.2.1</v>
      </c>
      <c r="H30" s="200"/>
      <c r="I30" s="201"/>
      <c r="K30" s="199" t="str" cm="1">
        <f t="array" ref="K30">IFERROR(_xlfn.IFS(K23&lt;&gt;"",IFERROR(INDEX(BA!$J$4:$J$952,MATCH(K26,BA!$P$4:$P$952,0)),""),K24&lt;&gt;"",IFERROR(INDEX(BA!$J$4:$J$952,MATCH(K27,BA!$P$4:$P$952,0)),"")),"")</f>
        <v>GSDM-I8.5.1</v>
      </c>
      <c r="L30" s="200"/>
      <c r="M30" s="201"/>
      <c r="O30" s="199" t="str" cm="1">
        <f t="array" ref="O30">IFERROR(_xlfn.IFS(O23&lt;&gt;"",IFERROR(INDEX(BA!$J$4:$J$952,MATCH(O26,BA!$P$4:$P$952,0)),""),O24&lt;&gt;"",IFERROR(INDEX(BA!$J$4:$J$952,MATCH(O27,BA!$P$4:$P$952,0)),"")),"")</f>
        <v/>
      </c>
      <c r="P30" s="200"/>
      <c r="Q30" s="201"/>
      <c r="S30" s="199" t="str" cm="1">
        <f t="array" ref="S30">IFERROR(_xlfn.IFS(S23&lt;&gt;"",IFERROR(INDEX(BA!$J$4:$J$952,MATCH(S26,BA!$P$4:$P$952,0)),""),S24&lt;&gt;"",IFERROR(INDEX(BA!$J$4:$J$952,MATCH(S27,BA!$P$4:$P$952,0)),"")),"")</f>
        <v/>
      </c>
      <c r="T30" s="200"/>
      <c r="U30" s="201"/>
      <c r="W30" s="199" t="str" cm="1">
        <f t="array" ref="W30">IFERROR(_xlfn.IFS(W23&lt;&gt;"",IFERROR(INDEX(BA!$J$4:$J$952,MATCH(W26,BA!$P$4:$P$952,0)),""),W24&lt;&gt;"",IFERROR(INDEX(BA!$J$4:$J$952,MATCH(W27,BA!$P$4:$P$952,0)),"")),"")</f>
        <v/>
      </c>
      <c r="X30" s="200"/>
      <c r="Y30" s="201"/>
      <c r="AA30" s="199" t="str" cm="1">
        <f t="array" ref="AA30">IFERROR(_xlfn.IFS(AA23&lt;&gt;"",IFERROR(INDEX(BA!$J$4:$J$952,MATCH(AA26,BA!$P$4:$P$952,0)),""),AA24&lt;&gt;"",IFERROR(INDEX(BA!$J$4:$J$952,MATCH(AA27,BA!$P$4:$P$952,0)),"")),"")</f>
        <v/>
      </c>
      <c r="AB30" s="200"/>
      <c r="AC30" s="201"/>
      <c r="AE30" s="199" t="str" cm="1">
        <f t="array" ref="AE30">IFERROR(_xlfn.IFS(AE23&lt;&gt;"",IFERROR(INDEX(BA!$J$4:$J$952,MATCH(AE26,BA!$P$4:$P$952,0)),""),AE24&lt;&gt;"",IFERROR(INDEX(BA!$J$4:$J$952,MATCH(AE27,BA!$P$4:$P$952,0)),"")),"")</f>
        <v/>
      </c>
      <c r="AF30" s="200"/>
      <c r="AG30" s="201"/>
      <c r="AI30" s="199" t="str" cm="1">
        <f t="array" ref="AI30">IFERROR(_xlfn.IFS(AI23&lt;&gt;"",IFERROR(INDEX(BA!$J$4:$J$952,MATCH(AI26,BA!$P$4:$P$952,0)),""),AI24&lt;&gt;"",IFERROR(INDEX(BA!$J$4:$J$952,MATCH(AI27,BA!$P$4:$P$952,0)),"")),"")</f>
        <v/>
      </c>
      <c r="AJ30" s="200"/>
      <c r="AK30" s="201"/>
      <c r="AM30" s="199" t="str" cm="1">
        <f t="array" ref="AM30">IFERROR(_xlfn.IFS(AM23&lt;&gt;"",IFERROR(INDEX(BA!$J$4:$J$952,MATCH(AM26,BA!$P$4:$P$952,0)),""),AM24&lt;&gt;"",IFERROR(INDEX(BA!$J$4:$J$952,MATCH(AM27,BA!$P$4:$P$952,0)),"")),"")</f>
        <v/>
      </c>
      <c r="AN30" s="200"/>
      <c r="AO30" s="201"/>
    </row>
    <row r="31" spans="1:55 16384:16384">
      <c r="A31" s="14"/>
      <c r="B31" s="104" t="s">
        <v>56</v>
      </c>
      <c r="C31" s="199" t="str">
        <f>IFERROR(INDEX(BA!$O$4:$O$952,MATCH(C30,BA!$J$4:$J$952,0)),"")</f>
        <v xml:space="preserve">Reduction in GHGs emissions </v>
      </c>
      <c r="D31" s="200"/>
      <c r="E31" s="201"/>
      <c r="G31" s="199" t="str">
        <f>IFERROR(INDEX(BA!$O$4:$O$952,MATCH(G30,BA!$J$4:$J$952,0)),"")</f>
        <v>Renewable energy generation</v>
      </c>
      <c r="H31" s="200"/>
      <c r="I31" s="201"/>
      <c r="K31" s="199" t="str">
        <f>IFERROR(INDEX(BA!$O$4:$O$952,MATCH(K30,BA!$J$4:$J$952,0)),"")</f>
        <v>Increased employment opportunities</v>
      </c>
      <c r="L31" s="200"/>
      <c r="M31" s="201"/>
      <c r="O31" s="199" t="str">
        <f>IFERROR(INDEX(BA!$O$4:$O$952,MATCH(O30,BA!$J$4:$J$952,0)),"")</f>
        <v/>
      </c>
      <c r="P31" s="200"/>
      <c r="Q31" s="201"/>
      <c r="S31" s="199" t="str">
        <f>IFERROR(INDEX(BA!$O$4:$O$952,MATCH(S30,BA!$J$4:$J$952,0)),"")</f>
        <v/>
      </c>
      <c r="T31" s="200"/>
      <c r="U31" s="201"/>
      <c r="W31" s="199" t="str">
        <f>IFERROR(INDEX(BA!$O$4:$O$952,MATCH(W30,BA!$J$4:$J$952,0)),"")</f>
        <v/>
      </c>
      <c r="X31" s="200"/>
      <c r="Y31" s="201"/>
      <c r="AA31" s="199" t="str">
        <f>IFERROR(INDEX(BA!$O$4:$O$952,MATCH(AA30,BA!$J$4:$J$952,0)),"")</f>
        <v/>
      </c>
      <c r="AB31" s="200"/>
      <c r="AC31" s="201"/>
      <c r="AE31" s="199" t="str">
        <f>IFERROR(INDEX(BA!$O$4:$O$952,MATCH(AE30,BA!$J$4:$J$952,0)),"")</f>
        <v/>
      </c>
      <c r="AF31" s="200"/>
      <c r="AG31" s="201"/>
      <c r="AI31" s="199" t="str">
        <f>IFERROR(INDEX(BA!$O$4:$O$952,MATCH(AI30,BA!$J$4:$J$952,0)),"")</f>
        <v/>
      </c>
      <c r="AJ31" s="200"/>
      <c r="AK31" s="201"/>
      <c r="AM31" s="199" t="str">
        <f>IFERROR(INDEX(BA!$O$4:$O$952,MATCH(AM30,BA!$J$4:$J$952,0)),"")</f>
        <v/>
      </c>
      <c r="AN31" s="200"/>
      <c r="AO31" s="201"/>
    </row>
    <row r="32" spans="1:55 16384:16384" ht="15" customHeight="1">
      <c r="A32" s="14"/>
      <c r="B32" s="104" t="s">
        <v>57</v>
      </c>
      <c r="C32" s="199" t="str">
        <f>IFERROR(INDEX(BA!$L$4:$L$952,MATCH(C30,BA!$J$4:$J$952,0)),"")</f>
        <v>Climate change mitigation</v>
      </c>
      <c r="D32" s="200"/>
      <c r="E32" s="201"/>
      <c r="G32" s="199" t="str">
        <f>IFERROR(INDEX(BA!$L$4:$L$952,MATCH(G30,BA!$J$4:$J$952,0)),"")</f>
        <v>Energy generation, efficiency &amp; access</v>
      </c>
      <c r="H32" s="200"/>
      <c r="I32" s="201"/>
      <c r="K32" s="199" t="str">
        <f>IFERROR(INDEX(BA!$L$4:$L$952,MATCH(K30,BA!$J$4:$J$952,0)),"")</f>
        <v>Employment</v>
      </c>
      <c r="L32" s="200"/>
      <c r="M32" s="201"/>
      <c r="O32" s="199" t="str">
        <f>IFERROR(INDEX(BA!$L$4:$L$952,MATCH(O30,BA!$J$4:$J$952,0)),"")</f>
        <v/>
      </c>
      <c r="P32" s="200"/>
      <c r="Q32" s="201"/>
      <c r="S32" s="199" t="str">
        <f>IFERROR(INDEX(BA!$L$4:$L$952,MATCH(S30,BA!$J$4:$J$952,0)),"")</f>
        <v/>
      </c>
      <c r="T32" s="200"/>
      <c r="U32" s="201"/>
      <c r="W32" s="199" t="str">
        <f>IFERROR(INDEX(BA!$L$4:$L$952,MATCH(W30,BA!$J$4:$J$952,0)),"")</f>
        <v/>
      </c>
      <c r="X32" s="200"/>
      <c r="Y32" s="201"/>
      <c r="AA32" s="199" t="str">
        <f>IFERROR(INDEX(BA!$L$4:$L$952,MATCH(AA30,BA!$J$4:$J$952,0)),"")</f>
        <v/>
      </c>
      <c r="AB32" s="200"/>
      <c r="AC32" s="201"/>
      <c r="AE32" s="199" t="str">
        <f>IFERROR(INDEX(BA!$L$4:$L$952,MATCH(AE30,BA!$J$4:$J$952,0)),"")</f>
        <v/>
      </c>
      <c r="AF32" s="200"/>
      <c r="AG32" s="201"/>
      <c r="AI32" s="199" t="str">
        <f>IFERROR(INDEX(BA!$L$4:$L$952,MATCH(AI30,BA!$J$4:$J$952,0)),"")</f>
        <v/>
      </c>
      <c r="AJ32" s="200"/>
      <c r="AK32" s="201"/>
      <c r="AM32" s="199" t="str">
        <f>IFERROR(INDEX(BA!$L$4:$L$952,MATCH(AM30,BA!$J$4:$J$952,0)),"")</f>
        <v/>
      </c>
      <c r="AN32" s="200"/>
      <c r="AO32" s="201"/>
    </row>
    <row r="33" spans="1:41" ht="15" customHeight="1">
      <c r="A33" s="14"/>
      <c r="B33" s="104" t="s">
        <v>58</v>
      </c>
      <c r="C33" s="199" t="str">
        <f>IFERROR(INDEX(BA!$M$4:$M$952,MATCH(C30,BA!$J$4:$J$952,0)),"")</f>
        <v>13. Climate action</v>
      </c>
      <c r="D33" s="200"/>
      <c r="E33" s="201"/>
      <c r="G33" s="199" t="str">
        <f>IFERROR(INDEX(BA!$M$4:$M$952,MATCH(G30,BA!$J$4:$J$952,0)),"")</f>
        <v xml:space="preserve">7. Affordable and clean energy </v>
      </c>
      <c r="H33" s="200"/>
      <c r="I33" s="201"/>
      <c r="K33" s="199" t="str">
        <f>IFERROR(INDEX(BA!$M$4:$M$952,MATCH(K30,BA!$J$4:$J$952,0)),"")</f>
        <v>8. Decent work and economic growth</v>
      </c>
      <c r="L33" s="200"/>
      <c r="M33" s="201"/>
      <c r="O33" s="199" t="str">
        <f>IFERROR(INDEX(BA!$M$4:$M$952,MATCH(O30,BA!$J$4:$J$952,0)),"")</f>
        <v/>
      </c>
      <c r="P33" s="200"/>
      <c r="Q33" s="201"/>
      <c r="S33" s="199" t="str">
        <f>IFERROR(INDEX(BA!$M$4:$M$952,MATCH(S30,BA!$J$4:$J$952,0)),"")</f>
        <v/>
      </c>
      <c r="T33" s="200"/>
      <c r="U33" s="201"/>
      <c r="W33" s="199" t="str">
        <f>IFERROR(INDEX(BA!$M$4:$M$952,MATCH(W30,BA!$J$4:$J$952,0)),"")</f>
        <v/>
      </c>
      <c r="X33" s="200"/>
      <c r="Y33" s="201"/>
      <c r="AA33" s="199" t="str">
        <f>IFERROR(INDEX(BA!$M$4:$M$952,MATCH(AA30,BA!$J$4:$J$952,0)),"")</f>
        <v/>
      </c>
      <c r="AB33" s="200"/>
      <c r="AC33" s="201"/>
      <c r="AE33" s="199" t="str">
        <f>IFERROR(INDEX(BA!$M$4:$M$952,MATCH(AE30,BA!$J$4:$J$952,0)),"")</f>
        <v/>
      </c>
      <c r="AF33" s="200"/>
      <c r="AG33" s="201"/>
      <c r="AI33" s="199" t="str">
        <f>IFERROR(INDEX(BA!$M$4:$M$952,MATCH(AI30,BA!$J$4:$J$952,0)),"")</f>
        <v/>
      </c>
      <c r="AJ33" s="200"/>
      <c r="AK33" s="201"/>
      <c r="AM33" s="199" t="str">
        <f>IFERROR(INDEX(BA!$M$4:$M$952,MATCH(AM30,BA!$J$4:$J$952,0)),"")</f>
        <v/>
      </c>
      <c r="AN33" s="200"/>
      <c r="AO33" s="201"/>
    </row>
    <row r="34" spans="1:41" ht="15" customHeight="1">
      <c r="A34" s="14"/>
      <c r="B34" s="104" t="s">
        <v>59</v>
      </c>
      <c r="C34" s="199" t="str">
        <f>IFERROR(INDEX(BA!$N$4:$N$952,MATCH(C30,BA!$J$4:$J$952,0)),"")</f>
        <v>13.2 Integrate climate change measures into national policies, strategies and planning</v>
      </c>
      <c r="D34" s="200"/>
      <c r="E34" s="201"/>
      <c r="G34" s="199" t="str">
        <f>IFERROR(INDEX(BA!$N$4:$N$952,MATCH(G30,BA!$J$4:$J$952,0)),"")</f>
        <v>7.2 By 2030, increase substantially the share of renewable energy in the global energy mix</v>
      </c>
      <c r="H34" s="200"/>
      <c r="I34" s="201"/>
      <c r="K34" s="199" t="str">
        <f>IFERROR(INDEX(BA!$N$4:$N$952,MATCH(K30,BA!$J$4:$J$952,0)),"")</f>
        <v>8.5 By 2030, achieve full and productive employment and decent work for all women and men, including for young people and persons with disabilities, and equal pay for work of equal value</v>
      </c>
      <c r="L34" s="200"/>
      <c r="M34" s="201"/>
      <c r="O34" s="199" t="str">
        <f>IFERROR(INDEX(BA!$N$4:$N$952,MATCH(O30,BA!$J$4:$J$952,0)),"")</f>
        <v/>
      </c>
      <c r="P34" s="200"/>
      <c r="Q34" s="201"/>
      <c r="S34" s="199" t="str">
        <f>IFERROR(INDEX(BA!$N$4:$N$952,MATCH(S30,BA!$J$4:$J$952,0)),"")</f>
        <v/>
      </c>
      <c r="T34" s="200"/>
      <c r="U34" s="201"/>
      <c r="W34" s="199" t="str">
        <f>IFERROR(INDEX(BA!$N$4:$N$952,MATCH(W30,BA!$J$4:$J$952,0)),"")</f>
        <v/>
      </c>
      <c r="X34" s="200"/>
      <c r="Y34" s="201"/>
      <c r="AA34" s="199" t="str">
        <f>IFERROR(INDEX(BA!$N$4:$N$952,MATCH(AA30,BA!$J$4:$J$952,0)),"")</f>
        <v/>
      </c>
      <c r="AB34" s="200"/>
      <c r="AC34" s="201"/>
      <c r="AE34" s="199" t="str">
        <f>IFERROR(INDEX(BA!$N$4:$N$952,MATCH(AE30,BA!$J$4:$J$952,0)),"")</f>
        <v/>
      </c>
      <c r="AF34" s="200"/>
      <c r="AG34" s="201"/>
      <c r="AI34" s="199" t="str">
        <f>IFERROR(INDEX(BA!$N$4:$N$952,MATCH(AI30,BA!$J$4:$J$952,0)),"")</f>
        <v/>
      </c>
      <c r="AJ34" s="200"/>
      <c r="AK34" s="201"/>
      <c r="AM34" s="199" t="str">
        <f>IFERROR(INDEX(BA!$N$4:$N$952,MATCH(AM30,BA!$J$4:$J$952,0)),"")</f>
        <v/>
      </c>
      <c r="AN34" s="200"/>
      <c r="AO34" s="201"/>
    </row>
    <row r="35" spans="1:41" ht="140.25" customHeight="1">
      <c r="A35" s="14"/>
      <c r="B35" s="104" t="s">
        <v>60</v>
      </c>
      <c r="C35" s="199" t="str">
        <f>IFERROR(INDEX(BA!$Q$4:$Q$952,MATCH($C$30,BA!$J$4:$J$952,0)),"")</f>
        <v>Refers to total amount of greenhouse gases avoided or sequestered during the reporting period.</v>
      </c>
      <c r="D35" s="200"/>
      <c r="E35" s="201"/>
      <c r="G35" s="199"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00"/>
      <c r="I35" s="201"/>
      <c r="K35" s="199" t="str">
        <f>IFERROR(INDEX(BA!$Q$4:$Q$952,MATCH($K$30,BA!$J$4:$J$952,0)),"")</f>
        <v>Refers to total jobs generated as a result of the project.</v>
      </c>
      <c r="L35" s="200"/>
      <c r="M35" s="201"/>
      <c r="O35" s="199" t="str">
        <f>IFERROR(INDEX(BA!$Q$4:$Q$952,MATCH($O$30,BA!$J$4:$J$952,0)),"")</f>
        <v/>
      </c>
      <c r="P35" s="200"/>
      <c r="Q35" s="201"/>
      <c r="S35" s="199" t="str">
        <f>IFERROR(INDEX(BA!$Q$4:$Q$952,MATCH($S$30,BA!$J$4:$J$952,0)),"")</f>
        <v/>
      </c>
      <c r="T35" s="200"/>
      <c r="U35" s="201"/>
      <c r="W35" s="199" t="str">
        <f>IFERROR(INDEX(BA!$Q$4:$Q$952,MATCH($W$30,BA!$J$4:$J$952,0)),"")</f>
        <v/>
      </c>
      <c r="X35" s="200"/>
      <c r="Y35" s="201"/>
      <c r="AA35" s="199" t="str">
        <f>IFERROR(INDEX(BA!$Q$4:$Q$952,MATCH($AA$30,BA!$J$4:$J$952,0)),"")</f>
        <v/>
      </c>
      <c r="AB35" s="200"/>
      <c r="AC35" s="201"/>
      <c r="AE35" s="199" t="str">
        <f>IFERROR(INDEX(BA!$Q$4:$Q$952,MATCH($AE$30,BA!$J$4:$J$952,0)),"")</f>
        <v/>
      </c>
      <c r="AF35" s="200"/>
      <c r="AG35" s="201"/>
      <c r="AI35" s="199" t="str">
        <f>IFERROR(INDEX(BA!$Q$4:$Q$952,MATCH($AI$30,BA!$J$4:$J$952,0)),"")</f>
        <v/>
      </c>
      <c r="AJ35" s="200"/>
      <c r="AK35" s="201"/>
      <c r="AM35" s="199" t="str">
        <f>IFERROR(INDEX(BA!$Q$4:$Q$952,MATCH($AM$30,BA!$J$4:$J$952,0)),"")</f>
        <v/>
      </c>
      <c r="AN35" s="200"/>
      <c r="AO35" s="201"/>
    </row>
    <row r="36" spans="1:41" ht="187.5" customHeight="1">
      <c r="A36" s="114" t="s">
        <v>61</v>
      </c>
      <c r="B36" s="105" t="str">
        <f>BA!R3</f>
        <v>Guidance, calculation method and other considerations</v>
      </c>
      <c r="C36" s="1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0"/>
      <c r="E36" s="201"/>
      <c r="G36" s="199"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00"/>
      <c r="I36" s="201"/>
      <c r="K36" s="199"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00"/>
      <c r="M36" s="201"/>
      <c r="O36" s="199" t="str">
        <f>IFERROR(INDEX(BA!$R$4:$R$952,MATCH($O$30,BA!$J$4:$J$952,0)),"")</f>
        <v/>
      </c>
      <c r="P36" s="200"/>
      <c r="Q36" s="201"/>
      <c r="S36" s="199" t="str">
        <f>IFERROR(INDEX(BA!$R$4:$R$952,MATCH($S$30,BA!$J$4:$J$952,0)),"")</f>
        <v/>
      </c>
      <c r="T36" s="200"/>
      <c r="U36" s="201"/>
      <c r="W36" s="199" t="str">
        <f>IFERROR(INDEX(BA!$R$4:$R$952,MATCH($W$30,BA!$J$4:$J$952,0)),"")</f>
        <v/>
      </c>
      <c r="X36" s="200"/>
      <c r="Y36" s="201"/>
      <c r="AA36" s="199" t="str">
        <f>IFERROR(INDEX(BA!$R$4:$R$952,MATCH($AA$30,BA!$J$4:$J$952,0)),"")</f>
        <v/>
      </c>
      <c r="AB36" s="200"/>
      <c r="AC36" s="201"/>
      <c r="AE36" s="199" t="str">
        <f>IFERROR(INDEX(BA!$R$4:$R$952,MATCH($AE$30,BA!$J$4:$J$952,0)),"")</f>
        <v/>
      </c>
      <c r="AF36" s="200"/>
      <c r="AG36" s="201"/>
      <c r="AI36" s="199" t="str">
        <f>IFERROR(INDEX(BA!$R$4:$R$952,MATCH($AI$30,BA!$J$4:$J$952,0)),"")</f>
        <v/>
      </c>
      <c r="AJ36" s="200"/>
      <c r="AK36" s="201"/>
      <c r="AM36" s="199" t="str">
        <f>IFERROR(INDEX(BA!$R$4:$R$952,MATCH($AM$30,BA!$J$4:$J$952,0)),"")</f>
        <v/>
      </c>
      <c r="AN36" s="200"/>
      <c r="AO36" s="201"/>
    </row>
    <row r="37" spans="1:41" ht="15" customHeight="1">
      <c r="A37" s="14"/>
      <c r="B37" s="106" t="s">
        <v>62</v>
      </c>
      <c r="C37" s="196" t="str">
        <f>IFERROR(INDEX(BA!$S$4:$S$952,MATCH(C30,BA!$J$4:$J$952,0)),"")</f>
        <v>tCO2eq</v>
      </c>
      <c r="D37" s="197"/>
      <c r="E37" s="198"/>
      <c r="G37" s="196" t="str">
        <f>IFERROR(INDEX(BA!$S$4:$S$952,MATCH(G30,BA!$J$4:$J$952,0)),"")</f>
        <v>MWh</v>
      </c>
      <c r="H37" s="197"/>
      <c r="I37" s="198"/>
      <c r="K37" s="196" t="str">
        <f>IFERROR(INDEX(BA!$S$4:$S$952,MATCH(K30,BA!$J$4:$J$952,0)),"")</f>
        <v>Number</v>
      </c>
      <c r="L37" s="197"/>
      <c r="M37" s="198"/>
      <c r="O37" s="196" t="str">
        <f>IFERROR(INDEX(BA!$S$4:$S$952,MATCH(O30,BA!$J$4:$J$952,0)),"")</f>
        <v/>
      </c>
      <c r="P37" s="197"/>
      <c r="Q37" s="198"/>
      <c r="S37" s="196" t="str">
        <f>IFERROR(INDEX(BA!$S$4:$S$952,MATCH(S30,BA!$J$4:$J$952,0)),"")</f>
        <v/>
      </c>
      <c r="T37" s="197"/>
      <c r="U37" s="198"/>
      <c r="W37" s="196" t="str">
        <f>IFERROR(INDEX(BA!$S$4:$S$952,MATCH(W30,BA!$J$4:$J$952,0)),"")</f>
        <v/>
      </c>
      <c r="X37" s="197"/>
      <c r="Y37" s="198"/>
      <c r="AA37" s="196" t="str">
        <f>IFERROR(INDEX(BA!$S$4:$S$952,MATCH(AA30,BA!$J$4:$J$952,0)),"")</f>
        <v/>
      </c>
      <c r="AB37" s="197"/>
      <c r="AC37" s="198"/>
      <c r="AE37" s="196" t="str">
        <f>IFERROR(INDEX(BA!$S$4:$S$952,MATCH(AE30,BA!$J$4:$J$952,0)),"")</f>
        <v/>
      </c>
      <c r="AF37" s="197"/>
      <c r="AG37" s="198"/>
      <c r="AI37" s="196" t="str">
        <f>IFERROR(INDEX(BA!$S$4:$S$952,MATCH(AI30,BA!$J$4:$J$952,0)),"")</f>
        <v/>
      </c>
      <c r="AJ37" s="197"/>
      <c r="AK37" s="198"/>
      <c r="AM37" s="196" t="str">
        <f>IFERROR(INDEX(BA!$S$4:$S$952,MATCH(AM30,BA!$J$4:$J$952,0)),"")</f>
        <v/>
      </c>
      <c r="AN37" s="197"/>
      <c r="AO37" s="198"/>
    </row>
    <row r="38" spans="1:41" ht="15" customHeight="1">
      <c r="A38" s="14"/>
      <c r="B38" s="106" t="s">
        <v>63</v>
      </c>
      <c r="C38" s="196" t="str">
        <f>IFERROR(INDEX(BA!$T$4:$T$952,MATCH(C30,BA!$J$4:$J$952,0)),"")</f>
        <v>Project activity</v>
      </c>
      <c r="D38" s="197"/>
      <c r="E38" s="198"/>
      <c r="G38" s="196" t="str">
        <f>IFERROR(INDEX(BA!$T$4:$T$952,MATCH(G30,BA!$J$4:$J$952,0)),"")</f>
        <v>Project activity</v>
      </c>
      <c r="H38" s="197"/>
      <c r="I38" s="198"/>
      <c r="K38" s="196" t="str">
        <f>IFERROR(INDEX(BA!$T$4:$T$952,MATCH(K30,BA!$J$4:$J$952,0)),"")</f>
        <v>Project activity</v>
      </c>
      <c r="L38" s="197"/>
      <c r="M38" s="198"/>
      <c r="O38" s="196" t="str">
        <f>IFERROR(INDEX(BA!$T$4:$T$952,MATCH(O30,BA!$J$4:$J$952,0)),"")</f>
        <v/>
      </c>
      <c r="P38" s="197"/>
      <c r="Q38" s="198"/>
      <c r="S38" s="196" t="str">
        <f>IFERROR(INDEX(BA!$T$4:$T$952,MATCH(S30,BA!$J$4:$J$952,0)),"")</f>
        <v/>
      </c>
      <c r="T38" s="197"/>
      <c r="U38" s="198"/>
      <c r="W38" s="196" t="str">
        <f>IFERROR(INDEX(BA!$T$4:$T$952,MATCH(W30,BA!$J$4:$J$952,0)),"")</f>
        <v/>
      </c>
      <c r="X38" s="197"/>
      <c r="Y38" s="198"/>
      <c r="AA38" s="196" t="str">
        <f>IFERROR(INDEX(BA!$T$4:$T$952,MATCH(AA30,BA!$J$4:$J$952,0)),"")</f>
        <v/>
      </c>
      <c r="AB38" s="197"/>
      <c r="AC38" s="198"/>
      <c r="AE38" s="196" t="str">
        <f>IFERROR(INDEX(BA!$T$4:$T$952,MATCH(AE30,BA!$J$4:$J$952,0)),"")</f>
        <v/>
      </c>
      <c r="AF38" s="197"/>
      <c r="AG38" s="198"/>
      <c r="AI38" s="196" t="str">
        <f>IFERROR(INDEX(BA!$T$4:$T$952,MATCH(AI30,BA!$J$4:$J$952,0)),"")</f>
        <v/>
      </c>
      <c r="AJ38" s="197"/>
      <c r="AK38" s="198"/>
      <c r="AM38" s="196" t="str">
        <f>IFERROR(INDEX(BA!$T$4:$T$952,MATCH(AM30,BA!$J$4:$J$952,0)),"")</f>
        <v/>
      </c>
      <c r="AN38" s="197"/>
      <c r="AO38" s="198"/>
    </row>
    <row r="39" spans="1:41" ht="15" customHeight="1">
      <c r="A39" s="14"/>
      <c r="B39" s="106" t="s">
        <v>64</v>
      </c>
      <c r="C39" s="196" t="str">
        <f>IFERROR(INDEX(BA!$U$4:$U$952,MATCH(C30,BA!$J$4:$J$952,0)),"")</f>
        <v>Calculation</v>
      </c>
      <c r="D39" s="197"/>
      <c r="E39" s="198"/>
      <c r="G39" s="196" t="str">
        <f>IFERROR(INDEX(BA!$U$4:$U$952,MATCH(G30,BA!$J$4:$J$952,0)),"")</f>
        <v>Electricity meters</v>
      </c>
      <c r="H39" s="197"/>
      <c r="I39" s="198"/>
      <c r="K39" s="196" t="str">
        <f>IFERROR(INDEX(BA!$U$4:$U$952,MATCH(K30,BA!$J$4:$J$952,0)),"")</f>
        <v>Either head count or Full Time Equivalent (FTE), with the chosen
approach stated and applied consistently
Use numbers as at the end of the reporting period, unless there has been a material change during the reporting period;</v>
      </c>
      <c r="L39" s="197"/>
      <c r="M39" s="198"/>
      <c r="O39" s="196" t="str">
        <f>IFERROR(INDEX(BA!$U$4:$U$952,MATCH(O30,BA!$J$4:$J$952,0)),"")</f>
        <v/>
      </c>
      <c r="P39" s="197"/>
      <c r="Q39" s="198"/>
      <c r="S39" s="196" t="str">
        <f>IFERROR(INDEX(BA!$U$4:$U$952,MATCH(S30,BA!$J$4:$J$952,0)),"")</f>
        <v/>
      </c>
      <c r="T39" s="197"/>
      <c r="U39" s="198"/>
      <c r="W39" s="196" t="str">
        <f>IFERROR(INDEX(BA!$U$4:$U$952,MATCH(W30,BA!$J$4:$J$952,0)),"")</f>
        <v/>
      </c>
      <c r="X39" s="197"/>
      <c r="Y39" s="198"/>
      <c r="AA39" s="196" t="str">
        <f>IFERROR(INDEX(BA!$U$4:$U$952,MATCH(AA30,BA!$J$4:$J$952,0)),"")</f>
        <v/>
      </c>
      <c r="AB39" s="197"/>
      <c r="AC39" s="198"/>
      <c r="AE39" s="196" t="str">
        <f>IFERROR(INDEX(BA!$U$4:$U$952,MATCH(AE30,BA!$J$4:$J$952,0)),"")</f>
        <v/>
      </c>
      <c r="AF39" s="197"/>
      <c r="AG39" s="198"/>
      <c r="AI39" s="196" t="str">
        <f>IFERROR(INDEX(BA!$U$4:$U$952,MATCH(AI30,BA!$J$4:$J$952,0)),"")</f>
        <v/>
      </c>
      <c r="AJ39" s="197"/>
      <c r="AK39" s="198"/>
      <c r="AM39" s="196" t="str">
        <f>IFERROR(INDEX(BA!$U$4:$U$952,MATCH(AM30,BA!$J$4:$J$952,0)),"")</f>
        <v/>
      </c>
      <c r="AN39" s="197"/>
      <c r="AO39" s="198"/>
    </row>
    <row r="40" spans="1:41" ht="15" customHeight="1">
      <c r="A40" s="14"/>
      <c r="B40" s="106" t="s">
        <v>65</v>
      </c>
      <c r="C40" s="196" t="str">
        <f>IFERROR(INDEX(BA!$V$4:$V$952,MATCH(C30,BA!$J$4:$J$952,0)),"")</f>
        <v>Annual</v>
      </c>
      <c r="D40" s="197"/>
      <c r="E40" s="198"/>
      <c r="G40" s="196" t="str">
        <f>IFERROR(INDEX(BA!$V$4:$V$952,MATCH(G30,BA!$J$4:$J$952,0)),"")</f>
        <v>Continuous measurement</v>
      </c>
      <c r="H40" s="197"/>
      <c r="I40" s="198"/>
      <c r="K40" s="196" t="str">
        <f>IFERROR(INDEX(BA!$V$4:$V$952,MATCH(K30,BA!$J$4:$J$952,0)),"")</f>
        <v>Annual</v>
      </c>
      <c r="L40" s="197"/>
      <c r="M40" s="198"/>
      <c r="O40" s="196" t="str">
        <f>IFERROR(INDEX(BA!$V$4:$V$952,MATCH(O30,BA!$J$4:$J$952,0)),"")</f>
        <v/>
      </c>
      <c r="P40" s="197"/>
      <c r="Q40" s="198"/>
      <c r="S40" s="196" t="str">
        <f>IFERROR(INDEX(BA!$V$4:$V$952,MATCH(S30,BA!$J$4:$J$952,0)),"")</f>
        <v/>
      </c>
      <c r="T40" s="197"/>
      <c r="U40" s="198"/>
      <c r="W40" s="196" t="str">
        <f>IFERROR(INDEX(BA!$V$4:$V$952,MATCH(W30,BA!$J$4:$J$952,0)),"")</f>
        <v/>
      </c>
      <c r="X40" s="197"/>
      <c r="Y40" s="198"/>
      <c r="AA40" s="196" t="str">
        <f>IFERROR(INDEX(BA!$V$4:$V$952,MATCH(AA30,BA!$J$4:$J$952,0)),"")</f>
        <v/>
      </c>
      <c r="AB40" s="197"/>
      <c r="AC40" s="198"/>
      <c r="AE40" s="196" t="str">
        <f>IFERROR(INDEX(BA!$V$4:$V$952,MATCH(AE30,BA!$J$4:$J$952,0)),"")</f>
        <v/>
      </c>
      <c r="AF40" s="197"/>
      <c r="AG40" s="198"/>
      <c r="AI40" s="196" t="str">
        <f>IFERROR(INDEX(BA!$V$4:$V$952,MATCH(AI30,BA!$J$4:$J$952,0)),"")</f>
        <v/>
      </c>
      <c r="AJ40" s="197"/>
      <c r="AK40" s="198"/>
      <c r="AM40" s="196" t="str">
        <f>IFERROR(INDEX(BA!$V$4:$V$952,MATCH(AM30,BA!$J$4:$J$952,0)),"")</f>
        <v/>
      </c>
      <c r="AN40" s="197"/>
      <c r="AO40" s="198"/>
    </row>
    <row r="41" spans="1:41" ht="15" customHeight="1">
      <c r="A41" s="14"/>
      <c r="B41" s="106" t="s">
        <v>66</v>
      </c>
      <c r="C41" s="196" t="str">
        <f>IFERROR(INDEX(BA!$X$4:$X$952,MATCH(C30,BA!$J$4:$J$952,0 )),"")</f>
        <v>NA</v>
      </c>
      <c r="D41" s="197"/>
      <c r="E41" s="198"/>
      <c r="G41" s="196" t="str">
        <f>IFERROR(INDEX(BA!$X$4:$X$952,MATCH(G30,BA!$J$4:$J$952,0 )),"")</f>
        <v>NA</v>
      </c>
      <c r="H41" s="197"/>
      <c r="I41" s="198"/>
      <c r="K41" s="196" t="str">
        <f>IFERROR(INDEX(BA!$X$4:$X$952,MATCH(K30,BA!$J$4:$J$952,0 )),"")</f>
        <v>NA</v>
      </c>
      <c r="L41" s="197"/>
      <c r="M41" s="198"/>
      <c r="O41" s="196" t="str">
        <f>IFERROR(INDEX(BA!$X$4:$X$952,MATCH(O30,BA!$J$4:$J$952,0 )),"")</f>
        <v/>
      </c>
      <c r="P41" s="197"/>
      <c r="Q41" s="198"/>
      <c r="S41" s="196" t="str">
        <f>IFERROR(INDEX(BA!$X$4:$X$952,MATCH(S30,BA!$J$4:$J$952,0 )),"")</f>
        <v/>
      </c>
      <c r="T41" s="197"/>
      <c r="U41" s="198"/>
      <c r="W41" s="196" t="str">
        <f>IFERROR(INDEX(BA!$X$4:$X$952,MATCH(W30,BA!$J$4:$J$952,0 )),"")</f>
        <v/>
      </c>
      <c r="X41" s="197"/>
      <c r="Y41" s="198"/>
      <c r="AA41" s="196" t="str">
        <f>IFERROR(INDEX(BA!$X$4:$X$952,MATCH(AA30,BA!$J$4:$J$952,0 )),"")</f>
        <v/>
      </c>
      <c r="AB41" s="197"/>
      <c r="AC41" s="198"/>
      <c r="AE41" s="196" t="str">
        <f>IFERROR(INDEX(BA!$X$4:$X$952,MATCH(AE30,BA!$J$4:$J$952,0 )),"")</f>
        <v/>
      </c>
      <c r="AF41" s="197"/>
      <c r="AG41" s="198"/>
      <c r="AI41" s="196" t="str">
        <f>IFERROR(INDEX(BA!$X$4:$X$952,MATCH(AI30,BA!$J$4:$J$952,0 )),"")</f>
        <v/>
      </c>
      <c r="AJ41" s="197"/>
      <c r="AK41" s="198"/>
      <c r="AM41" s="196" t="str">
        <f>IFERROR(INDEX(BA!$X$4:$X$952,MATCH(AM30,BA!$J$4:$J$952,0 )),"")</f>
        <v/>
      </c>
      <c r="AN41" s="197"/>
      <c r="AO41" s="198"/>
    </row>
    <row r="42" spans="1:41" ht="28.5" customHeight="1">
      <c r="A42" s="14"/>
      <c r="B42" s="106" t="s">
        <v>67</v>
      </c>
      <c r="C42" s="196" t="str">
        <f>IFERROR(INDEX(BA!$Y$4:$Y$952,MATCH(C30,BA!$J$4:$J$952,0 )),"NA")</f>
        <v>Gold Standard approved SDG Impact Quantification methodologies are available at https://globalgoals.goldstandard.org/</v>
      </c>
      <c r="D42" s="197"/>
      <c r="E42" s="198"/>
      <c r="G42" s="196" t="str">
        <f>IFERROR(INDEX(BA!$Y$4:$Y$952,MATCH(G30,BA!$J$4:$J$952,0)),"")</f>
        <v>NA</v>
      </c>
      <c r="H42" s="197"/>
      <c r="I42" s="198"/>
      <c r="K42" s="196" t="str">
        <f>IFERROR(INDEX(BA!$Y$4:$Y$952,MATCH(K30,BA!$J$4:$J$952,0 )),"")</f>
        <v>GRI 102: General Disclosures</v>
      </c>
      <c r="L42" s="197"/>
      <c r="M42" s="198"/>
      <c r="O42" s="196" t="str">
        <f>IFERROR(INDEX(BA!$Y$4:$Y$952,MATCH(O30,BA!$J$4:$J$952,0 )),"")</f>
        <v/>
      </c>
      <c r="P42" s="197"/>
      <c r="Q42" s="198"/>
      <c r="S42" s="196" t="str">
        <f>IFERROR(INDEX(BA!$Y$4:$Y$952,MATCH(S30,BA!$J$4:$J$952,0 )),"")</f>
        <v/>
      </c>
      <c r="T42" s="197"/>
      <c r="U42" s="198"/>
      <c r="W42" s="196" t="str">
        <f>IFERROR(INDEX(BA!$Y$4:$Y$952,MATCH(W30,BA!$J$4:$J$952,0 )),"")</f>
        <v/>
      </c>
      <c r="X42" s="197"/>
      <c r="Y42" s="198"/>
      <c r="AA42" s="196" t="str">
        <f>IFERROR(INDEX(BA!$Y$4:$Y$952,MATCH(AA30,BA!$J$4:$J$952,0 )),"")</f>
        <v/>
      </c>
      <c r="AB42" s="197"/>
      <c r="AC42" s="198"/>
      <c r="AE42" s="196" t="str">
        <f>IFERROR(INDEX(BA!$Y$4:$Y$952,MATCH(AE30,BA!$J$4:$J$952,0 )),"")</f>
        <v/>
      </c>
      <c r="AF42" s="197"/>
      <c r="AG42" s="198"/>
      <c r="AI42" s="196" t="str">
        <f>IFERROR(INDEX(BA!$Y$4:$Y$952,MATCH(AI30,BA!$J$4:$J$952,0 )),"")</f>
        <v/>
      </c>
      <c r="AJ42" s="197"/>
      <c r="AK42" s="198"/>
      <c r="AM42" s="196" t="str">
        <f>IFERROR(INDEX(BA!$Y$4:$Y$952,MATCH(AM30,BA!$J$4:$J$952,0 )),"")</f>
        <v/>
      </c>
      <c r="AN42" s="197"/>
      <c r="AO42" s="198"/>
    </row>
    <row r="43" spans="1:41" ht="15" customHeight="1">
      <c r="A43" s="14"/>
      <c r="B43" s="30"/>
      <c r="C43" s="196"/>
      <c r="D43" s="197"/>
      <c r="E43" s="198"/>
      <c r="G43" s="214"/>
      <c r="H43" s="215"/>
      <c r="I43" s="216"/>
      <c r="K43" s="196"/>
      <c r="L43" s="197"/>
      <c r="M43" s="198"/>
      <c r="O43" s="196"/>
      <c r="P43" s="197"/>
      <c r="Q43" s="198"/>
      <c r="S43" s="196"/>
      <c r="T43" s="197"/>
      <c r="U43" s="198"/>
      <c r="W43" s="196"/>
      <c r="X43" s="197"/>
      <c r="Y43" s="198"/>
      <c r="AA43" s="196"/>
      <c r="AB43" s="197"/>
      <c r="AC43" s="198"/>
      <c r="AE43" s="196"/>
      <c r="AF43" s="197"/>
      <c r="AG43" s="198"/>
      <c r="AI43" s="196"/>
      <c r="AJ43" s="197"/>
      <c r="AK43" s="198"/>
      <c r="AM43" s="196"/>
      <c r="AN43" s="197"/>
      <c r="AO43" s="198"/>
    </row>
    <row r="44" spans="1:41" ht="15" customHeight="1">
      <c r="A44" s="14"/>
      <c r="B44" s="30"/>
      <c r="C44" s="214"/>
      <c r="D44" s="215"/>
      <c r="E44" s="216"/>
      <c r="G44" s="214"/>
      <c r="H44" s="215"/>
      <c r="I44" s="216"/>
      <c r="K44" s="196"/>
      <c r="L44" s="197"/>
      <c r="M44" s="198"/>
      <c r="O44" s="196"/>
      <c r="P44" s="197"/>
      <c r="Q44" s="198"/>
      <c r="S44" s="196"/>
      <c r="T44" s="197"/>
      <c r="U44" s="198"/>
      <c r="W44" s="196"/>
      <c r="X44" s="197"/>
      <c r="Y44" s="198"/>
      <c r="AA44" s="196"/>
      <c r="AB44" s="197"/>
      <c r="AC44" s="198"/>
      <c r="AE44" s="196"/>
      <c r="AF44" s="197"/>
      <c r="AG44" s="198"/>
      <c r="AI44" s="196"/>
      <c r="AJ44" s="197"/>
      <c r="AK44" s="198"/>
      <c r="AM44" s="196"/>
      <c r="AN44" s="197"/>
      <c r="AO44" s="198"/>
    </row>
    <row r="45" spans="1:41" ht="15" customHeight="1">
      <c r="A45" s="14"/>
      <c r="B45" s="30"/>
      <c r="C45" s="214"/>
      <c r="D45" s="215"/>
      <c r="E45" s="216"/>
      <c r="G45" s="214"/>
      <c r="H45" s="215"/>
      <c r="I45" s="216"/>
      <c r="K45" s="196"/>
      <c r="L45" s="197"/>
      <c r="M45" s="198"/>
      <c r="O45" s="196"/>
      <c r="P45" s="197"/>
      <c r="Q45" s="198"/>
      <c r="S45" s="196"/>
      <c r="T45" s="197"/>
      <c r="U45" s="198"/>
      <c r="W45" s="196"/>
      <c r="X45" s="197"/>
      <c r="Y45" s="198"/>
      <c r="AA45" s="196"/>
      <c r="AB45" s="197"/>
      <c r="AC45" s="198"/>
      <c r="AE45" s="196"/>
      <c r="AF45" s="197"/>
      <c r="AG45" s="198"/>
      <c r="AI45" s="196"/>
      <c r="AJ45" s="197"/>
      <c r="AK45" s="198"/>
      <c r="AM45" s="196"/>
      <c r="AN45" s="197"/>
      <c r="AO45" s="198"/>
    </row>
    <row r="46" spans="1:41" ht="15" customHeight="1">
      <c r="A46" s="14"/>
      <c r="B46" s="30"/>
      <c r="C46" s="214"/>
      <c r="D46" s="215"/>
      <c r="E46" s="216"/>
      <c r="G46" s="214"/>
      <c r="H46" s="215"/>
      <c r="I46" s="216"/>
      <c r="K46" s="196"/>
      <c r="L46" s="197"/>
      <c r="M46" s="198"/>
      <c r="O46" s="196"/>
      <c r="P46" s="197"/>
      <c r="Q46" s="198"/>
      <c r="S46" s="196"/>
      <c r="T46" s="197"/>
      <c r="U46" s="198"/>
      <c r="W46" s="196"/>
      <c r="X46" s="197"/>
      <c r="Y46" s="198"/>
      <c r="AA46" s="196"/>
      <c r="AB46" s="197"/>
      <c r="AC46" s="198"/>
      <c r="AE46" s="196"/>
      <c r="AF46" s="197"/>
      <c r="AG46" s="198"/>
      <c r="AI46" s="196"/>
      <c r="AJ46" s="197"/>
      <c r="AK46" s="198"/>
      <c r="AM46" s="196"/>
      <c r="AN46" s="197"/>
      <c r="AO46" s="198"/>
    </row>
    <row r="47" spans="1:41" ht="15" customHeight="1">
      <c r="A47" s="14"/>
      <c r="B47" s="30"/>
      <c r="C47" s="217"/>
      <c r="D47" s="218"/>
      <c r="E47" s="219"/>
      <c r="G47" s="217"/>
      <c r="H47" s="218"/>
      <c r="I47" s="219"/>
      <c r="K47" s="196"/>
      <c r="L47" s="197"/>
      <c r="M47" s="198"/>
      <c r="O47" s="196"/>
      <c r="P47" s="197"/>
      <c r="Q47" s="198"/>
      <c r="S47" s="196"/>
      <c r="T47" s="197"/>
      <c r="U47" s="198"/>
      <c r="W47" s="196"/>
      <c r="X47" s="197"/>
      <c r="Y47" s="198"/>
      <c r="AA47" s="196"/>
      <c r="AB47" s="197"/>
      <c r="AC47" s="198"/>
      <c r="AE47" s="196"/>
      <c r="AF47" s="197"/>
      <c r="AG47" s="198"/>
      <c r="AI47" s="196"/>
      <c r="AJ47" s="197"/>
      <c r="AK47" s="198"/>
      <c r="AM47" s="196"/>
      <c r="AN47" s="197"/>
      <c r="AO47" s="198"/>
    </row>
    <row r="48" spans="1:41" ht="15" customHeight="1">
      <c r="A48" s="14"/>
      <c r="B48" s="30"/>
      <c r="C48" s="223"/>
      <c r="D48" s="224"/>
      <c r="E48" s="225"/>
      <c r="G48" s="223"/>
      <c r="H48" s="224"/>
      <c r="I48" s="225"/>
      <c r="K48" s="196"/>
      <c r="L48" s="197"/>
      <c r="M48" s="198"/>
      <c r="O48" s="196"/>
      <c r="P48" s="197"/>
      <c r="Q48" s="198"/>
      <c r="S48" s="196"/>
      <c r="T48" s="197"/>
      <c r="U48" s="198"/>
      <c r="W48" s="196"/>
      <c r="X48" s="197"/>
      <c r="Y48" s="198"/>
      <c r="AA48" s="196"/>
      <c r="AB48" s="197"/>
      <c r="AC48" s="198"/>
      <c r="AE48" s="196"/>
      <c r="AF48" s="197"/>
      <c r="AG48" s="198"/>
      <c r="AI48" s="196"/>
      <c r="AJ48" s="197"/>
      <c r="AK48" s="198"/>
      <c r="AM48" s="196"/>
      <c r="AN48" s="197"/>
      <c r="AO48" s="198"/>
    </row>
    <row r="49" spans="1:41" ht="22.9"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32" t="s">
        <v>70</v>
      </c>
      <c r="B50" s="160" t="s">
        <v>71</v>
      </c>
      <c r="C50" s="191" t="str" cm="1">
        <f t="array" ref="C50">IFERROR(_xlfn.IFS(B26&lt;&gt;"",C26,B27&lt;&gt;"",C27),"")</f>
        <v>Amount of GHGs emissions avoided or sequestered</v>
      </c>
      <c r="D50" s="192"/>
      <c r="E50" s="193"/>
      <c r="F50" s="37"/>
      <c r="G50" s="191" t="str" cm="1">
        <f t="array" ref="G50">IFERROR(_xlfn.IFS(F26&lt;&gt;"",G26,F27&lt;&gt;"",G27),"")</f>
        <v>Total electricity produced: Renewable</v>
      </c>
      <c r="H50" s="192"/>
      <c r="I50" s="193"/>
      <c r="J50" s="38"/>
      <c r="K50" s="191" t="str" cm="1">
        <f t="array" ref="K50">IFERROR(_xlfn.IFS(J26&lt;&gt;"",K26,J27&lt;&gt;"",K27),"")</f>
        <v>Total number of jobs</v>
      </c>
      <c r="L50" s="192"/>
      <c r="M50" s="193"/>
      <c r="N50" s="38"/>
      <c r="O50" s="191" t="str" cm="1">
        <f t="array" ref="O50">IFERROR(_xlfn.IFS(N26&lt;&gt;"",O26,N27&lt;&gt;"",O27),"")</f>
        <v>Industry, Innovation and Infrastructure</v>
      </c>
      <c r="P50" s="192"/>
      <c r="Q50" s="193"/>
      <c r="R50" s="38"/>
      <c r="S50" s="191" cm="1">
        <f t="array" ref="S50">IFERROR(_xlfn.IFS(R26&lt;&gt;"",S26,R27&lt;&gt;"",S27),"")</f>
        <v>0</v>
      </c>
      <c r="T50" s="192"/>
      <c r="U50" s="193"/>
      <c r="V50" s="38"/>
      <c r="W50" s="191" cm="1">
        <f t="array" ref="W50">IFERROR(_xlfn.IFS(V26&lt;&gt;"",W26,V27&lt;&gt;"",W27),"")</f>
        <v>0</v>
      </c>
      <c r="X50" s="192"/>
      <c r="Y50" s="193"/>
      <c r="Z50" s="38"/>
      <c r="AA50" s="191" cm="1">
        <f t="array" ref="AA50">IFERROR(_xlfn.IFS(Z26&lt;&gt;"",AA26,Z27&lt;&gt;"",AA27),"")</f>
        <v>0</v>
      </c>
      <c r="AB50" s="192"/>
      <c r="AC50" s="193"/>
      <c r="AD50" s="38"/>
      <c r="AE50" s="191" cm="1">
        <f t="array" ref="AE50">IFERROR(_xlfn.IFS(AD26&lt;&gt;"",AE26,AD27&lt;&gt;"",AE27),"")</f>
        <v>0</v>
      </c>
      <c r="AF50" s="192"/>
      <c r="AG50" s="193"/>
      <c r="AH50" s="38"/>
      <c r="AI50" s="191" cm="1">
        <f t="array" ref="AI50">IFERROR(_xlfn.IFS(AH26&lt;&gt;"",AI26,AH27&lt;&gt;"",AI27),"")</f>
        <v>0</v>
      </c>
      <c r="AJ50" s="192"/>
      <c r="AK50" s="193"/>
      <c r="AL50" s="38"/>
      <c r="AM50" s="191" cm="1">
        <f t="array" ref="AM50">IFERROR(_xlfn.IFS(AL26&lt;&gt;"",AM26,AL27&lt;&gt;"",AM27),"")</f>
        <v>0</v>
      </c>
      <c r="AN50" s="192"/>
      <c r="AO50" s="193"/>
    </row>
    <row r="51" spans="1:41">
      <c r="A51" s="232"/>
      <c r="B51" s="106" t="s">
        <v>62</v>
      </c>
      <c r="C51" s="194" t="str">
        <f>C37</f>
        <v>tCO2eq</v>
      </c>
      <c r="D51" s="195"/>
      <c r="E51" s="195"/>
      <c r="F51" s="37"/>
      <c r="G51" s="194" t="str">
        <f>G37</f>
        <v>MWh</v>
      </c>
      <c r="H51" s="195"/>
      <c r="I51" s="195"/>
      <c r="J51" s="38"/>
      <c r="K51" s="194" t="str">
        <f>K37</f>
        <v>Number</v>
      </c>
      <c r="L51" s="195"/>
      <c r="M51" s="195"/>
      <c r="N51" s="38"/>
      <c r="O51" s="194" t="s">
        <v>72</v>
      </c>
      <c r="P51" s="195"/>
      <c r="Q51" s="195"/>
      <c r="R51" s="38"/>
      <c r="S51" s="194" t="s">
        <v>72</v>
      </c>
      <c r="T51" s="195"/>
      <c r="U51" s="195"/>
      <c r="V51" s="38"/>
      <c r="W51" s="194" t="s">
        <v>72</v>
      </c>
      <c r="X51" s="195"/>
      <c r="Y51" s="195"/>
      <c r="Z51" s="38"/>
      <c r="AA51" s="194" t="s">
        <v>72</v>
      </c>
      <c r="AB51" s="195"/>
      <c r="AC51" s="195"/>
      <c r="AD51" s="38"/>
      <c r="AE51" s="194" t="s">
        <v>72</v>
      </c>
      <c r="AF51" s="195"/>
      <c r="AG51" s="195"/>
      <c r="AH51" s="38"/>
      <c r="AI51" s="194" t="s">
        <v>72</v>
      </c>
      <c r="AJ51" s="195"/>
      <c r="AK51" s="195"/>
      <c r="AL51" s="38"/>
      <c r="AM51" s="194" t="s">
        <v>72</v>
      </c>
      <c r="AN51" s="195"/>
      <c r="AO51" s="195"/>
    </row>
    <row r="52" spans="1:41">
      <c r="A52" s="232"/>
      <c r="B52" s="106" t="s">
        <v>63</v>
      </c>
      <c r="C52" s="194" t="str">
        <f t="shared" ref="C52" si="0">C38</f>
        <v>Project activity</v>
      </c>
      <c r="D52" s="195"/>
      <c r="E52" s="195"/>
      <c r="F52" s="37"/>
      <c r="G52" s="194" t="str">
        <f t="shared" ref="G52:G54" si="1">G38</f>
        <v>Project activity</v>
      </c>
      <c r="H52" s="195"/>
      <c r="I52" s="195"/>
      <c r="J52" s="38"/>
      <c r="K52" s="194" t="str">
        <f t="shared" ref="K52:K54" si="2">K38</f>
        <v>Project activity</v>
      </c>
      <c r="L52" s="195"/>
      <c r="M52" s="195"/>
      <c r="N52" s="38"/>
      <c r="O52" s="194" t="s">
        <v>72</v>
      </c>
      <c r="P52" s="195"/>
      <c r="Q52" s="195"/>
      <c r="R52" s="38"/>
      <c r="S52" s="194" t="s">
        <v>72</v>
      </c>
      <c r="T52" s="195"/>
      <c r="U52" s="195"/>
      <c r="V52" s="38"/>
      <c r="W52" s="194" t="s">
        <v>72</v>
      </c>
      <c r="X52" s="195"/>
      <c r="Y52" s="195"/>
      <c r="Z52" s="38"/>
      <c r="AA52" s="194" t="s">
        <v>72</v>
      </c>
      <c r="AB52" s="195"/>
      <c r="AC52" s="195"/>
      <c r="AD52" s="38"/>
      <c r="AE52" s="194" t="s">
        <v>72</v>
      </c>
      <c r="AF52" s="195"/>
      <c r="AG52" s="195"/>
      <c r="AH52" s="38"/>
      <c r="AI52" s="194" t="s">
        <v>72</v>
      </c>
      <c r="AJ52" s="195"/>
      <c r="AK52" s="195"/>
      <c r="AL52" s="38"/>
      <c r="AM52" s="194" t="s">
        <v>72</v>
      </c>
      <c r="AN52" s="195"/>
      <c r="AO52" s="195"/>
    </row>
    <row r="53" spans="1:41">
      <c r="A53" s="232"/>
      <c r="B53" s="106" t="s">
        <v>65</v>
      </c>
      <c r="C53" s="194" t="str">
        <f>C40</f>
        <v>Annual</v>
      </c>
      <c r="D53" s="195"/>
      <c r="E53" s="195"/>
      <c r="F53" s="37"/>
      <c r="G53" s="194" t="str">
        <f t="shared" si="1"/>
        <v>Electricity meters</v>
      </c>
      <c r="H53" s="195"/>
      <c r="I53" s="195"/>
      <c r="J53" s="38"/>
      <c r="K53" s="194" t="str">
        <f t="shared" si="2"/>
        <v>Either head count or Full Time Equivalent (FTE), with the chosen
approach stated and applied consistently
Use numbers as at the end of the reporting period, unless there has been a material change during the reporting period;</v>
      </c>
      <c r="L53" s="195"/>
      <c r="M53" s="195"/>
      <c r="N53" s="38"/>
      <c r="O53" s="194" t="s">
        <v>72</v>
      </c>
      <c r="P53" s="195"/>
      <c r="Q53" s="195"/>
      <c r="R53" s="38"/>
      <c r="S53" s="194" t="s">
        <v>72</v>
      </c>
      <c r="T53" s="195"/>
      <c r="U53" s="195"/>
      <c r="V53" s="38"/>
      <c r="W53" s="194" t="s">
        <v>72</v>
      </c>
      <c r="X53" s="195"/>
      <c r="Y53" s="195"/>
      <c r="Z53" s="38"/>
      <c r="AA53" s="194" t="s">
        <v>72</v>
      </c>
      <c r="AB53" s="195"/>
      <c r="AC53" s="195"/>
      <c r="AD53" s="38"/>
      <c r="AE53" s="194" t="s">
        <v>72</v>
      </c>
      <c r="AF53" s="195"/>
      <c r="AG53" s="195"/>
      <c r="AH53" s="38"/>
      <c r="AI53" s="194" t="s">
        <v>72</v>
      </c>
      <c r="AJ53" s="195"/>
      <c r="AK53" s="195"/>
      <c r="AL53" s="38"/>
      <c r="AM53" s="194" t="s">
        <v>72</v>
      </c>
      <c r="AN53" s="195"/>
      <c r="AO53" s="195"/>
    </row>
    <row r="54" spans="1:41">
      <c r="A54" s="232"/>
      <c r="B54" s="106" t="s">
        <v>64</v>
      </c>
      <c r="C54" s="194" t="str">
        <f>C39</f>
        <v>Calculation</v>
      </c>
      <c r="D54" s="195"/>
      <c r="E54" s="195"/>
      <c r="F54" s="37"/>
      <c r="G54" s="194" t="str">
        <f t="shared" si="1"/>
        <v>Continuous measurement</v>
      </c>
      <c r="H54" s="195"/>
      <c r="I54" s="195"/>
      <c r="J54" s="38"/>
      <c r="K54" s="194" t="str">
        <f t="shared" si="2"/>
        <v>Annual</v>
      </c>
      <c r="L54" s="195"/>
      <c r="M54" s="195"/>
      <c r="N54" s="38"/>
      <c r="O54" s="194" t="s">
        <v>72</v>
      </c>
      <c r="P54" s="195"/>
      <c r="Q54" s="195"/>
      <c r="R54" s="38"/>
      <c r="S54" s="194" t="s">
        <v>72</v>
      </c>
      <c r="T54" s="195"/>
      <c r="U54" s="195"/>
      <c r="V54" s="38"/>
      <c r="W54" s="194" t="s">
        <v>72</v>
      </c>
      <c r="X54" s="195"/>
      <c r="Y54" s="195"/>
      <c r="Z54" s="38"/>
      <c r="AA54" s="194" t="s">
        <v>72</v>
      </c>
      <c r="AB54" s="195"/>
      <c r="AC54" s="195"/>
      <c r="AD54" s="38"/>
      <c r="AE54" s="194" t="s">
        <v>72</v>
      </c>
      <c r="AF54" s="195"/>
      <c r="AG54" s="195"/>
      <c r="AH54" s="38"/>
      <c r="AI54" s="194" t="s">
        <v>72</v>
      </c>
      <c r="AJ54" s="195"/>
      <c r="AK54" s="195"/>
      <c r="AL54" s="38"/>
      <c r="AM54" s="194" t="s">
        <v>72</v>
      </c>
      <c r="AN54" s="195"/>
      <c r="AO54" s="195"/>
    </row>
    <row r="55" spans="1:41">
      <c r="A55" s="232"/>
      <c r="B55" s="106" t="s">
        <v>73</v>
      </c>
      <c r="C55" s="194" t="s">
        <v>72</v>
      </c>
      <c r="D55" s="195"/>
      <c r="E55" s="195"/>
      <c r="F55" s="37"/>
      <c r="G55" s="194" t="s">
        <v>72</v>
      </c>
      <c r="H55" s="195"/>
      <c r="I55" s="195"/>
      <c r="J55" s="38"/>
      <c r="K55" s="194" t="s">
        <v>72</v>
      </c>
      <c r="L55" s="195"/>
      <c r="M55" s="195"/>
      <c r="N55" s="38"/>
      <c r="O55" s="194" t="s">
        <v>72</v>
      </c>
      <c r="P55" s="195"/>
      <c r="Q55" s="195"/>
      <c r="R55" s="38"/>
      <c r="S55" s="194" t="s">
        <v>72</v>
      </c>
      <c r="T55" s="195"/>
      <c r="U55" s="195"/>
      <c r="V55" s="38"/>
      <c r="W55" s="194" t="s">
        <v>72</v>
      </c>
      <c r="X55" s="195"/>
      <c r="Y55" s="195"/>
      <c r="Z55" s="38"/>
      <c r="AA55" s="194" t="s">
        <v>72</v>
      </c>
      <c r="AB55" s="195"/>
      <c r="AC55" s="195"/>
      <c r="AD55" s="38"/>
      <c r="AE55" s="194" t="s">
        <v>72</v>
      </c>
      <c r="AF55" s="195"/>
      <c r="AG55" s="195"/>
      <c r="AH55" s="38"/>
      <c r="AI55" s="194" t="s">
        <v>72</v>
      </c>
      <c r="AJ55" s="195"/>
      <c r="AK55" s="195"/>
      <c r="AL55" s="38"/>
      <c r="AM55" s="194" t="s">
        <v>72</v>
      </c>
      <c r="AN55" s="195"/>
      <c r="AO55" s="195"/>
    </row>
    <row r="56" spans="1:41">
      <c r="A56" s="232"/>
      <c r="B56" s="106" t="s">
        <v>74</v>
      </c>
      <c r="C56" s="194" t="s">
        <v>72</v>
      </c>
      <c r="D56" s="195"/>
      <c r="E56" s="195"/>
      <c r="F56" s="37"/>
      <c r="G56" s="194" t="s">
        <v>72</v>
      </c>
      <c r="H56" s="195"/>
      <c r="I56" s="195"/>
      <c r="J56" s="38"/>
      <c r="K56" s="194" t="s">
        <v>72</v>
      </c>
      <c r="L56" s="195"/>
      <c r="M56" s="195"/>
      <c r="N56" s="38"/>
      <c r="O56" s="194" t="s">
        <v>72</v>
      </c>
      <c r="P56" s="195"/>
      <c r="Q56" s="195"/>
      <c r="R56" s="38"/>
      <c r="S56" s="194" t="s">
        <v>72</v>
      </c>
      <c r="T56" s="195"/>
      <c r="U56" s="195"/>
      <c r="V56" s="38"/>
      <c r="W56" s="194" t="s">
        <v>72</v>
      </c>
      <c r="X56" s="195"/>
      <c r="Y56" s="195"/>
      <c r="Z56" s="38"/>
      <c r="AA56" s="194" t="s">
        <v>72</v>
      </c>
      <c r="AB56" s="195"/>
      <c r="AC56" s="195"/>
      <c r="AD56" s="38"/>
      <c r="AE56" s="194" t="s">
        <v>72</v>
      </c>
      <c r="AF56" s="195"/>
      <c r="AG56" s="195"/>
      <c r="AH56" s="38"/>
      <c r="AI56" s="194" t="s">
        <v>72</v>
      </c>
      <c r="AJ56" s="195"/>
      <c r="AK56" s="195"/>
      <c r="AL56" s="38"/>
      <c r="AM56" s="194" t="s">
        <v>72</v>
      </c>
      <c r="AN56" s="195"/>
      <c r="AO56" s="19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27.6" customHeight="1">
      <c r="A58" s="244" t="s">
        <v>79</v>
      </c>
      <c r="B58" s="177" t="s">
        <v>1306</v>
      </c>
      <c r="C58" s="179">
        <v>18375</v>
      </c>
      <c r="D58" s="180">
        <v>0</v>
      </c>
      <c r="E58" s="179">
        <f>C58-D58</f>
        <v>18375</v>
      </c>
      <c r="F58" s="37"/>
      <c r="G58" s="181">
        <v>37278.904109589042</v>
      </c>
      <c r="H58" s="179">
        <v>0</v>
      </c>
      <c r="I58" s="181">
        <f>G58-H58</f>
        <v>37278.904109589042</v>
      </c>
      <c r="J58" s="38"/>
      <c r="K58" s="41">
        <v>0</v>
      </c>
      <c r="L58" s="233">
        <v>28</v>
      </c>
      <c r="M58" s="233">
        <v>28</v>
      </c>
      <c r="N58" s="38"/>
      <c r="O58" s="239" t="s">
        <v>1309</v>
      </c>
      <c r="P58" s="236" t="s">
        <v>1308</v>
      </c>
      <c r="Q58" s="236" t="s">
        <v>1308</v>
      </c>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44"/>
      <c r="B59" s="178">
        <v>2023</v>
      </c>
      <c r="C59" s="179">
        <v>36451</v>
      </c>
      <c r="D59" s="180">
        <v>0</v>
      </c>
      <c r="E59" s="179">
        <f t="shared" ref="E59:E66" si="3">C59-D59</f>
        <v>36451</v>
      </c>
      <c r="F59" s="37"/>
      <c r="G59" s="181">
        <v>73950</v>
      </c>
      <c r="H59" s="179">
        <v>0</v>
      </c>
      <c r="I59" s="181">
        <f t="shared" ref="I59:I65" si="4">G59-H59</f>
        <v>73950</v>
      </c>
      <c r="J59" s="38"/>
      <c r="K59" s="41">
        <v>0</v>
      </c>
      <c r="L59" s="234"/>
      <c r="M59" s="234"/>
      <c r="N59" s="38"/>
      <c r="O59" s="240"/>
      <c r="P59" s="237"/>
      <c r="Q59" s="237"/>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44"/>
      <c r="B60" s="178">
        <v>2024</v>
      </c>
      <c r="C60" s="179">
        <v>36451</v>
      </c>
      <c r="D60" s="180">
        <v>0</v>
      </c>
      <c r="E60" s="179">
        <f t="shared" si="3"/>
        <v>36451</v>
      </c>
      <c r="F60" s="37"/>
      <c r="G60" s="181">
        <v>73950</v>
      </c>
      <c r="H60" s="179">
        <v>0</v>
      </c>
      <c r="I60" s="181">
        <f t="shared" si="4"/>
        <v>73950</v>
      </c>
      <c r="J60" s="38"/>
      <c r="K60" s="41">
        <v>0</v>
      </c>
      <c r="L60" s="234"/>
      <c r="M60" s="234"/>
      <c r="N60" s="38"/>
      <c r="O60" s="240"/>
      <c r="P60" s="237"/>
      <c r="Q60" s="237"/>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42" t="s">
        <v>80</v>
      </c>
      <c r="B61" s="178">
        <v>2025</v>
      </c>
      <c r="C61" s="179">
        <v>40200</v>
      </c>
      <c r="D61" s="180">
        <v>0</v>
      </c>
      <c r="E61" s="179">
        <f t="shared" si="3"/>
        <v>40200</v>
      </c>
      <c r="F61" s="37"/>
      <c r="G61" s="181">
        <v>81555.820282014392</v>
      </c>
      <c r="H61" s="179">
        <v>0</v>
      </c>
      <c r="I61" s="181">
        <f t="shared" si="4"/>
        <v>81555.820282014392</v>
      </c>
      <c r="J61" s="38"/>
      <c r="K61" s="41">
        <v>0</v>
      </c>
      <c r="L61" s="234"/>
      <c r="M61" s="234"/>
      <c r="N61" s="38"/>
      <c r="O61" s="240"/>
      <c r="P61" s="237"/>
      <c r="Q61" s="237"/>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42"/>
      <c r="B62" s="178">
        <v>2026</v>
      </c>
      <c r="C62" s="179">
        <v>40200</v>
      </c>
      <c r="D62" s="180">
        <v>0</v>
      </c>
      <c r="E62" s="179">
        <f t="shared" si="3"/>
        <v>40200</v>
      </c>
      <c r="F62" s="37"/>
      <c r="G62" s="181">
        <v>81555.820282014392</v>
      </c>
      <c r="H62" s="179">
        <v>0</v>
      </c>
      <c r="I62" s="181">
        <f t="shared" si="4"/>
        <v>81555.820282014392</v>
      </c>
      <c r="J62" s="38"/>
      <c r="K62" s="41">
        <v>0</v>
      </c>
      <c r="L62" s="234"/>
      <c r="M62" s="234"/>
      <c r="N62" s="38"/>
      <c r="O62" s="240"/>
      <c r="P62" s="237"/>
      <c r="Q62" s="237"/>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42"/>
      <c r="B63" s="178">
        <v>2027</v>
      </c>
      <c r="C63" s="179">
        <v>40200</v>
      </c>
      <c r="D63" s="180">
        <v>0</v>
      </c>
      <c r="E63" s="179">
        <f t="shared" si="3"/>
        <v>40200</v>
      </c>
      <c r="F63" s="37"/>
      <c r="G63" s="181">
        <v>81555.820282014392</v>
      </c>
      <c r="H63" s="179">
        <v>0</v>
      </c>
      <c r="I63" s="181">
        <f t="shared" si="4"/>
        <v>81555.820282014392</v>
      </c>
      <c r="J63" s="38"/>
      <c r="K63" s="41">
        <v>0</v>
      </c>
      <c r="L63" s="234"/>
      <c r="M63" s="234"/>
      <c r="N63" s="38"/>
      <c r="O63" s="240"/>
      <c r="P63" s="237"/>
      <c r="Q63" s="237"/>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242"/>
      <c r="B64" s="178">
        <v>2028</v>
      </c>
      <c r="C64" s="179">
        <v>40200</v>
      </c>
      <c r="D64" s="180">
        <v>0</v>
      </c>
      <c r="E64" s="179">
        <f t="shared" si="3"/>
        <v>40200</v>
      </c>
      <c r="F64" s="37"/>
      <c r="G64" s="181">
        <v>81555.820282014392</v>
      </c>
      <c r="H64" s="179">
        <v>0</v>
      </c>
      <c r="I64" s="181">
        <f t="shared" si="4"/>
        <v>81555.820282014392</v>
      </c>
      <c r="J64" s="38"/>
      <c r="K64" s="41">
        <v>0</v>
      </c>
      <c r="L64" s="234"/>
      <c r="M64" s="234"/>
      <c r="N64" s="38"/>
      <c r="O64" s="240"/>
      <c r="P64" s="237"/>
      <c r="Q64" s="237"/>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25.5">
      <c r="A65" s="242"/>
      <c r="B65" s="177" t="s">
        <v>1307</v>
      </c>
      <c r="C65" s="179">
        <v>19935</v>
      </c>
      <c r="D65" s="180">
        <v>0</v>
      </c>
      <c r="E65" s="179">
        <f t="shared" si="3"/>
        <v>19935</v>
      </c>
      <c r="F65" s="37"/>
      <c r="G65" s="181">
        <v>40442.749235738644</v>
      </c>
      <c r="H65" s="179">
        <v>0</v>
      </c>
      <c r="I65" s="181">
        <f t="shared" si="4"/>
        <v>40442.749235738644</v>
      </c>
      <c r="J65" s="38"/>
      <c r="K65" s="41">
        <v>0</v>
      </c>
      <c r="L65" s="235"/>
      <c r="M65" s="235"/>
      <c r="N65" s="38"/>
      <c r="O65" s="241"/>
      <c r="P65" s="238"/>
      <c r="Q65" s="238"/>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242"/>
      <c r="B66" s="106" t="s">
        <v>81</v>
      </c>
      <c r="C66" s="179">
        <f>'[1]ER Calculations'!M10</f>
        <v>272012</v>
      </c>
      <c r="D66" s="176">
        <f t="shared" ref="D66" si="5">SUM(D58:D65)</f>
        <v>0</v>
      </c>
      <c r="E66" s="179">
        <f t="shared" si="3"/>
        <v>272012</v>
      </c>
      <c r="F66" s="37"/>
      <c r="G66" s="182">
        <f>SUM(G58:G65)</f>
        <v>551844.93447338522</v>
      </c>
      <c r="H66" s="176">
        <f>SUM(H58:H65)</f>
        <v>0</v>
      </c>
      <c r="I66" s="182">
        <f t="shared" ref="I66" si="6">SUM(I58:I65)</f>
        <v>551844.93447338522</v>
      </c>
      <c r="J66" s="38"/>
      <c r="K66" s="41">
        <v>0</v>
      </c>
      <c r="L66" s="41">
        <v>28</v>
      </c>
      <c r="M66" s="41">
        <v>28</v>
      </c>
      <c r="N66" s="38"/>
      <c r="O66" s="41"/>
      <c r="P66" s="41"/>
      <c r="Q66" s="41"/>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ht="13.9" customHeight="1">
      <c r="A67" s="242"/>
      <c r="B67" s="106" t="s">
        <v>82</v>
      </c>
      <c r="C67" s="176">
        <f>C66/7</f>
        <v>38858.857142857145</v>
      </c>
      <c r="D67" s="176">
        <f t="shared" ref="D67:E67" si="7">D66/7</f>
        <v>0</v>
      </c>
      <c r="E67" s="176">
        <f t="shared" si="7"/>
        <v>38858.857142857145</v>
      </c>
      <c r="F67" s="37"/>
      <c r="G67" s="182">
        <f>G66/7</f>
        <v>78834.990639055031</v>
      </c>
      <c r="H67" s="176">
        <f>H66/7</f>
        <v>0</v>
      </c>
      <c r="I67" s="176">
        <f t="shared" ref="I67" si="8">I66/7</f>
        <v>78834.990639055031</v>
      </c>
      <c r="J67" s="38"/>
      <c r="K67" s="41"/>
      <c r="L67" s="41"/>
      <c r="M67" s="41"/>
      <c r="N67" s="38"/>
      <c r="O67" s="41"/>
      <c r="P67" s="41"/>
      <c r="Q67" s="41"/>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c r="A68" s="242"/>
      <c r="B68" s="38"/>
      <c r="C68" s="38"/>
      <c r="D68" s="38"/>
      <c r="E68" s="38"/>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row>
    <row r="69" spans="1:41">
      <c r="A69" s="242"/>
      <c r="B69" s="39" t="s">
        <v>83</v>
      </c>
      <c r="C69" s="187" t="s">
        <v>84</v>
      </c>
      <c r="D69" s="187"/>
      <c r="E69" s="187"/>
      <c r="F69" s="37"/>
      <c r="G69" s="187" t="s">
        <v>84</v>
      </c>
      <c r="H69" s="187"/>
      <c r="I69" s="187"/>
      <c r="J69" s="38"/>
      <c r="K69" s="187" t="s">
        <v>84</v>
      </c>
      <c r="L69" s="187"/>
      <c r="M69" s="187"/>
      <c r="N69" s="38"/>
      <c r="O69" s="187" t="s">
        <v>84</v>
      </c>
      <c r="P69" s="187"/>
      <c r="Q69" s="187"/>
      <c r="R69" s="38"/>
      <c r="S69" s="187" t="s">
        <v>84</v>
      </c>
      <c r="T69" s="187"/>
      <c r="U69" s="187"/>
      <c r="V69" s="38"/>
      <c r="W69" s="187" t="s">
        <v>84</v>
      </c>
      <c r="X69" s="187"/>
      <c r="Y69" s="187"/>
      <c r="Z69" s="38"/>
      <c r="AA69" s="187" t="s">
        <v>84</v>
      </c>
      <c r="AB69" s="187"/>
      <c r="AC69" s="187"/>
      <c r="AD69" s="38"/>
      <c r="AE69" s="187" t="s">
        <v>84</v>
      </c>
      <c r="AF69" s="187"/>
      <c r="AG69" s="187"/>
      <c r="AH69" s="38"/>
      <c r="AI69" s="187" t="s">
        <v>84</v>
      </c>
      <c r="AJ69" s="187"/>
      <c r="AK69" s="187"/>
      <c r="AL69" s="38"/>
      <c r="AM69" s="187" t="s">
        <v>84</v>
      </c>
      <c r="AN69" s="187"/>
      <c r="AO69" s="187"/>
    </row>
    <row r="70" spans="1:41">
      <c r="A70" s="242"/>
      <c r="B70" s="188"/>
      <c r="C70" s="187"/>
      <c r="D70" s="187"/>
      <c r="E70" s="187"/>
      <c r="F70" s="37"/>
      <c r="G70" s="187"/>
      <c r="H70" s="187"/>
      <c r="I70" s="187"/>
      <c r="J70" s="38"/>
      <c r="K70" s="187"/>
      <c r="L70" s="187"/>
      <c r="M70" s="187"/>
      <c r="N70" s="38"/>
      <c r="O70" s="187"/>
      <c r="P70" s="187"/>
      <c r="Q70" s="187"/>
      <c r="R70" s="38"/>
      <c r="S70" s="187"/>
      <c r="T70" s="187"/>
      <c r="U70" s="187"/>
      <c r="V70" s="38"/>
      <c r="W70" s="187"/>
      <c r="X70" s="187"/>
      <c r="Y70" s="187"/>
      <c r="Z70" s="38"/>
      <c r="AA70" s="187"/>
      <c r="AB70" s="187"/>
      <c r="AC70" s="187"/>
      <c r="AD70" s="38"/>
      <c r="AE70" s="187"/>
      <c r="AF70" s="187"/>
      <c r="AG70" s="187"/>
      <c r="AH70" s="38"/>
      <c r="AI70" s="187"/>
      <c r="AJ70" s="187"/>
      <c r="AK70" s="187"/>
      <c r="AL70" s="38"/>
      <c r="AM70" s="187"/>
      <c r="AN70" s="187"/>
      <c r="AO70" s="187"/>
    </row>
    <row r="71" spans="1:41">
      <c r="A71" s="242"/>
      <c r="B71" s="189"/>
      <c r="C71" s="187"/>
      <c r="D71" s="187"/>
      <c r="E71" s="187"/>
      <c r="F71" s="37"/>
      <c r="G71" s="187"/>
      <c r="H71" s="187"/>
      <c r="I71" s="187"/>
      <c r="J71" s="38"/>
      <c r="K71" s="187"/>
      <c r="L71" s="187"/>
      <c r="M71" s="187"/>
      <c r="N71" s="38"/>
      <c r="O71" s="187"/>
      <c r="P71" s="187"/>
      <c r="Q71" s="187"/>
      <c r="R71" s="38"/>
      <c r="S71" s="187"/>
      <c r="T71" s="187"/>
      <c r="U71" s="187"/>
      <c r="V71" s="38"/>
      <c r="W71" s="187"/>
      <c r="X71" s="187"/>
      <c r="Y71" s="187"/>
      <c r="Z71" s="38"/>
      <c r="AA71" s="187"/>
      <c r="AB71" s="187"/>
      <c r="AC71" s="187"/>
      <c r="AD71" s="38"/>
      <c r="AE71" s="187"/>
      <c r="AF71" s="187"/>
      <c r="AG71" s="187"/>
      <c r="AH71" s="38"/>
      <c r="AI71" s="187"/>
      <c r="AJ71" s="187"/>
      <c r="AK71" s="187"/>
      <c r="AL71" s="38"/>
      <c r="AM71" s="187"/>
      <c r="AN71" s="187"/>
      <c r="AO71" s="187"/>
    </row>
    <row r="72" spans="1:41">
      <c r="A72" s="242"/>
      <c r="B72" s="189"/>
      <c r="C72" s="187"/>
      <c r="D72" s="187"/>
      <c r="E72" s="187"/>
      <c r="F72" s="37"/>
      <c r="G72" s="187"/>
      <c r="H72" s="187"/>
      <c r="I72" s="187"/>
      <c r="J72" s="38"/>
      <c r="K72" s="187"/>
      <c r="L72" s="187"/>
      <c r="M72" s="187"/>
      <c r="N72" s="38"/>
      <c r="O72" s="187"/>
      <c r="P72" s="187"/>
      <c r="Q72" s="187"/>
      <c r="R72" s="38"/>
      <c r="S72" s="187"/>
      <c r="T72" s="187"/>
      <c r="U72" s="187"/>
      <c r="V72" s="38"/>
      <c r="W72" s="187"/>
      <c r="X72" s="187"/>
      <c r="Y72" s="187"/>
      <c r="Z72" s="38"/>
      <c r="AA72" s="187"/>
      <c r="AB72" s="187"/>
      <c r="AC72" s="187"/>
      <c r="AD72" s="38"/>
      <c r="AE72" s="187"/>
      <c r="AF72" s="187"/>
      <c r="AG72" s="187"/>
      <c r="AH72" s="38"/>
      <c r="AI72" s="187"/>
      <c r="AJ72" s="187"/>
      <c r="AK72" s="187"/>
      <c r="AL72" s="38"/>
      <c r="AM72" s="187"/>
      <c r="AN72" s="187"/>
      <c r="AO72" s="187"/>
    </row>
    <row r="73" spans="1:41">
      <c r="A73" s="242"/>
      <c r="B73" s="189"/>
      <c r="C73" s="187"/>
      <c r="D73" s="187"/>
      <c r="E73" s="187"/>
      <c r="F73" s="37"/>
      <c r="G73" s="187"/>
      <c r="H73" s="187"/>
      <c r="I73" s="187"/>
      <c r="J73" s="38"/>
      <c r="K73" s="187"/>
      <c r="L73" s="187"/>
      <c r="M73" s="187"/>
      <c r="N73" s="38"/>
      <c r="O73" s="187"/>
      <c r="P73" s="187"/>
      <c r="Q73" s="187"/>
      <c r="R73" s="38"/>
      <c r="S73" s="187"/>
      <c r="T73" s="187"/>
      <c r="U73" s="187"/>
      <c r="V73" s="38"/>
      <c r="W73" s="187"/>
      <c r="X73" s="187"/>
      <c r="Y73" s="187"/>
      <c r="Z73" s="38"/>
      <c r="AA73" s="187"/>
      <c r="AB73" s="187"/>
      <c r="AC73" s="187"/>
      <c r="AD73" s="38"/>
      <c r="AE73" s="187"/>
      <c r="AF73" s="187"/>
      <c r="AG73" s="187"/>
      <c r="AH73" s="38"/>
      <c r="AI73" s="187"/>
      <c r="AJ73" s="187"/>
      <c r="AK73" s="187"/>
      <c r="AL73" s="38"/>
      <c r="AM73" s="187"/>
      <c r="AN73" s="187"/>
      <c r="AO73" s="187"/>
    </row>
    <row r="74" spans="1:41">
      <c r="A74" s="242"/>
      <c r="B74" s="189"/>
      <c r="C74" s="187"/>
      <c r="D74" s="187"/>
      <c r="E74" s="187"/>
      <c r="F74" s="37"/>
      <c r="G74" s="187"/>
      <c r="H74" s="187"/>
      <c r="I74" s="187"/>
      <c r="J74" s="38"/>
      <c r="K74" s="187"/>
      <c r="L74" s="187"/>
      <c r="M74" s="187"/>
      <c r="N74" s="38"/>
      <c r="O74" s="187"/>
      <c r="P74" s="187"/>
      <c r="Q74" s="187"/>
      <c r="R74" s="38"/>
      <c r="S74" s="187"/>
      <c r="T74" s="187"/>
      <c r="U74" s="187"/>
      <c r="V74" s="38"/>
      <c r="W74" s="187"/>
      <c r="X74" s="187"/>
      <c r="Y74" s="187"/>
      <c r="Z74" s="38"/>
      <c r="AA74" s="187"/>
      <c r="AB74" s="187"/>
      <c r="AC74" s="187"/>
      <c r="AD74" s="38"/>
      <c r="AE74" s="187"/>
      <c r="AF74" s="187"/>
      <c r="AG74" s="187"/>
      <c r="AH74" s="38"/>
      <c r="AI74" s="187"/>
      <c r="AJ74" s="187"/>
      <c r="AK74" s="187"/>
      <c r="AL74" s="38"/>
      <c r="AM74" s="187"/>
      <c r="AN74" s="187"/>
      <c r="AO74" s="187"/>
    </row>
    <row r="75" spans="1:41">
      <c r="A75" s="242"/>
      <c r="B75" s="190"/>
      <c r="C75" s="187"/>
      <c r="D75" s="187"/>
      <c r="E75" s="187"/>
      <c r="F75" s="37"/>
      <c r="G75" s="187"/>
      <c r="H75" s="187"/>
      <c r="I75" s="187"/>
      <c r="J75" s="38"/>
      <c r="K75" s="187"/>
      <c r="L75" s="187"/>
      <c r="M75" s="187"/>
      <c r="N75" s="38"/>
      <c r="O75" s="187"/>
      <c r="P75" s="187"/>
      <c r="Q75" s="187"/>
      <c r="R75" s="38"/>
      <c r="S75" s="187"/>
      <c r="T75" s="187"/>
      <c r="U75" s="187"/>
      <c r="V75" s="38"/>
      <c r="W75" s="187"/>
      <c r="X75" s="187"/>
      <c r="Y75" s="187"/>
      <c r="Z75" s="38"/>
      <c r="AA75" s="187"/>
      <c r="AB75" s="187"/>
      <c r="AC75" s="187"/>
      <c r="AD75" s="38"/>
      <c r="AE75" s="187"/>
      <c r="AF75" s="187"/>
      <c r="AG75" s="187"/>
      <c r="AH75" s="38"/>
      <c r="AI75" s="187"/>
      <c r="AJ75" s="187"/>
      <c r="AK75" s="187"/>
      <c r="AL75" s="38"/>
      <c r="AM75" s="187"/>
      <c r="AN75" s="187"/>
      <c r="AO75" s="187"/>
    </row>
    <row r="76" spans="1:41">
      <c r="A76" s="242"/>
    </row>
    <row r="77" spans="1:41">
      <c r="A77" s="242"/>
    </row>
    <row r="78" spans="1:41">
      <c r="A78" s="242"/>
    </row>
    <row r="79" spans="1:41">
      <c r="A79" s="242"/>
    </row>
    <row r="80" spans="1:41">
      <c r="A80" s="242"/>
    </row>
  </sheetData>
  <mergeCells count="331">
    <mergeCell ref="L58:L65"/>
    <mergeCell ref="M58:M65"/>
    <mergeCell ref="P58:P65"/>
    <mergeCell ref="Q58:Q65"/>
    <mergeCell ref="O58:O65"/>
    <mergeCell ref="A61:A80"/>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O54:Q54"/>
    <mergeCell ref="O55:Q55"/>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K55:M55"/>
    <mergeCell ref="K56:M56"/>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AI27:AK27 S27:U27 W27:Y27 AA27:AC27 AE27:AG27" xr:uid="{00000000-0002-0000-0100-000000000000}">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00000000-0002-0000-0100-000001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00000000-0002-0000-0100-000002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00000000-0002-0000-0100-000003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00000000-0002-0000-0100-000004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00000000-0002-0000-0100-000005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00000000-0002-0000-0100-000006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00000000-0002-0000-0100-000007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00000000-0002-0000-0100-000008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00000000-0002-0000-0100-000009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00000000-0002-0000-0100-00000A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00000000-0002-0000-0100-00000B000000}">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00000000-0004-0000-0100-000000000000}"/>
    <hyperlink ref="E20" location="Background!L2" display="&gt;&gt; List of impact category" xr:uid="{00000000-0004-0000-0100-000001000000}"/>
    <hyperlink ref="E19" location="Background!M3" display="&gt;&gt; SDGs" xr:uid="{00000000-0004-0000-0100-000002000000}"/>
    <hyperlink ref="C28" location="Mapping!AA1" display="&gt;&gt; List of all monitoring indicators" xr:uid="{00000000-0004-0000-0100-000003000000}"/>
    <hyperlink ref="G28" location="Mapping!AA1" display="&gt;&gt; List of all monitoring indicators" xr:uid="{00000000-0004-0000-0100-000004000000}"/>
    <hyperlink ref="K28" location="Mapping!AA1" display="&gt;&gt; List of all monitoring indicators" xr:uid="{00000000-0004-0000-0100-000005000000}"/>
    <hyperlink ref="O28" location="Mapping!AA1" display="&gt;&gt; List of all monitoring indicators" xr:uid="{00000000-0004-0000-0100-000006000000}"/>
    <hyperlink ref="S28" location="Mapping!AA1" display="&gt;&gt; List of all monitoring indicators" xr:uid="{00000000-0004-0000-0100-000007000000}"/>
    <hyperlink ref="W28" location="Mapping!AA1" display="&gt;&gt; List of all monitoring indicators" xr:uid="{00000000-0004-0000-0100-000008000000}"/>
    <hyperlink ref="AA28" location="Mapping!AA1" display="&gt;&gt; List of all monitoring indicators" xr:uid="{00000000-0004-0000-0100-000009000000}"/>
    <hyperlink ref="AE28" location="Mapping!AA1" display="&gt;&gt; List of all monitoring indicators" xr:uid="{00000000-0004-0000-0100-00000A000000}"/>
    <hyperlink ref="AI28" location="Mapping!AA1" display="&gt;&gt; List of all monitoring indicators" xr:uid="{00000000-0004-0000-0100-00000B000000}"/>
    <hyperlink ref="AM28" location="Mapping!AA1" display="&gt;&gt; List of all monitoring indicators" xr:uid="{00000000-0004-0000-0100-00000C000000}"/>
    <hyperlink ref="A36" location="BA!R3" display="For more details please refer to BA worksheet" xr:uid="{00000000-0004-0000-0100-00000D000000}"/>
    <hyperlink ref="A50:A56" location="'Impact assessment'!A24" display="&gt;&gt;Copy and paste information from step 4 table, as needed." xr:uid="{00000000-0004-0000-01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C000000}">
          <x14:formula1>
            <xm:f>Background!$B$4:$I$4</xm:f>
          </x14:formula1>
          <xm:sqref>C18</xm:sqref>
        </x14:dataValidation>
        <x14:dataValidation type="list" allowBlank="1" showInputMessage="1" showErrorMessage="1" xr:uid="{00000000-0002-0000-0100-00000D000000}">
          <x14:formula1>
            <xm:f>Background!$N$5:$N$24</xm:f>
          </x14:formula1>
          <xm:sqref>AI24 AM24 AE24 AA24 W24 S24 O24 K24 C24 G24</xm:sqref>
        </x14:dataValidation>
        <x14:dataValidation type="list" allowBlank="1" showInputMessage="1" showErrorMessage="1" xr:uid="{00000000-0002-0000-0100-00000E000000}">
          <x14:formula1>
            <xm:f>Background!$L$5:$L$29</xm:f>
          </x14:formula1>
          <xm:sqref>AI23 AM23 AE23 AA23 W23 S23 O23 K23 C23 G23</xm:sqref>
        </x14:dataValidation>
        <x14:dataValidation type="list" allowBlank="1" showInputMessage="1" showErrorMessage="1" xr:uid="{00000000-0002-0000-0100-00000F000000}">
          <x14:formula1>
            <xm:f>Background!$L$28:$L$31</xm:f>
          </x14:formula1>
          <xm:sqref>C20:C21</xm:sqref>
        </x14:dataValidation>
        <x14:dataValidation type="list" allowBlank="1" showInputMessage="1" showErrorMessage="1" xr:uid="{00000000-0002-0000-0100-000010000000}">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31" sqref="A31"/>
    </sheetView>
  </sheetViews>
  <sheetFormatPr defaultColWidth="8.69921875"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N383"/>
  <sheetViews>
    <sheetView zoomScale="70" zoomScaleNormal="70" zoomScalePageLayoutView="97" workbookViewId="0">
      <pane ySplit="1" topLeftCell="A2" activePane="bottomLeft" state="frozen"/>
      <selection pane="bottomLeft" activeCell="A9" sqref="A9"/>
    </sheetView>
  </sheetViews>
  <sheetFormatPr defaultColWidth="12.296875" defaultRowHeight="11.25" outlineLevelRow="1"/>
  <cols>
    <col min="1" max="1" width="50.69921875" style="117" customWidth="1"/>
    <col min="2" max="8" width="17.5" style="117" customWidth="1"/>
    <col min="9" max="9" width="17.5" style="149" customWidth="1"/>
    <col min="10" max="10" width="17.5" style="117" customWidth="1"/>
    <col min="11" max="11" width="17.5" style="149" customWidth="1"/>
    <col min="12" max="19" width="17.5" style="117" customWidth="1"/>
    <col min="20" max="24" width="12" style="117" customWidth="1"/>
    <col min="25" max="25" width="5.5" style="117" customWidth="1"/>
    <col min="26" max="26" width="10" style="117" customWidth="1"/>
    <col min="27" max="27" width="17.69921875" style="135" customWidth="1"/>
    <col min="28" max="28" width="51" style="135" customWidth="1"/>
    <col min="29" max="29" width="34.296875" style="135" customWidth="1"/>
    <col min="30" max="30" width="37.5" style="135" customWidth="1"/>
    <col min="31" max="31" width="19.5" style="135" customWidth="1"/>
    <col min="32" max="32" width="48.296875" style="135" customWidth="1"/>
    <col min="33" max="34" width="12.296875" style="117" customWidth="1"/>
    <col min="35" max="44" width="12.5" style="117" customWidth="1"/>
    <col min="45" max="45" width="12.296875" style="117"/>
    <col min="46" max="49" width="12.296875" style="117" customWidth="1"/>
    <col min="50" max="51" width="19.296875" style="117" customWidth="1"/>
    <col min="52" max="52" width="33.69921875" style="117" customWidth="1"/>
    <col min="53" max="53" width="23.296875" style="117" customWidth="1"/>
    <col min="54" max="54" width="22.5" style="117" customWidth="1"/>
    <col min="55" max="55" width="33.296875" style="117" customWidth="1"/>
    <col min="56" max="56" width="30.5" style="117" customWidth="1"/>
    <col min="57" max="57" width="40.5" style="117" customWidth="1"/>
    <col min="58" max="58" width="43.69921875" style="117" customWidth="1"/>
    <col min="59" max="59" width="27.796875" style="117" customWidth="1"/>
    <col min="60" max="60" width="42.796875" style="117" customWidth="1"/>
    <col min="61" max="61" width="48.69921875" style="117" customWidth="1"/>
    <col min="62" max="62" width="21.296875" style="117" customWidth="1"/>
    <col min="63" max="63" width="23.5" style="117" customWidth="1"/>
    <col min="64" max="64" width="19.296875" style="117" customWidth="1"/>
    <col min="65" max="65" width="47.796875" style="117" customWidth="1"/>
    <col min="66" max="66" width="32.5" style="117" customWidth="1"/>
    <col min="67" max="67" width="12.296875" style="117" customWidth="1"/>
    <col min="68" max="16384" width="12.29687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2.5"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2.5"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2.5"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2.5"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2.5"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3.75"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2.5"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2.5"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2.5"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2.5"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3.7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6.25"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7.5"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3.75"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3.75"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6.25"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2.5"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3.75"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2.5"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3.75"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3.75"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2.5"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2.5"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2.5"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2.5"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2.5"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2.5"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3.75"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2.5"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2.5"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2.5"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3.75"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3.75"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2.5"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2.5"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2.5"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3.75"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2.5"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2.5"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2.5"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3.75"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6.25"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2.5"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3.75"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2.5"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3.75"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3.75"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2.5"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5"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3.75"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2.5"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2.5"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2.5"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2.5"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3.75"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2.5"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2.5"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2.5"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5"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5"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5"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5"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2.5"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5"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2.5"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2.5"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2.5"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2.5"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2.5"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2.5"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2.5"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2.5"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2.5"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5"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2.5"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2.5"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3.75">
      <c r="B269" s="142"/>
      <c r="AB269" s="135" t="s">
        <v>146</v>
      </c>
    </row>
    <row r="271" spans="1:66" ht="33.75">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2.75"/>
  <cols>
    <col min="1" max="9" width="12.5" style="4" customWidth="1"/>
    <col min="10" max="11" width="13.796875" style="2" customWidth="1"/>
    <col min="12" max="13" width="24.296875" style="1" customWidth="1"/>
    <col min="14" max="14" width="49.5" style="1" customWidth="1"/>
    <col min="15" max="15" width="22" style="4" customWidth="1"/>
    <col min="16" max="16" width="33.5" style="6" customWidth="1"/>
    <col min="17" max="17" width="63.5" style="4" customWidth="1"/>
    <col min="18" max="18" width="55.69921875" style="1" customWidth="1"/>
    <col min="19" max="19" width="17.5" style="4" customWidth="1"/>
    <col min="20" max="22" width="17.5" style="1" customWidth="1"/>
    <col min="23" max="24" width="17.5" style="4" customWidth="1"/>
    <col min="25" max="25" width="17.5" style="1" customWidth="1"/>
    <col min="26" max="16384" width="9" style="1"/>
  </cols>
  <sheetData>
    <row r="2" spans="1:25">
      <c r="A2" s="63" t="s">
        <v>153</v>
      </c>
      <c r="B2" s="63"/>
      <c r="C2" s="63"/>
      <c r="D2" s="63"/>
      <c r="E2" s="63"/>
      <c r="F2" s="63"/>
      <c r="G2" s="63"/>
      <c r="H2" s="63"/>
      <c r="I2" s="63"/>
    </row>
    <row r="3" spans="1:25" ht="25.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76.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3.7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6.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16.7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16.7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7.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85.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70.7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8.2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63.7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4.7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0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16.7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6.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44.2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0.2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78.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5.7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3">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27.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27.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71.2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9.2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1.2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6.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02">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6.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3.7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91.2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5.7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29.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29.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3.7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91.2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2">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8.2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8.2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3.7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8.2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27.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5.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63.7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38.2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3.7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38.2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8.2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8.2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3.7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3.7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14.7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3.7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1">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25.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38.2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76.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9.2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3.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38.2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38.2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51">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1">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51">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51">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8.2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8.2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27.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51">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3.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9.2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2">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3.7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6.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6.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51">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51">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1">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8.2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5.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38.2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38.2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8.2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8.2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8.2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8.2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8.2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25.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1">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38.2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38.2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8.2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38.2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5.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1">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5.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2">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2">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2">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8.2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25.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25.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63.7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38.2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38.2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8.2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76.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1">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89.2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02">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63.7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89.2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38.2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6.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3.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8.2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2.2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25.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76.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51">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3.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3.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1">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5.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38.2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7.7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0.2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38.2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38.2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38.2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38.2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5.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5.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1">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51">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18.7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18.7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8.2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5.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51">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51">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8.2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8.2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1">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51">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51">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9.2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8.2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25.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1">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8.2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63.7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5.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5.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8.2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1">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8.2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8.2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38.2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38.2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8.2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8.2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1">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3.7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3.7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1">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8.2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8.2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1">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8.2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63.7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5.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5.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38.2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8.2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38.2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38.2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51">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5.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1">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8.2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27.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51">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51">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38.2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8.2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38.2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51">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63.7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63.7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3.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1">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5.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38.2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8.2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76.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51">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5.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8.2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25.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76.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8.2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38.2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76.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38.2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51">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1">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40.2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63.7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6.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02">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25.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38.2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25.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3.7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8.2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6.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38.2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6.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1">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02">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38.2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38.2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8.2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8.2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8.2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8.2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8.2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38.2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25.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1">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27.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38.2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38.2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8.2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25.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5.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1">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5.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1">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8.2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8.2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5.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51">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25.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51">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38.2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5.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63.7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38.2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8.2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8.2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63.7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1">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38.2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63.7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8.2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8.2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76.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1">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5.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1">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8.2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3.7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51">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38.2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51">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38.2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25.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3.7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5.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8.2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8.2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3.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38.2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63.7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63.7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00000000-0009-0000-0000-000004000000}"/>
  <phoneticPr fontId="5" type="noConversion"/>
  <hyperlinks>
    <hyperlink ref="W6" r:id="rId1" xr:uid="{00000000-0004-0000-0400-000000000000}"/>
    <hyperlink ref="Y10" r:id="rId2" xr:uid="{00000000-0004-0000-0400-000001000000}"/>
    <hyperlink ref="W9" r:id="rId3" xr:uid="{00000000-0004-0000-0400-000002000000}"/>
    <hyperlink ref="W12" r:id="rId4" display="https://globalgoals.goldstandard.org/standards/407_V3.1_EE_ICS_Technologies-and-Practices-to-Displace-Decentrilized-Thermal-Energy-TPDDTECConsumption-.pdf" xr:uid="{00000000-0004-0000-0400-000003000000}"/>
    <hyperlink ref="Y11" r:id="rId5" display="https://www.who.int/publications/i/item/9789241548878" xr:uid="{00000000-0004-0000-0400-000004000000}"/>
    <hyperlink ref="Y17" r:id="rId6" xr:uid="{00000000-0004-0000-0400-000005000000}"/>
    <hyperlink ref="Y27" r:id="rId7" xr:uid="{00000000-0004-0000-0400-000006000000}"/>
    <hyperlink ref="Y29" r:id="rId8" display="https://iris.thegiin.org/metric/5.1/pi9151/" xr:uid="{00000000-0004-0000-0400-000007000000}"/>
    <hyperlink ref="X37" r:id="rId9" display="http://www.fao.org/3/ca5201en/ca5201en.pdf" xr:uid="{00000000-0004-0000-0400-000008000000}"/>
    <hyperlink ref="Y36" r:id="rId10" xr:uid="{00000000-0004-0000-0400-000009000000}"/>
    <hyperlink ref="Y39" r:id="rId11" xr:uid="{00000000-0004-0000-0400-00000A000000}"/>
    <hyperlink ref="Y20" r:id="rId12" xr:uid="{00000000-0004-0000-0400-00000B000000}"/>
    <hyperlink ref="Y49" r:id="rId13" xr:uid="{00000000-0004-0000-0400-00000C000000}"/>
    <hyperlink ref="Y18" r:id="rId14" xr:uid="{00000000-0004-0000-0400-00000D000000}"/>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Background!$L$5:$L$26</xm:f>
          </x14:formula1>
          <xm:sqref>L155 L152 L146:L149 L4:L127 L136:L138 L132:L133 L129 L158:L200</xm:sqref>
        </x14:dataValidation>
        <x14:dataValidation type="list" allowBlank="1" showInputMessage="1" showErrorMessage="1" xr:uid="{00000000-0002-0000-0400-000001000000}">
          <x14:formula1>
            <xm:f>Background!$N$5:$N$23</xm:f>
          </x14:formula1>
          <xm:sqref>M4:M297</xm:sqref>
        </x14:dataValidation>
        <x14:dataValidation type="list" allowBlank="1" showInputMessage="1" showErrorMessage="1" xr:uid="{00000000-0002-0000-0400-000002000000}">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8"/>
  <sheetViews>
    <sheetView topLeftCell="A11" zoomScaleNormal="100" workbookViewId="0">
      <selection activeCell="D19" sqref="D19:D22"/>
    </sheetView>
  </sheetViews>
  <sheetFormatPr defaultColWidth="9" defaultRowHeight="12.75"/>
  <cols>
    <col min="1" max="1" width="5.69921875" style="8" customWidth="1"/>
    <col min="2" max="2" width="54.5" style="46" customWidth="1"/>
    <col min="3" max="3" width="32.5" style="8" customWidth="1"/>
    <col min="4" max="4" width="36.296875" style="8" customWidth="1"/>
    <col min="5" max="16384" width="9" style="8"/>
  </cols>
  <sheetData>
    <row r="2" spans="1:4">
      <c r="A2" s="8" t="s">
        <v>819</v>
      </c>
      <c r="B2" s="47"/>
    </row>
    <row r="3" spans="1:4">
      <c r="C3" s="8" t="s">
        <v>820</v>
      </c>
      <c r="D3" s="8" t="s">
        <v>821</v>
      </c>
    </row>
    <row r="4" spans="1:4">
      <c r="B4" s="44" t="s">
        <v>822</v>
      </c>
    </row>
    <row r="5" spans="1:4">
      <c r="B5" s="43"/>
    </row>
    <row r="6" spans="1:4" ht="51">
      <c r="B6" s="44" t="s">
        <v>823</v>
      </c>
      <c r="C6" s="246" t="s">
        <v>824</v>
      </c>
      <c r="D6" s="246" t="s">
        <v>825</v>
      </c>
    </row>
    <row r="7" spans="1:4" ht="38.25">
      <c r="A7" s="45" t="s">
        <v>826</v>
      </c>
      <c r="B7" s="44" t="s">
        <v>827</v>
      </c>
      <c r="C7" s="246"/>
      <c r="D7" s="246"/>
    </row>
    <row r="8" spans="1:4" ht="25.5">
      <c r="B8" s="44" t="s">
        <v>828</v>
      </c>
      <c r="C8" s="246"/>
      <c r="D8" s="246"/>
    </row>
    <row r="9" spans="1:4" ht="25.5">
      <c r="B9" s="44" t="s">
        <v>829</v>
      </c>
      <c r="C9" s="246"/>
      <c r="D9" s="246"/>
    </row>
    <row r="10" spans="1:4" ht="38.25" customHeight="1">
      <c r="B10" s="44" t="s">
        <v>830</v>
      </c>
      <c r="C10" s="1" t="s">
        <v>831</v>
      </c>
      <c r="D10" s="246"/>
    </row>
    <row r="12" spans="1:4">
      <c r="B12" s="44" t="s">
        <v>832</v>
      </c>
      <c r="D12" s="48"/>
    </row>
    <row r="13" spans="1:4" ht="25.5">
      <c r="B13" s="44" t="s">
        <v>833</v>
      </c>
      <c r="C13" s="246" t="s">
        <v>834</v>
      </c>
      <c r="D13" s="200" t="s">
        <v>835</v>
      </c>
    </row>
    <row r="14" spans="1:4" ht="25.5">
      <c r="B14" s="44" t="s">
        <v>836</v>
      </c>
      <c r="C14" s="246"/>
      <c r="D14" s="200"/>
    </row>
    <row r="15" spans="1:4" ht="38.25">
      <c r="B15" s="44" t="s">
        <v>837</v>
      </c>
      <c r="C15" s="246"/>
      <c r="D15" s="200"/>
    </row>
    <row r="16" spans="1:4" ht="25.5">
      <c r="B16" s="44" t="s">
        <v>838</v>
      </c>
      <c r="C16" s="246"/>
      <c r="D16" s="200"/>
    </row>
    <row r="17" spans="2:4">
      <c r="B17" s="44"/>
      <c r="D17" s="48"/>
    </row>
    <row r="18" spans="2:4">
      <c r="B18" s="44" t="s">
        <v>839</v>
      </c>
      <c r="D18" s="48"/>
    </row>
    <row r="19" spans="2:4" ht="25.5">
      <c r="B19" s="44" t="s">
        <v>840</v>
      </c>
      <c r="D19" s="200" t="s">
        <v>835</v>
      </c>
    </row>
    <row r="20" spans="2:4" ht="25.5">
      <c r="B20" s="44" t="s">
        <v>841</v>
      </c>
      <c r="C20" s="46" t="s">
        <v>842</v>
      </c>
      <c r="D20" s="200"/>
    </row>
    <row r="21" spans="2:4" ht="38.25">
      <c r="B21" s="44" t="s">
        <v>843</v>
      </c>
      <c r="C21" s="46" t="s">
        <v>844</v>
      </c>
      <c r="D21" s="200"/>
    </row>
    <row r="22" spans="2:4" ht="38.25">
      <c r="B22" s="44" t="s">
        <v>845</v>
      </c>
      <c r="C22" s="46" t="s">
        <v>846</v>
      </c>
      <c r="D22" s="200"/>
    </row>
    <row r="23" spans="2:4">
      <c r="B23" s="43"/>
      <c r="D23" s="48"/>
    </row>
    <row r="24" spans="2:4">
      <c r="B24" s="44" t="s">
        <v>847</v>
      </c>
      <c r="D24" s="48"/>
    </row>
    <row r="25" spans="2:4" ht="51" customHeight="1">
      <c r="B25" s="44" t="s">
        <v>848</v>
      </c>
      <c r="C25" s="245" t="s">
        <v>849</v>
      </c>
      <c r="D25" s="245" t="s">
        <v>850</v>
      </c>
    </row>
    <row r="26" spans="2:4" ht="25.5">
      <c r="B26" s="44" t="s">
        <v>851</v>
      </c>
      <c r="C26" s="245"/>
      <c r="D26" s="245"/>
    </row>
    <row r="27" spans="2:4" ht="25.5">
      <c r="B27" s="44" t="s">
        <v>852</v>
      </c>
      <c r="C27" s="245"/>
      <c r="D27" s="245"/>
    </row>
    <row r="28" spans="2:4" ht="25.5">
      <c r="B28" s="44" t="s">
        <v>853</v>
      </c>
      <c r="C28" s="245"/>
      <c r="D28" s="245"/>
    </row>
    <row r="29" spans="2:4" ht="38.25">
      <c r="B29" s="44" t="s">
        <v>854</v>
      </c>
      <c r="C29" s="245"/>
      <c r="D29" s="245"/>
    </row>
    <row r="30" spans="2:4" ht="38.25">
      <c r="B30" s="44" t="s">
        <v>855</v>
      </c>
      <c r="C30" s="245"/>
      <c r="D30" s="245"/>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6"/>
  <sheetViews>
    <sheetView workbookViewId="0">
      <selection activeCell="A7" sqref="A7"/>
    </sheetView>
  </sheetViews>
  <sheetFormatPr defaultColWidth="8.69921875" defaultRowHeight="14.25"/>
  <cols>
    <col min="1" max="1" width="27.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BJ253"/>
  <sheetViews>
    <sheetView workbookViewId="0">
      <selection activeCell="H31" sqref="H31"/>
    </sheetView>
  </sheetViews>
  <sheetFormatPr defaultColWidth="9" defaultRowHeight="12.75"/>
  <cols>
    <col min="1" max="1" width="14.796875" style="70" customWidth="1"/>
    <col min="2" max="9" width="17.5" style="8" customWidth="1"/>
    <col min="10" max="10" width="1.69921875" style="14" customWidth="1"/>
    <col min="11" max="11" width="1.5" style="14" customWidth="1"/>
    <col min="12" max="12" width="47" style="8" customWidth="1"/>
    <col min="13" max="13" width="2" style="8" customWidth="1"/>
    <col min="14" max="14" width="47.796875" style="8" customWidth="1"/>
    <col min="15" max="15" width="2" style="8" customWidth="1"/>
    <col min="16" max="16" width="24" style="8" customWidth="1"/>
    <col min="17" max="17" width="3.5" style="8" customWidth="1"/>
    <col min="18" max="18" width="15.5" style="8" customWidth="1"/>
    <col min="19" max="19" width="43.5" style="8" customWidth="1"/>
    <col min="20" max="20" width="70.296875" style="8" customWidth="1"/>
    <col min="21" max="24" width="19.699218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25">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5"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5"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4.2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4.2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4.2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7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5"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00000000-0004-0000-0700-000000000000}"/>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78"/>
  <sheetViews>
    <sheetView zoomScale="90" zoomScaleNormal="90"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2.75"/>
  <cols>
    <col min="1" max="1" width="29.5" style="8" customWidth="1"/>
    <col min="2" max="2" width="32" style="8" customWidth="1"/>
    <col min="3" max="3" width="25.5" style="8" customWidth="1"/>
    <col min="4" max="4" width="27.296875" style="8" customWidth="1"/>
    <col min="5" max="5" width="25.5" style="8" customWidth="1"/>
    <col min="6" max="6" width="3.5" style="14" customWidth="1"/>
    <col min="7" max="9" width="25.5" style="8" customWidth="1"/>
    <col min="10" max="10" width="3.5" style="8" customWidth="1"/>
    <col min="11" max="13" width="25.5" style="8" customWidth="1"/>
    <col min="14" max="14" width="3.5" style="8" customWidth="1"/>
    <col min="15" max="17" width="25.5" style="8" customWidth="1"/>
    <col min="18" max="18" width="3.5" style="8" customWidth="1"/>
    <col min="19" max="21" width="25.5" style="8" customWidth="1"/>
    <col min="22" max="22" width="3.5" style="8" customWidth="1"/>
    <col min="23" max="25" width="25.5" style="8" customWidth="1"/>
    <col min="26" max="26" width="3.5" style="8" customWidth="1"/>
    <col min="27" max="29" width="25.5" style="8" customWidth="1"/>
    <col min="30" max="30" width="3.5" style="8" customWidth="1"/>
    <col min="31" max="33" width="25.5" style="8" customWidth="1"/>
    <col min="34" max="34" width="3.5" style="8" customWidth="1"/>
    <col min="35" max="37" width="25.5" style="8" customWidth="1"/>
    <col min="38" max="38" width="3.5" style="8" customWidth="1"/>
    <col min="39" max="41" width="25.5" style="8" customWidth="1"/>
    <col min="42" max="55" width="9" style="14"/>
    <col min="56" max="16384" width="9" style="8"/>
  </cols>
  <sheetData>
    <row r="1" spans="1:5" s="14" customFormat="1" ht="12.75" customHeight="1">
      <c r="A1" s="253" t="s">
        <v>13</v>
      </c>
      <c r="B1" s="71"/>
      <c r="C1" s="170"/>
      <c r="D1" s="170"/>
      <c r="E1" s="171"/>
    </row>
    <row r="2" spans="1:5" s="14" customFormat="1" ht="15.75">
      <c r="A2" s="253"/>
      <c r="B2" s="71" t="s">
        <v>14</v>
      </c>
      <c r="C2" s="166" t="s">
        <v>15</v>
      </c>
      <c r="D2" s="167" t="s">
        <v>16</v>
      </c>
    </row>
    <row r="3" spans="1:5" s="14" customFormat="1" ht="12.75" customHeight="1">
      <c r="A3" s="168"/>
    </row>
    <row r="4" spans="1:5" s="14" customFormat="1" ht="19.14999999999999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2.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186" t="s">
        <v>5</v>
      </c>
      <c r="B20" s="11" t="s">
        <v>42</v>
      </c>
      <c r="C20" s="102" t="s">
        <v>43</v>
      </c>
      <c r="E20" s="108" t="s">
        <v>44</v>
      </c>
      <c r="O20" s="69"/>
    </row>
    <row r="21" spans="1:41 16384:16384" s="14" customFormat="1">
      <c r="A21" s="186"/>
      <c r="B21" s="17"/>
    </row>
    <row r="22" spans="1:41 16384:16384">
      <c r="A22" s="186"/>
      <c r="C22" s="254" t="s">
        <v>45</v>
      </c>
      <c r="D22" s="255"/>
      <c r="E22" s="256"/>
      <c r="G22" s="250" t="s">
        <v>46</v>
      </c>
      <c r="H22" s="251"/>
      <c r="I22" s="252"/>
      <c r="K22" s="250" t="s">
        <v>46</v>
      </c>
      <c r="L22" s="251"/>
      <c r="M22" s="252"/>
      <c r="O22" s="250" t="s">
        <v>46</v>
      </c>
      <c r="P22" s="251"/>
      <c r="Q22" s="252"/>
      <c r="S22" s="250" t="s">
        <v>46</v>
      </c>
      <c r="T22" s="251"/>
      <c r="U22" s="252"/>
      <c r="W22" s="250" t="s">
        <v>46</v>
      </c>
      <c r="X22" s="251"/>
      <c r="Y22" s="252"/>
      <c r="AA22" s="250" t="s">
        <v>46</v>
      </c>
      <c r="AB22" s="251"/>
      <c r="AC22" s="252"/>
      <c r="AE22" s="250" t="s">
        <v>46</v>
      </c>
      <c r="AF22" s="251"/>
      <c r="AG22" s="252"/>
      <c r="AI22" s="250" t="s">
        <v>46</v>
      </c>
      <c r="AJ22" s="251"/>
      <c r="AK22" s="252"/>
      <c r="AM22" s="250" t="s">
        <v>46</v>
      </c>
      <c r="AN22" s="251"/>
      <c r="AO22" s="252"/>
    </row>
    <row r="23" spans="1:41 16384:16384">
      <c r="A23" s="186"/>
      <c r="B23" s="172" t="str">
        <f>IF(C20="Start with impact category","Select Impact category &gt;&gt;","")</f>
        <v/>
      </c>
      <c r="C23" s="205"/>
      <c r="D23" s="206"/>
      <c r="E23" s="207"/>
      <c r="F23" s="115" t="str">
        <f>IF($B$23="Select Impact category &gt;&gt;", "&gt;&gt;","")</f>
        <v/>
      </c>
      <c r="G23" s="205"/>
      <c r="H23" s="206"/>
      <c r="I23" s="207"/>
      <c r="J23" s="115" t="str">
        <f>IF($B$23="Select Impact category &gt;&gt;", "&gt;&gt;","")</f>
        <v/>
      </c>
      <c r="K23" s="205"/>
      <c r="L23" s="206"/>
      <c r="M23" s="207"/>
      <c r="N23" s="115" t="str">
        <f>IF($B$23="Select Impact category &gt;&gt;", "&gt;&gt;","")</f>
        <v/>
      </c>
      <c r="O23" s="205"/>
      <c r="P23" s="206"/>
      <c r="Q23" s="207"/>
      <c r="R23" s="115" t="str">
        <f>IF($B$23="Select Impact category &gt;&gt;", "&gt;&gt;","")</f>
        <v/>
      </c>
      <c r="S23" s="205"/>
      <c r="T23" s="206"/>
      <c r="U23" s="207"/>
      <c r="V23" s="115" t="str">
        <f>IF($B$23="Select Impact category &gt;&gt;", "&gt;&gt;","")</f>
        <v/>
      </c>
      <c r="W23" s="205"/>
      <c r="X23" s="206"/>
      <c r="Y23" s="207"/>
      <c r="Z23" s="115" t="str">
        <f>IF($B$23="Select Impact category &gt;&gt;", "&gt;&gt;","")</f>
        <v/>
      </c>
      <c r="AA23" s="205"/>
      <c r="AB23" s="206"/>
      <c r="AC23" s="207"/>
      <c r="AD23" s="115" t="str">
        <f>IF($B$23="Select Impact category &gt;&gt;", "&gt;&gt;","")</f>
        <v/>
      </c>
      <c r="AE23" s="205"/>
      <c r="AF23" s="206"/>
      <c r="AG23" s="207"/>
      <c r="AH23" s="115" t="str">
        <f>IF($B$23="Select Impact category &gt;&gt;", "&gt;&gt;","")</f>
        <v/>
      </c>
      <c r="AI23" s="205"/>
      <c r="AJ23" s="206"/>
      <c r="AK23" s="207"/>
      <c r="AL23" s="115" t="str">
        <f>IF($B$23="Select Impact category &gt;&gt;", "&gt;&gt;","")</f>
        <v/>
      </c>
      <c r="AM23" s="205"/>
      <c r="AN23" s="206"/>
      <c r="AO23" s="207"/>
    </row>
    <row r="24" spans="1:41 16384:16384" ht="12.75" customHeight="1">
      <c r="A24" s="186"/>
      <c r="B24" s="172" t="str">
        <f>IF(C20="Start with SDG","Select SDG &gt;&gt;","")</f>
        <v>Select SDG &gt;&gt;</v>
      </c>
      <c r="C24" s="202" t="s">
        <v>133</v>
      </c>
      <c r="D24" s="203"/>
      <c r="E24" s="204"/>
      <c r="F24" s="115" t="str">
        <f>IF($B$24="Select SDG &gt;&gt;","&gt;&gt;","")</f>
        <v>&gt;&gt;</v>
      </c>
      <c r="G24" s="202" t="s">
        <v>128</v>
      </c>
      <c r="H24" s="203"/>
      <c r="I24" s="204"/>
      <c r="J24" s="115" t="str">
        <f>IF($B$24="Select SDG &gt;&gt;","&gt;&gt;","")</f>
        <v>&gt;&gt;</v>
      </c>
      <c r="K24" s="202" t="s">
        <v>126</v>
      </c>
      <c r="L24" s="203"/>
      <c r="M24" s="204"/>
      <c r="N24" s="115" t="str">
        <f>IF($B$24="Select SDG &gt;&gt;","&gt;&gt;","")</f>
        <v>&gt;&gt;</v>
      </c>
      <c r="O24" s="202"/>
      <c r="P24" s="203"/>
      <c r="Q24" s="204"/>
      <c r="R24" s="115" t="str">
        <f>IF($B$24="Select SDG &gt;&gt;","&gt;&gt;","")</f>
        <v>&gt;&gt;</v>
      </c>
      <c r="S24" s="202"/>
      <c r="T24" s="203"/>
      <c r="U24" s="204"/>
      <c r="V24" s="115" t="str">
        <f>IF($B$24="Select SDG &gt;&gt;","&gt;&gt;","")</f>
        <v>&gt;&gt;</v>
      </c>
      <c r="W24" s="202"/>
      <c r="X24" s="203"/>
      <c r="Y24" s="204"/>
      <c r="Z24" s="115" t="str">
        <f>IF($B$24="Select SDG &gt;&gt;","&gt;&gt;","")</f>
        <v>&gt;&gt;</v>
      </c>
      <c r="AA24" s="202"/>
      <c r="AB24" s="203"/>
      <c r="AC24" s="204"/>
      <c r="AD24" s="115" t="str">
        <f>IF($B$24="Select SDG &gt;&gt;","&gt;&gt;","")</f>
        <v>&gt;&gt;</v>
      </c>
      <c r="AE24" s="202"/>
      <c r="AF24" s="203"/>
      <c r="AG24" s="204"/>
      <c r="AH24" s="115" t="str">
        <f>IF($B$24="Select SDG &gt;&gt;","&gt;&gt;","")</f>
        <v>&gt;&gt;</v>
      </c>
      <c r="AI24" s="202"/>
      <c r="AJ24" s="203"/>
      <c r="AK24" s="204"/>
      <c r="AL24" s="115" t="str">
        <f>IF($B$24="Select SDG &gt;&gt;","&gt;&gt;","")</f>
        <v>&gt;&gt;</v>
      </c>
      <c r="AM24" s="202"/>
      <c r="AN24" s="203"/>
      <c r="AO24" s="204"/>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26"/>
      <c r="D26" s="227"/>
      <c r="E26" s="228"/>
      <c r="F26" s="115" t="str">
        <f>IF($B$26="Select Monitoring indicator &gt;&gt;", "&gt;&gt;","")</f>
        <v/>
      </c>
      <c r="G26" s="205"/>
      <c r="H26" s="206"/>
      <c r="I26" s="207"/>
      <c r="J26" s="115" t="str">
        <f>IF($B$26="Select Monitoring indicator &gt;&gt;","&gt;&gt;","")</f>
        <v/>
      </c>
      <c r="K26" s="205"/>
      <c r="L26" s="206"/>
      <c r="M26" s="207"/>
      <c r="N26" s="115" t="str">
        <f>IF($B$26="Select Monitoring indicator &gt;&gt;","&gt;&gt;","")</f>
        <v/>
      </c>
      <c r="O26" s="205"/>
      <c r="P26" s="206"/>
      <c r="Q26" s="207"/>
      <c r="R26" s="115" t="str">
        <f>IF($B$26="Select Monitoring indicator &gt;&gt;","&gt;&gt;","")</f>
        <v/>
      </c>
      <c r="S26" s="205"/>
      <c r="T26" s="206"/>
      <c r="U26" s="207"/>
      <c r="V26" s="115" t="str">
        <f>IF($B$26="Select Monitoring indicator &gt;&gt;","&gt;&gt;","")</f>
        <v/>
      </c>
      <c r="W26" s="205"/>
      <c r="X26" s="206"/>
      <c r="Y26" s="207"/>
      <c r="Z26" s="115" t="str">
        <f>IF($B$26="Select Monitoring indicator &gt;&gt;","&gt;&gt;","")</f>
        <v/>
      </c>
      <c r="AA26" s="205"/>
      <c r="AB26" s="206"/>
      <c r="AC26" s="207"/>
      <c r="AD26" s="115" t="str">
        <f>IF($B$26="Select Monitoring indicator &gt;&gt;","&gt;&gt;","")</f>
        <v/>
      </c>
      <c r="AE26" s="205"/>
      <c r="AF26" s="206"/>
      <c r="AG26" s="207"/>
      <c r="AH26" s="115" t="str">
        <f>IF($B$26="Select Monitoring indicator &gt;&gt;","&gt;&gt;","")</f>
        <v/>
      </c>
      <c r="AI26" s="205"/>
      <c r="AJ26" s="206"/>
      <c r="AK26" s="207"/>
      <c r="AL26" s="115" t="str">
        <f>IF($B$26="Select Monitoring indicator &gt;&gt;","&gt;&gt;","")</f>
        <v/>
      </c>
      <c r="AM26" s="205"/>
      <c r="AN26" s="206"/>
      <c r="AO26" s="207"/>
    </row>
    <row r="27" spans="1:41 16384:16384" ht="12.75" customHeight="1">
      <c r="B27" s="173" t="str">
        <f>IF(C24&lt;&gt;"","Select Monitoring indicator &gt;&gt;","")</f>
        <v>Select Monitoring indicator &gt;&gt;</v>
      </c>
      <c r="C27" s="229" t="s">
        <v>215</v>
      </c>
      <c r="D27" s="230"/>
      <c r="E27" s="231"/>
      <c r="F27" s="115" t="str">
        <f>IF($B$27="Select Monitoring indicator &gt;&gt;","&gt;&gt;","")</f>
        <v>&gt;&gt;</v>
      </c>
      <c r="G27" s="202" t="s">
        <v>273</v>
      </c>
      <c r="H27" s="203"/>
      <c r="I27" s="204"/>
      <c r="J27" s="115" t="str">
        <f>IF($B$27="Select Monitoring indicator &gt;&gt;","&gt;&gt;","")</f>
        <v>&gt;&gt;</v>
      </c>
      <c r="K27" s="202" t="s">
        <v>1019</v>
      </c>
      <c r="L27" s="203"/>
      <c r="M27" s="204"/>
      <c r="N27" s="115" t="str">
        <f>IF($B$27="Select Monitoring indicator &gt;&gt;","&gt;&gt;","")</f>
        <v>&gt;&gt;</v>
      </c>
      <c r="O27" s="202"/>
      <c r="P27" s="203"/>
      <c r="Q27" s="204"/>
      <c r="R27" s="115" t="str">
        <f>IF($B$27="Select Monitoring indicator &gt;&gt;","&gt;&gt;","")</f>
        <v>&gt;&gt;</v>
      </c>
      <c r="S27" s="202"/>
      <c r="T27" s="203"/>
      <c r="U27" s="204"/>
      <c r="V27" s="115" t="str">
        <f>IF($B$27="Select Monitoring indicator &gt;&gt;","&gt;&gt;","")</f>
        <v>&gt;&gt;</v>
      </c>
      <c r="W27" s="202"/>
      <c r="X27" s="203"/>
      <c r="Y27" s="204"/>
      <c r="Z27" s="115" t="str">
        <f>IF($B$27="Select Monitoring indicator &gt;&gt;","&gt;&gt;","")</f>
        <v>&gt;&gt;</v>
      </c>
      <c r="AA27" s="202"/>
      <c r="AB27" s="203"/>
      <c r="AC27" s="204"/>
      <c r="AD27" s="115" t="str">
        <f>IF($B$27="Select Monitoring indicator &gt;&gt;","&gt;&gt;","")</f>
        <v>&gt;&gt;</v>
      </c>
      <c r="AE27" s="202"/>
      <c r="AF27" s="203"/>
      <c r="AG27" s="204"/>
      <c r="AH27" s="115" t="str">
        <f>IF($B$27="Select Monitoring indicator &gt;&gt;","&gt;&gt;","")</f>
        <v>&gt;&gt;</v>
      </c>
      <c r="AI27" s="202"/>
      <c r="AJ27" s="203"/>
      <c r="AK27" s="204"/>
      <c r="AL27" s="115" t="str">
        <f>IF($B$27="Select Monitoring indicator &gt;&gt;","&gt;&gt;","")</f>
        <v>&gt;&gt;</v>
      </c>
      <c r="AM27" s="202"/>
      <c r="AN27" s="203"/>
      <c r="AO27" s="204"/>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9" t="str" cm="1">
        <f t="array" ref="C30">IFERROR(_xlfn.IFS(C23&lt;&gt;"",IFERROR(INDEX(BA!$J$4:$J$952,MATCH(C26,BA!$P$4:$P$952,0)),""),C24&lt;&gt;"",IFERROR(INDEX(BA!$J$4:$J$952,MATCH(C27,BA!$P$4:$P$952,0)),"")),"")</f>
        <v>GSDM-I13.2.1</v>
      </c>
      <c r="D30" s="200"/>
      <c r="E30" s="201"/>
      <c r="G30" s="199" t="str" cm="1">
        <f t="array" ref="G30">IFERROR(_xlfn.IFS(G23&lt;&gt;"",IFERROR(INDEX(BA!$J$4:$J$952,MATCH(G26,BA!$P$4:$P$952,0)),""),G24&lt;&gt;"",IFERROR(INDEX(BA!$J$4:$J$952,MATCH(G27,BA!$P$4:$P$952,0)),"")),"")</f>
        <v>GSDM-I8.5.1</v>
      </c>
      <c r="H30" s="200"/>
      <c r="I30" s="201"/>
      <c r="K30" s="199" t="str" cm="1">
        <f t="array" ref="K30">IFERROR(_xlfn.IFS(K23&lt;&gt;"",IFERROR(INDEX(BA!$J$4:$J$952,MATCH(K26,BA!$P$4:$P$952,0)),""),K24&lt;&gt;"",IFERROR(INDEX(BA!$J$4:$J$952,MATCH(K27,BA!$P$4:$P$952,0)),"")),"")</f>
        <v>GSDG-I6.1.1</v>
      </c>
      <c r="L30" s="200"/>
      <c r="M30" s="201"/>
      <c r="O30" s="199" t="str" cm="1">
        <f t="array" ref="O30">IFERROR(_xlfn.IFS(O23&lt;&gt;"",IFERROR(INDEX(BA!$J$4:$J$952,MATCH(O26,BA!$P$4:$P$952,0)),""),O24&lt;&gt;"",IFERROR(INDEX(BA!$J$4:$J$952,MATCH(O27,BA!$P$4:$P$952,0)),"")),"")</f>
        <v/>
      </c>
      <c r="P30" s="200"/>
      <c r="Q30" s="201"/>
      <c r="S30" s="199" t="str" cm="1">
        <f t="array" ref="S30">IFERROR(_xlfn.IFS(S23&lt;&gt;"",IFERROR(INDEX(BA!$J$4:$J$952,MATCH(S26,BA!$P$4:$P$952,0)),""),S24&lt;&gt;"",IFERROR(INDEX(BA!$J$4:$J$952,MATCH(S27,BA!$P$4:$P$952,0)),"")),"")</f>
        <v/>
      </c>
      <c r="T30" s="200"/>
      <c r="U30" s="201"/>
      <c r="W30" s="199" t="str" cm="1">
        <f t="array" ref="W30">IFERROR(_xlfn.IFS(W23&lt;&gt;"",IFERROR(INDEX(BA!$J$4:$J$952,MATCH(W26,BA!$P$4:$P$952,0)),""),W24&lt;&gt;"",IFERROR(INDEX(BA!$J$4:$J$952,MATCH(W27,BA!$P$4:$P$952,0)),"")),"")</f>
        <v/>
      </c>
      <c r="X30" s="200"/>
      <c r="Y30" s="201"/>
      <c r="AA30" s="199" t="str" cm="1">
        <f t="array" ref="AA30">IFERROR(_xlfn.IFS(AA23&lt;&gt;"",IFERROR(INDEX(BA!$J$4:$J$952,MATCH(AA26,BA!$P$4:$P$952,0)),""),AA24&lt;&gt;"",IFERROR(INDEX(BA!$J$4:$J$952,MATCH(AA27,BA!$P$4:$P$952,0)),"")),"")</f>
        <v/>
      </c>
      <c r="AB30" s="200"/>
      <c r="AC30" s="201"/>
      <c r="AE30" s="199" t="str" cm="1">
        <f t="array" ref="AE30">IFERROR(_xlfn.IFS(AE23&lt;&gt;"",IFERROR(INDEX(BA!$J$4:$J$952,MATCH(AE26,BA!$P$4:$P$952,0)),""),AE24&lt;&gt;"",IFERROR(INDEX(BA!$J$4:$J$952,MATCH(AE27,BA!$P$4:$P$952,0)),"")),"")</f>
        <v/>
      </c>
      <c r="AF30" s="200"/>
      <c r="AG30" s="201"/>
      <c r="AI30" s="199" t="str" cm="1">
        <f t="array" ref="AI30">IFERROR(_xlfn.IFS(AI23&lt;&gt;"",IFERROR(INDEX(BA!$J$4:$J$952,MATCH(AI26,BA!$P$4:$P$952,0)),""),AI24&lt;&gt;"",IFERROR(INDEX(BA!$J$4:$J$952,MATCH(AI27,BA!$P$4:$P$952,0)),"")),"")</f>
        <v/>
      </c>
      <c r="AJ30" s="200"/>
      <c r="AK30" s="201"/>
      <c r="AM30" s="199" t="str" cm="1">
        <f t="array" ref="AM30">IFERROR(_xlfn.IFS(AM23&lt;&gt;"",IFERROR(INDEX(BA!$J$4:$J$952,MATCH(AM26,BA!$P$4:$P$952,0)),""),AM24&lt;&gt;"",IFERROR(INDEX(BA!$J$4:$J$952,MATCH(AM27,BA!$P$4:$P$952,0)),"")),"")</f>
        <v/>
      </c>
      <c r="AN30" s="200"/>
      <c r="AO30" s="201"/>
    </row>
    <row r="31" spans="1:41 16384:16384">
      <c r="A31" s="14"/>
      <c r="B31" s="104" t="s">
        <v>56</v>
      </c>
      <c r="C31" s="199" t="str">
        <f>IFERROR(INDEX(BA!$O$4:$O$952,MATCH(C30,BA!$J$4:$J$952,0)),"")</f>
        <v xml:space="preserve">Reduction in GHGs emissions </v>
      </c>
      <c r="D31" s="200"/>
      <c r="E31" s="201"/>
      <c r="G31" s="199" t="str">
        <f>IFERROR(INDEX(BA!$O$4:$O$952,MATCH(G30,BA!$J$4:$J$952,0)),"")</f>
        <v>Increased employment opportunities</v>
      </c>
      <c r="H31" s="200"/>
      <c r="I31" s="201"/>
      <c r="K31" s="199" t="str">
        <f>IFERROR(INDEX(BA!$O$4:$O$952,MATCH(K30,BA!$J$4:$J$952,0)),"")</f>
        <v>Access to improved source of water</v>
      </c>
      <c r="L31" s="200"/>
      <c r="M31" s="201"/>
      <c r="O31" s="199" t="str">
        <f>IFERROR(INDEX(BA!$O$4:$O$952,MATCH(O30,BA!$J$4:$J$952,0)),"")</f>
        <v/>
      </c>
      <c r="P31" s="200"/>
      <c r="Q31" s="201"/>
      <c r="S31" s="199" t="str">
        <f>IFERROR(INDEX(BA!$O$4:$O$952,MATCH(S30,BA!$J$4:$J$952,0)),"")</f>
        <v/>
      </c>
      <c r="T31" s="200"/>
      <c r="U31" s="201"/>
      <c r="W31" s="199" t="str">
        <f>IFERROR(INDEX(BA!$O$4:$O$952,MATCH(W30,BA!$J$4:$J$952,0)),"")</f>
        <v/>
      </c>
      <c r="X31" s="200"/>
      <c r="Y31" s="201"/>
      <c r="AA31" s="199" t="str">
        <f>IFERROR(INDEX(BA!$O$4:$O$952,MATCH(AA30,BA!$J$4:$J$952,0)),"")</f>
        <v/>
      </c>
      <c r="AB31" s="200"/>
      <c r="AC31" s="201"/>
      <c r="AE31" s="199" t="str">
        <f>IFERROR(INDEX(BA!$O$4:$O$952,MATCH(AE30,BA!$J$4:$J$952,0)),"")</f>
        <v/>
      </c>
      <c r="AF31" s="200"/>
      <c r="AG31" s="201"/>
      <c r="AI31" s="199" t="str">
        <f>IFERROR(INDEX(BA!$O$4:$O$952,MATCH(AI30,BA!$J$4:$J$952,0)),"")</f>
        <v/>
      </c>
      <c r="AJ31" s="200"/>
      <c r="AK31" s="201"/>
      <c r="AM31" s="199" t="str">
        <f>IFERROR(INDEX(BA!$O$4:$O$952,MATCH(AM30,BA!$J$4:$J$952,0)),"")</f>
        <v/>
      </c>
      <c r="AN31" s="200"/>
      <c r="AO31" s="201"/>
    </row>
    <row r="32" spans="1:41 16384:16384" ht="15" customHeight="1">
      <c r="A32" s="14"/>
      <c r="B32" s="104" t="s">
        <v>57</v>
      </c>
      <c r="C32" s="199" t="str">
        <f>IFERROR(INDEX(BA!$L$4:$L$952,MATCH(C30,BA!$J$4:$J$952,0)),"")</f>
        <v>Climate change mitigation</v>
      </c>
      <c r="D32" s="200"/>
      <c r="E32" s="201"/>
      <c r="G32" s="199" t="str">
        <f>IFERROR(INDEX(BA!$L$4:$L$952,MATCH(G30,BA!$J$4:$J$952,0)),"")</f>
        <v>Employment</v>
      </c>
      <c r="H32" s="200"/>
      <c r="I32" s="201"/>
      <c r="K32" s="199" t="str">
        <f>IFERROR(INDEX(BA!$L$4:$L$952,MATCH(K30,BA!$J$4:$J$952,0)),"")</f>
        <v>Access to basic services</v>
      </c>
      <c r="L32" s="200"/>
      <c r="M32" s="201"/>
      <c r="O32" s="199" t="str">
        <f>IFERROR(INDEX(BA!$L$4:$L$952,MATCH(O30,BA!$J$4:$J$952,0)),"")</f>
        <v/>
      </c>
      <c r="P32" s="200"/>
      <c r="Q32" s="201"/>
      <c r="S32" s="199" t="str">
        <f>IFERROR(INDEX(BA!$L$4:$L$952,MATCH(S30,BA!$J$4:$J$952,0)),"")</f>
        <v/>
      </c>
      <c r="T32" s="200"/>
      <c r="U32" s="201"/>
      <c r="W32" s="199" t="str">
        <f>IFERROR(INDEX(BA!$L$4:$L$952,MATCH(W30,BA!$J$4:$J$952,0)),"")</f>
        <v/>
      </c>
      <c r="X32" s="200"/>
      <c r="Y32" s="201"/>
      <c r="AA32" s="199" t="str">
        <f>IFERROR(INDEX(BA!$L$4:$L$952,MATCH(AA30,BA!$J$4:$J$952,0)),"")</f>
        <v/>
      </c>
      <c r="AB32" s="200"/>
      <c r="AC32" s="201"/>
      <c r="AE32" s="199" t="str">
        <f>IFERROR(INDEX(BA!$L$4:$L$952,MATCH(AE30,BA!$J$4:$J$952,0)),"")</f>
        <v/>
      </c>
      <c r="AF32" s="200"/>
      <c r="AG32" s="201"/>
      <c r="AI32" s="199" t="str">
        <f>IFERROR(INDEX(BA!$L$4:$L$952,MATCH(AI30,BA!$J$4:$J$952,0)),"")</f>
        <v/>
      </c>
      <c r="AJ32" s="200"/>
      <c r="AK32" s="201"/>
      <c r="AM32" s="199" t="str">
        <f>IFERROR(INDEX(BA!$L$4:$L$952,MATCH(AM30,BA!$J$4:$J$952,0)),"")</f>
        <v/>
      </c>
      <c r="AN32" s="200"/>
      <c r="AO32" s="201"/>
    </row>
    <row r="33" spans="1:41" ht="15" customHeight="1">
      <c r="A33" s="14"/>
      <c r="B33" s="104" t="s">
        <v>58</v>
      </c>
      <c r="C33" s="199" t="str">
        <f>IFERROR(INDEX(BA!$M$4:$M$952,MATCH(C30,BA!$J$4:$J$952,0)),"")</f>
        <v>13. Climate action</v>
      </c>
      <c r="D33" s="200"/>
      <c r="E33" s="201"/>
      <c r="G33" s="199" t="str">
        <f>IFERROR(INDEX(BA!$M$4:$M$952,MATCH(G30,BA!$J$4:$J$952,0)),"")</f>
        <v>8. Decent work and economic growth</v>
      </c>
      <c r="H33" s="200"/>
      <c r="I33" s="201"/>
      <c r="K33" s="199" t="str">
        <f>IFERROR(INDEX(BA!$M$4:$M$952,MATCH(K30,BA!$J$4:$J$952,0)),"")</f>
        <v xml:space="preserve">6. Clean water and sanitation </v>
      </c>
      <c r="L33" s="200"/>
      <c r="M33" s="201"/>
      <c r="O33" s="199" t="str">
        <f>IFERROR(INDEX(BA!$M$4:$M$952,MATCH(O30,BA!$J$4:$J$952,0)),"")</f>
        <v/>
      </c>
      <c r="P33" s="200"/>
      <c r="Q33" s="201"/>
      <c r="S33" s="199" t="str">
        <f>IFERROR(INDEX(BA!$M$4:$M$952,MATCH(S30,BA!$J$4:$J$952,0)),"")</f>
        <v/>
      </c>
      <c r="T33" s="200"/>
      <c r="U33" s="201"/>
      <c r="W33" s="199" t="str">
        <f>IFERROR(INDEX(BA!$M$4:$M$952,MATCH(W30,BA!$J$4:$J$952,0)),"")</f>
        <v/>
      </c>
      <c r="X33" s="200"/>
      <c r="Y33" s="201"/>
      <c r="AA33" s="199" t="str">
        <f>IFERROR(INDEX(BA!$M$4:$M$952,MATCH(AA30,BA!$J$4:$J$952,0)),"")</f>
        <v/>
      </c>
      <c r="AB33" s="200"/>
      <c r="AC33" s="201"/>
      <c r="AE33" s="199" t="str">
        <f>IFERROR(INDEX(BA!$M$4:$M$952,MATCH(AE30,BA!$J$4:$J$952,0)),"")</f>
        <v/>
      </c>
      <c r="AF33" s="200"/>
      <c r="AG33" s="201"/>
      <c r="AI33" s="199" t="str">
        <f>IFERROR(INDEX(BA!$M$4:$M$952,MATCH(AI30,BA!$J$4:$J$952,0)),"")</f>
        <v/>
      </c>
      <c r="AJ33" s="200"/>
      <c r="AK33" s="201"/>
      <c r="AM33" s="199" t="str">
        <f>IFERROR(INDEX(BA!$M$4:$M$952,MATCH(AM30,BA!$J$4:$J$952,0)),"")</f>
        <v/>
      </c>
      <c r="AN33" s="200"/>
      <c r="AO33" s="201"/>
    </row>
    <row r="34" spans="1:41" ht="15" customHeight="1">
      <c r="A34" s="14"/>
      <c r="B34" s="104" t="s">
        <v>59</v>
      </c>
      <c r="C34" s="199" t="str">
        <f>IFERROR(INDEX(BA!$N$4:$N$952,MATCH(C30,BA!$J$4:$J$952,0)),"")</f>
        <v>13.2 Integrate climate change measures into national policies, strategies and planning</v>
      </c>
      <c r="D34" s="200"/>
      <c r="E34" s="201"/>
      <c r="G34" s="199" t="str">
        <f>IFERROR(INDEX(BA!$N$4:$N$952,MATCH(G30,BA!$J$4:$J$952,0)),"")</f>
        <v>8.5 By 2030, achieve full and productive employment and decent work for all women and men, including for young people and persons with disabilities, and equal pay for work of equal value</v>
      </c>
      <c r="H34" s="200"/>
      <c r="I34" s="201"/>
      <c r="K34" s="199" t="str">
        <f>IFERROR(INDEX(BA!$N$4:$N$952,MATCH(K30,BA!$J$4:$J$952,0)),"")</f>
        <v>6.1 By 2030, achieve universal and equitable access to safe and affordable drinking water for all</v>
      </c>
      <c r="L34" s="200"/>
      <c r="M34" s="201"/>
      <c r="O34" s="199" t="str">
        <f>IFERROR(INDEX(BA!$N$4:$N$952,MATCH(O30,BA!$J$4:$J$952,0)),"")</f>
        <v/>
      </c>
      <c r="P34" s="200"/>
      <c r="Q34" s="201"/>
      <c r="S34" s="199" t="str">
        <f>IFERROR(INDEX(BA!$N$4:$N$952,MATCH(S30,BA!$J$4:$J$952,0)),"")</f>
        <v/>
      </c>
      <c r="T34" s="200"/>
      <c r="U34" s="201"/>
      <c r="W34" s="199" t="str">
        <f>IFERROR(INDEX(BA!$N$4:$N$952,MATCH(W30,BA!$J$4:$J$952,0)),"")</f>
        <v/>
      </c>
      <c r="X34" s="200"/>
      <c r="Y34" s="201"/>
      <c r="AA34" s="199" t="str">
        <f>IFERROR(INDEX(BA!$N$4:$N$952,MATCH(AA30,BA!$J$4:$J$952,0)),"")</f>
        <v/>
      </c>
      <c r="AB34" s="200"/>
      <c r="AC34" s="201"/>
      <c r="AE34" s="199" t="str">
        <f>IFERROR(INDEX(BA!$N$4:$N$952,MATCH(AE30,BA!$J$4:$J$952,0)),"")</f>
        <v/>
      </c>
      <c r="AF34" s="200"/>
      <c r="AG34" s="201"/>
      <c r="AI34" s="199" t="str">
        <f>IFERROR(INDEX(BA!$N$4:$N$952,MATCH(AI30,BA!$J$4:$J$952,0)),"")</f>
        <v/>
      </c>
      <c r="AJ34" s="200"/>
      <c r="AK34" s="201"/>
      <c r="AM34" s="199" t="str">
        <f>IFERROR(INDEX(BA!$N$4:$N$952,MATCH(AM30,BA!$J$4:$J$952,0)),"")</f>
        <v/>
      </c>
      <c r="AN34" s="200"/>
      <c r="AO34" s="201"/>
    </row>
    <row r="35" spans="1:41" ht="140.25" customHeight="1">
      <c r="A35" s="14"/>
      <c r="B35" s="104" t="s">
        <v>60</v>
      </c>
      <c r="C35" s="199" t="str">
        <f>IFERROR(INDEX(BA!$Q$4:$Q$952,MATCH($C$30,BA!$J$4:$J$952,0)),"")</f>
        <v>Refers to total amount of greenhouse gases avoided or sequestered during the reporting period.</v>
      </c>
      <c r="D35" s="200"/>
      <c r="E35" s="201"/>
      <c r="G35" s="199" t="str">
        <f>IFERROR(INDEX(BA!$Q$4:$Q$952,MATCH($G$30,BA!$J$4:$J$952,0)),"")</f>
        <v>Refers to total jobs generated as a result of the project.</v>
      </c>
      <c r="H35" s="200"/>
      <c r="I35" s="201"/>
      <c r="K35" s="19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00"/>
      <c r="M35" s="201"/>
      <c r="O35" s="199" t="str">
        <f>IFERROR(INDEX(BA!$Q$4:$Q$952,MATCH($O$30,BA!$J$4:$J$952,0)),"")</f>
        <v/>
      </c>
      <c r="P35" s="200"/>
      <c r="Q35" s="201"/>
      <c r="S35" s="199" t="str">
        <f>IFERROR(INDEX(BA!$Q$4:$Q$952,MATCH($S$30,BA!$J$4:$J$952,0)),"")</f>
        <v/>
      </c>
      <c r="T35" s="200"/>
      <c r="U35" s="201"/>
      <c r="W35" s="199" t="str">
        <f>IFERROR(INDEX(BA!$Q$4:$Q$952,MATCH($W$30,BA!$J$4:$J$952,0)),"")</f>
        <v/>
      </c>
      <c r="X35" s="200"/>
      <c r="Y35" s="201"/>
      <c r="AA35" s="199" t="str">
        <f>IFERROR(INDEX(BA!$Q$4:$Q$952,MATCH($AA$30,BA!$J$4:$J$952,0)),"")</f>
        <v/>
      </c>
      <c r="AB35" s="200"/>
      <c r="AC35" s="201"/>
      <c r="AE35" s="199" t="str">
        <f>IFERROR(INDEX(BA!$Q$4:$Q$952,MATCH($AE$30,BA!$J$4:$J$952,0)),"")</f>
        <v/>
      </c>
      <c r="AF35" s="200"/>
      <c r="AG35" s="201"/>
      <c r="AI35" s="199" t="str">
        <f>IFERROR(INDEX(BA!$Q$4:$Q$952,MATCH($AI$30,BA!$J$4:$J$952,0)),"")</f>
        <v/>
      </c>
      <c r="AJ35" s="200"/>
      <c r="AK35" s="201"/>
      <c r="AM35" s="199" t="str">
        <f>IFERROR(INDEX(BA!$Q$4:$Q$952,MATCH($AM$30,BA!$J$4:$J$952,0)),"")</f>
        <v/>
      </c>
      <c r="AN35" s="200"/>
      <c r="AO35" s="201"/>
    </row>
    <row r="36" spans="1:41" ht="187.5" customHeight="1">
      <c r="A36" s="114" t="s">
        <v>61</v>
      </c>
      <c r="B36" s="105" t="str">
        <f>BA!R3</f>
        <v>Guidance, calculation method and other considerations</v>
      </c>
      <c r="C36" s="1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0"/>
      <c r="E36" s="201"/>
      <c r="G36" s="19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00"/>
      <c r="I36" s="201"/>
      <c r="K36" s="19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00"/>
      <c r="M36" s="201"/>
      <c r="O36" s="199" t="str">
        <f>IFERROR(INDEX(BA!$R$4:$R$952,MATCH($O$30,BA!$J$4:$J$952,0)),"")</f>
        <v/>
      </c>
      <c r="P36" s="200"/>
      <c r="Q36" s="201"/>
      <c r="S36" s="199" t="str">
        <f>IFERROR(INDEX(BA!$R$4:$R$952,MATCH($S$30,BA!$J$4:$J$952,0)),"")</f>
        <v/>
      </c>
      <c r="T36" s="200"/>
      <c r="U36" s="201"/>
      <c r="W36" s="199" t="str">
        <f>IFERROR(INDEX(BA!$R$4:$R$952,MATCH($W$30,BA!$J$4:$J$952,0)),"")</f>
        <v/>
      </c>
      <c r="X36" s="200"/>
      <c r="Y36" s="201"/>
      <c r="AA36" s="199" t="str">
        <f>IFERROR(INDEX(BA!$R$4:$R$952,MATCH($AA$30,BA!$J$4:$J$952,0)),"")</f>
        <v/>
      </c>
      <c r="AB36" s="200"/>
      <c r="AC36" s="201"/>
      <c r="AE36" s="199" t="str">
        <f>IFERROR(INDEX(BA!$R$4:$R$952,MATCH($AE$30,BA!$J$4:$J$952,0)),"")</f>
        <v/>
      </c>
      <c r="AF36" s="200"/>
      <c r="AG36" s="201"/>
      <c r="AI36" s="199" t="str">
        <f>IFERROR(INDEX(BA!$R$4:$R$952,MATCH($AI$30,BA!$J$4:$J$952,0)),"")</f>
        <v/>
      </c>
      <c r="AJ36" s="200"/>
      <c r="AK36" s="201"/>
      <c r="AM36" s="199" t="str">
        <f>IFERROR(INDEX(BA!$R$4:$R$952,MATCH($AM$30,BA!$J$4:$J$952,0)),"")</f>
        <v/>
      </c>
      <c r="AN36" s="200"/>
      <c r="AO36" s="201"/>
    </row>
    <row r="37" spans="1:41" ht="15" customHeight="1">
      <c r="A37" s="14"/>
      <c r="B37" s="106" t="s">
        <v>62</v>
      </c>
      <c r="C37" s="196" t="str">
        <f>IFERROR(INDEX(BA!$S$4:$S$952,MATCH(C30,BA!$J$4:$J$952,0)),"")</f>
        <v>tCO2eq</v>
      </c>
      <c r="D37" s="197"/>
      <c r="E37" s="198"/>
      <c r="G37" s="196" t="str">
        <f>IFERROR(INDEX(BA!$S$4:$S$952,MATCH(G30,BA!$J$4:$J$952,0)),"")</f>
        <v>Number</v>
      </c>
      <c r="H37" s="197"/>
      <c r="I37" s="198"/>
      <c r="K37" s="196" t="str">
        <f>IFERROR(INDEX(BA!$S$4:$S$952,MATCH(K30,BA!$J$4:$J$952,0)),"")</f>
        <v>% or Number</v>
      </c>
      <c r="L37" s="197"/>
      <c r="M37" s="198"/>
      <c r="O37" s="196" t="str">
        <f>IFERROR(INDEX(BA!$S$4:$S$952,MATCH(O30,BA!$J$4:$J$952,0)),"")</f>
        <v/>
      </c>
      <c r="P37" s="197"/>
      <c r="Q37" s="198"/>
      <c r="S37" s="196" t="str">
        <f>IFERROR(INDEX(BA!$S$4:$S$952,MATCH(S30,BA!$J$4:$J$952,0)),"")</f>
        <v/>
      </c>
      <c r="T37" s="197"/>
      <c r="U37" s="198"/>
      <c r="W37" s="196" t="str">
        <f>IFERROR(INDEX(BA!$S$4:$S$952,MATCH(W30,BA!$J$4:$J$952,0)),"")</f>
        <v/>
      </c>
      <c r="X37" s="197"/>
      <c r="Y37" s="198"/>
      <c r="AA37" s="196" t="str">
        <f>IFERROR(INDEX(BA!$S$4:$S$952,MATCH(AA30,BA!$J$4:$J$952,0)),"")</f>
        <v/>
      </c>
      <c r="AB37" s="197"/>
      <c r="AC37" s="198"/>
      <c r="AE37" s="196" t="str">
        <f>IFERROR(INDEX(BA!$S$4:$S$952,MATCH(AE30,BA!$J$4:$J$952,0)),"")</f>
        <v/>
      </c>
      <c r="AF37" s="197"/>
      <c r="AG37" s="198"/>
      <c r="AI37" s="196" t="str">
        <f>IFERROR(INDEX(BA!$S$4:$S$952,MATCH(AI30,BA!$J$4:$J$952,0)),"")</f>
        <v/>
      </c>
      <c r="AJ37" s="197"/>
      <c r="AK37" s="198"/>
      <c r="AM37" s="196" t="str">
        <f>IFERROR(INDEX(BA!$S$4:$S$952,MATCH(AM30,BA!$J$4:$J$952,0)),"")</f>
        <v/>
      </c>
      <c r="AN37" s="197"/>
      <c r="AO37" s="198"/>
    </row>
    <row r="38" spans="1:41" ht="15" customHeight="1">
      <c r="A38" s="14"/>
      <c r="B38" s="106" t="s">
        <v>63</v>
      </c>
      <c r="C38" s="196" t="str">
        <f>IFERROR(INDEX(BA!$T$4:$T$952,MATCH(C30,BA!$J$4:$J$952,0)),"")</f>
        <v>Project activity</v>
      </c>
      <c r="D38" s="197"/>
      <c r="E38" s="198"/>
      <c r="G38" s="196" t="str">
        <f>IFERROR(INDEX(BA!$T$4:$T$952,MATCH(G30,BA!$J$4:$J$952,0)),"")</f>
        <v>Project activity</v>
      </c>
      <c r="H38" s="197"/>
      <c r="I38" s="198"/>
      <c r="K38" s="196" t="str">
        <f>IFERROR(INDEX(BA!$T$4:$T$952,MATCH(K30,BA!$J$4:$J$952,0)),"")</f>
        <v>Project activity</v>
      </c>
      <c r="L38" s="197"/>
      <c r="M38" s="198"/>
      <c r="O38" s="196" t="str">
        <f>IFERROR(INDEX(BA!$T$4:$T$952,MATCH(O30,BA!$J$4:$J$952,0)),"")</f>
        <v/>
      </c>
      <c r="P38" s="197"/>
      <c r="Q38" s="198"/>
      <c r="S38" s="196" t="str">
        <f>IFERROR(INDEX(BA!$T$4:$T$952,MATCH(S30,BA!$J$4:$J$952,0)),"")</f>
        <v/>
      </c>
      <c r="T38" s="197"/>
      <c r="U38" s="198"/>
      <c r="W38" s="196" t="str">
        <f>IFERROR(INDEX(BA!$T$4:$T$952,MATCH(W30,BA!$J$4:$J$952,0)),"")</f>
        <v/>
      </c>
      <c r="X38" s="197"/>
      <c r="Y38" s="198"/>
      <c r="AA38" s="196" t="str">
        <f>IFERROR(INDEX(BA!$T$4:$T$952,MATCH(AA30,BA!$J$4:$J$952,0)),"")</f>
        <v/>
      </c>
      <c r="AB38" s="197"/>
      <c r="AC38" s="198"/>
      <c r="AE38" s="196" t="str">
        <f>IFERROR(INDEX(BA!$T$4:$T$952,MATCH(AE30,BA!$J$4:$J$952,0)),"")</f>
        <v/>
      </c>
      <c r="AF38" s="197"/>
      <c r="AG38" s="198"/>
      <c r="AI38" s="196" t="str">
        <f>IFERROR(INDEX(BA!$T$4:$T$952,MATCH(AI30,BA!$J$4:$J$952,0)),"")</f>
        <v/>
      </c>
      <c r="AJ38" s="197"/>
      <c r="AK38" s="198"/>
      <c r="AM38" s="196" t="str">
        <f>IFERROR(INDEX(BA!$T$4:$T$952,MATCH(AM30,BA!$J$4:$J$952,0)),"")</f>
        <v/>
      </c>
      <c r="AN38" s="197"/>
      <c r="AO38" s="198"/>
    </row>
    <row r="39" spans="1:41" ht="15" customHeight="1">
      <c r="A39" s="14"/>
      <c r="B39" s="106" t="s">
        <v>64</v>
      </c>
      <c r="C39" s="196" t="str">
        <f>IFERROR(INDEX(BA!$U$4:$U$952,MATCH(C30,BA!$J$4:$J$952,0)),"")</f>
        <v>Calculation</v>
      </c>
      <c r="D39" s="197"/>
      <c r="E39" s="198"/>
      <c r="G39" s="196"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7"/>
      <c r="I39" s="198"/>
      <c r="K39" s="196" t="str">
        <f>IFERROR(INDEX(BA!$U$4:$U$952,MATCH(K30,BA!$J$4:$J$952,0)),"")</f>
        <v>Household surveys</v>
      </c>
      <c r="L39" s="197"/>
      <c r="M39" s="198"/>
      <c r="O39" s="196" t="str">
        <f>IFERROR(INDEX(BA!$U$4:$U$952,MATCH(O30,BA!$J$4:$J$952,0)),"")</f>
        <v/>
      </c>
      <c r="P39" s="197"/>
      <c r="Q39" s="198"/>
      <c r="S39" s="196" t="str">
        <f>IFERROR(INDEX(BA!$U$4:$U$952,MATCH(S30,BA!$J$4:$J$952,0)),"")</f>
        <v/>
      </c>
      <c r="T39" s="197"/>
      <c r="U39" s="198"/>
      <c r="W39" s="196" t="str">
        <f>IFERROR(INDEX(BA!$U$4:$U$952,MATCH(W30,BA!$J$4:$J$952,0)),"")</f>
        <v/>
      </c>
      <c r="X39" s="197"/>
      <c r="Y39" s="198"/>
      <c r="AA39" s="196" t="str">
        <f>IFERROR(INDEX(BA!$U$4:$U$952,MATCH(AA30,BA!$J$4:$J$952,0)),"")</f>
        <v/>
      </c>
      <c r="AB39" s="197"/>
      <c r="AC39" s="198"/>
      <c r="AE39" s="196" t="str">
        <f>IFERROR(INDEX(BA!$U$4:$U$952,MATCH(AE30,BA!$J$4:$J$952,0)),"")</f>
        <v/>
      </c>
      <c r="AF39" s="197"/>
      <c r="AG39" s="198"/>
      <c r="AI39" s="196" t="str">
        <f>IFERROR(INDEX(BA!$U$4:$U$952,MATCH(AI30,BA!$J$4:$J$952,0)),"")</f>
        <v/>
      </c>
      <c r="AJ39" s="197"/>
      <c r="AK39" s="198"/>
      <c r="AM39" s="196" t="str">
        <f>IFERROR(INDEX(BA!$U$4:$U$952,MATCH(AM30,BA!$J$4:$J$952,0)),"")</f>
        <v/>
      </c>
      <c r="AN39" s="197"/>
      <c r="AO39" s="198"/>
    </row>
    <row r="40" spans="1:41" ht="15" customHeight="1">
      <c r="A40" s="14"/>
      <c r="B40" s="106" t="s">
        <v>65</v>
      </c>
      <c r="C40" s="196" t="str">
        <f>IFERROR(INDEX(BA!$V$4:$V$952,MATCH(C30,BA!$J$4:$J$952,0)),"")</f>
        <v>Annual</v>
      </c>
      <c r="D40" s="197"/>
      <c r="E40" s="198"/>
      <c r="G40" s="196" t="str">
        <f>IFERROR(INDEX(BA!$V$4:$V$952,MATCH(G30,BA!$J$4:$J$952,0)),"")</f>
        <v>Annual</v>
      </c>
      <c r="H40" s="197"/>
      <c r="I40" s="198"/>
      <c r="K40" s="196" t="str">
        <f>IFERROR(INDEX(BA!$V$4:$V$952,MATCH(K30,BA!$J$4:$J$952,0)),"")</f>
        <v>Annual</v>
      </c>
      <c r="L40" s="197"/>
      <c r="M40" s="198"/>
      <c r="O40" s="196" t="str">
        <f>IFERROR(INDEX(BA!$V$4:$V$952,MATCH(O30,BA!$J$4:$J$952,0)),"")</f>
        <v/>
      </c>
      <c r="P40" s="197"/>
      <c r="Q40" s="198"/>
      <c r="S40" s="196" t="str">
        <f>IFERROR(INDEX(BA!$V$4:$V$952,MATCH(S30,BA!$J$4:$J$952,0)),"")</f>
        <v/>
      </c>
      <c r="T40" s="197"/>
      <c r="U40" s="198"/>
      <c r="W40" s="196" t="str">
        <f>IFERROR(INDEX(BA!$V$4:$V$952,MATCH(W30,BA!$J$4:$J$952,0)),"")</f>
        <v/>
      </c>
      <c r="X40" s="197"/>
      <c r="Y40" s="198"/>
      <c r="AA40" s="196" t="str">
        <f>IFERROR(INDEX(BA!$V$4:$V$952,MATCH(AA30,BA!$J$4:$J$952,0)),"")</f>
        <v/>
      </c>
      <c r="AB40" s="197"/>
      <c r="AC40" s="198"/>
      <c r="AE40" s="196" t="str">
        <f>IFERROR(INDEX(BA!$V$4:$V$952,MATCH(AE30,BA!$J$4:$J$952,0)),"")</f>
        <v/>
      </c>
      <c r="AF40" s="197"/>
      <c r="AG40" s="198"/>
      <c r="AI40" s="196" t="str">
        <f>IFERROR(INDEX(BA!$V$4:$V$952,MATCH(AI30,BA!$J$4:$J$952,0)),"")</f>
        <v/>
      </c>
      <c r="AJ40" s="197"/>
      <c r="AK40" s="198"/>
      <c r="AM40" s="196" t="str">
        <f>IFERROR(INDEX(BA!$V$4:$V$952,MATCH(AM30,BA!$J$4:$J$952,0)),"")</f>
        <v/>
      </c>
      <c r="AN40" s="197"/>
      <c r="AO40" s="198"/>
    </row>
    <row r="41" spans="1:41" ht="15" customHeight="1">
      <c r="A41" s="14"/>
      <c r="B41" s="106" t="s">
        <v>66</v>
      </c>
      <c r="C41" s="196" t="str">
        <f>IFERROR(INDEX(BA!$X$4:$X$952,MATCH(C30,BA!$J$4:$J$952,0 )),"")</f>
        <v>NA</v>
      </c>
      <c r="D41" s="197"/>
      <c r="E41" s="198"/>
      <c r="G41" s="196" t="str">
        <f>IFERROR(INDEX(BA!$X$4:$X$952,MATCH(G30,BA!$J$4:$J$952,0 )),"")</f>
        <v>NA</v>
      </c>
      <c r="H41" s="197"/>
      <c r="I41" s="198"/>
      <c r="K41" s="196">
        <f>IFERROR(INDEX(BA!$X$4:$X$952,MATCH(K30,BA!$J$4:$J$952,0 )),"")</f>
        <v>0</v>
      </c>
      <c r="L41" s="197"/>
      <c r="M41" s="198"/>
      <c r="O41" s="196" t="str">
        <f>IFERROR(INDEX(BA!$X$4:$X$952,MATCH(O30,BA!$J$4:$J$952,0 )),"")</f>
        <v/>
      </c>
      <c r="P41" s="197"/>
      <c r="Q41" s="198"/>
      <c r="S41" s="196" t="str">
        <f>IFERROR(INDEX(BA!$X$4:$X$952,MATCH(S30,BA!$J$4:$J$952,0 )),"")</f>
        <v/>
      </c>
      <c r="T41" s="197"/>
      <c r="U41" s="198"/>
      <c r="W41" s="196" t="str">
        <f>IFERROR(INDEX(BA!$X$4:$X$952,MATCH(W30,BA!$J$4:$J$952,0 )),"")</f>
        <v/>
      </c>
      <c r="X41" s="197"/>
      <c r="Y41" s="198"/>
      <c r="AA41" s="196" t="str">
        <f>IFERROR(INDEX(BA!$X$4:$X$952,MATCH(AA30,BA!$J$4:$J$952,0 )),"")</f>
        <v/>
      </c>
      <c r="AB41" s="197"/>
      <c r="AC41" s="198"/>
      <c r="AE41" s="196" t="str">
        <f>IFERROR(INDEX(BA!$X$4:$X$952,MATCH(AE30,BA!$J$4:$J$952,0 )),"")</f>
        <v/>
      </c>
      <c r="AF41" s="197"/>
      <c r="AG41" s="198"/>
      <c r="AI41" s="196" t="str">
        <f>IFERROR(INDEX(BA!$X$4:$X$952,MATCH(AI30,BA!$J$4:$J$952,0 )),"")</f>
        <v/>
      </c>
      <c r="AJ41" s="197"/>
      <c r="AK41" s="198"/>
      <c r="AM41" s="196" t="str">
        <f>IFERROR(INDEX(BA!$X$4:$X$952,MATCH(AM30,BA!$J$4:$J$952,0 )),"")</f>
        <v/>
      </c>
      <c r="AN41" s="197"/>
      <c r="AO41" s="198"/>
    </row>
    <row r="42" spans="1:41" ht="28.5" customHeight="1">
      <c r="A42" s="14"/>
      <c r="B42" s="106" t="s">
        <v>67</v>
      </c>
      <c r="C42" s="196" t="str">
        <f>IFERROR(INDEX(BA!$Y$4:$Y$952,MATCH(C30,BA!$J$4:$J$952,0 )),"NA")</f>
        <v>Gold Standard approved SDG Impact Quantification methodologies are available at https://globalgoals.goldstandard.org/</v>
      </c>
      <c r="D42" s="197"/>
      <c r="E42" s="198"/>
      <c r="G42" s="196" t="str">
        <f>IFERROR(INDEX(BA!$Y$4:$Y$952,MATCH(G30,BA!$J$4:$J$952,0)),"")</f>
        <v>GRI 102: General Disclosures</v>
      </c>
      <c r="H42" s="197"/>
      <c r="I42" s="198"/>
      <c r="K42" s="196" t="str">
        <f>IFERROR(INDEX(BA!$Y$4:$Y$952,MATCH(K30,BA!$J$4:$J$952,0 )),"")</f>
        <v>Drinking water: https://washdata.org/monitoring/drinking-water</v>
      </c>
      <c r="L42" s="197"/>
      <c r="M42" s="198"/>
      <c r="O42" s="196" t="str">
        <f>IFERROR(INDEX(BA!$Y$4:$Y$952,MATCH(O30,BA!$J$4:$J$952,0 )),"")</f>
        <v/>
      </c>
      <c r="P42" s="197"/>
      <c r="Q42" s="198"/>
      <c r="S42" s="196" t="str">
        <f>IFERROR(INDEX(BA!$Y$4:$Y$952,MATCH(S30,BA!$J$4:$J$952,0 )),"")</f>
        <v/>
      </c>
      <c r="T42" s="197"/>
      <c r="U42" s="198"/>
      <c r="W42" s="196" t="str">
        <f>IFERROR(INDEX(BA!$Y$4:$Y$952,MATCH(W30,BA!$J$4:$J$952,0 )),"")</f>
        <v/>
      </c>
      <c r="X42" s="197"/>
      <c r="Y42" s="198"/>
      <c r="AA42" s="196" t="str">
        <f>IFERROR(INDEX(BA!$Y$4:$Y$952,MATCH(AA30,BA!$J$4:$J$952,0 )),"")</f>
        <v/>
      </c>
      <c r="AB42" s="197"/>
      <c r="AC42" s="198"/>
      <c r="AE42" s="196" t="str">
        <f>IFERROR(INDEX(BA!$Y$4:$Y$952,MATCH(AE30,BA!$J$4:$J$952,0 )),"")</f>
        <v/>
      </c>
      <c r="AF42" s="197"/>
      <c r="AG42" s="198"/>
      <c r="AI42" s="196" t="str">
        <f>IFERROR(INDEX(BA!$Y$4:$Y$952,MATCH(AI30,BA!$J$4:$J$952,0 )),"")</f>
        <v/>
      </c>
      <c r="AJ42" s="197"/>
      <c r="AK42" s="198"/>
      <c r="AM42" s="196" t="str">
        <f>IFERROR(INDEX(BA!$Y$4:$Y$952,MATCH(AM30,BA!$J$4:$J$952,0 )),"")</f>
        <v/>
      </c>
      <c r="AN42" s="197"/>
      <c r="AO42" s="198"/>
    </row>
    <row r="43" spans="1:41" ht="15" customHeight="1">
      <c r="A43" s="14"/>
      <c r="B43" s="30"/>
      <c r="C43" s="196"/>
      <c r="D43" s="197"/>
      <c r="E43" s="198"/>
      <c r="G43" s="214"/>
      <c r="H43" s="215"/>
      <c r="I43" s="216"/>
      <c r="K43" s="196"/>
      <c r="L43" s="197"/>
      <c r="M43" s="198"/>
      <c r="O43" s="196"/>
      <c r="P43" s="197"/>
      <c r="Q43" s="198"/>
      <c r="S43" s="196"/>
      <c r="T43" s="197"/>
      <c r="U43" s="198"/>
      <c r="W43" s="196"/>
      <c r="X43" s="197"/>
      <c r="Y43" s="198"/>
      <c r="AA43" s="196"/>
      <c r="AB43" s="197"/>
      <c r="AC43" s="198"/>
      <c r="AE43" s="196"/>
      <c r="AF43" s="197"/>
      <c r="AG43" s="198"/>
      <c r="AI43" s="196"/>
      <c r="AJ43" s="197"/>
      <c r="AK43" s="198"/>
      <c r="AM43" s="196"/>
      <c r="AN43" s="197"/>
      <c r="AO43" s="198"/>
    </row>
    <row r="44" spans="1:41" ht="15" customHeight="1">
      <c r="A44" s="14"/>
      <c r="B44" s="30"/>
      <c r="C44" s="214"/>
      <c r="D44" s="215"/>
      <c r="E44" s="216"/>
      <c r="G44" s="214"/>
      <c r="H44" s="215"/>
      <c r="I44" s="216"/>
      <c r="K44" s="196"/>
      <c r="L44" s="197"/>
      <c r="M44" s="198"/>
      <c r="O44" s="196"/>
      <c r="P44" s="197"/>
      <c r="Q44" s="198"/>
      <c r="S44" s="196"/>
      <c r="T44" s="197"/>
      <c r="U44" s="198"/>
      <c r="W44" s="196"/>
      <c r="X44" s="197"/>
      <c r="Y44" s="198"/>
      <c r="AA44" s="196"/>
      <c r="AB44" s="197"/>
      <c r="AC44" s="198"/>
      <c r="AE44" s="196"/>
      <c r="AF44" s="197"/>
      <c r="AG44" s="198"/>
      <c r="AI44" s="196"/>
      <c r="AJ44" s="197"/>
      <c r="AK44" s="198"/>
      <c r="AM44" s="196"/>
      <c r="AN44" s="197"/>
      <c r="AO44" s="198"/>
    </row>
    <row r="45" spans="1:41" ht="15" customHeight="1">
      <c r="A45" s="14"/>
      <c r="B45" s="30"/>
      <c r="C45" s="214"/>
      <c r="D45" s="215"/>
      <c r="E45" s="216"/>
      <c r="G45" s="214"/>
      <c r="H45" s="215"/>
      <c r="I45" s="216"/>
      <c r="K45" s="196"/>
      <c r="L45" s="197"/>
      <c r="M45" s="198"/>
      <c r="O45" s="196"/>
      <c r="P45" s="197"/>
      <c r="Q45" s="198"/>
      <c r="S45" s="196"/>
      <c r="T45" s="197"/>
      <c r="U45" s="198"/>
      <c r="W45" s="196"/>
      <c r="X45" s="197"/>
      <c r="Y45" s="198"/>
      <c r="AA45" s="196"/>
      <c r="AB45" s="197"/>
      <c r="AC45" s="198"/>
      <c r="AE45" s="196"/>
      <c r="AF45" s="197"/>
      <c r="AG45" s="198"/>
      <c r="AI45" s="196"/>
      <c r="AJ45" s="197"/>
      <c r="AK45" s="198"/>
      <c r="AM45" s="196"/>
      <c r="AN45" s="197"/>
      <c r="AO45" s="198"/>
    </row>
    <row r="46" spans="1:41" ht="15" customHeight="1">
      <c r="A46" s="14"/>
      <c r="B46" s="30"/>
      <c r="C46" s="214"/>
      <c r="D46" s="215"/>
      <c r="E46" s="216"/>
      <c r="G46" s="214"/>
      <c r="H46" s="215"/>
      <c r="I46" s="216"/>
      <c r="K46" s="196"/>
      <c r="L46" s="197"/>
      <c r="M46" s="198"/>
      <c r="O46" s="196"/>
      <c r="P46" s="197"/>
      <c r="Q46" s="198"/>
      <c r="S46" s="196"/>
      <c r="T46" s="197"/>
      <c r="U46" s="198"/>
      <c r="W46" s="196"/>
      <c r="X46" s="197"/>
      <c r="Y46" s="198"/>
      <c r="AA46" s="196"/>
      <c r="AB46" s="197"/>
      <c r="AC46" s="198"/>
      <c r="AE46" s="196"/>
      <c r="AF46" s="197"/>
      <c r="AG46" s="198"/>
      <c r="AI46" s="196"/>
      <c r="AJ46" s="197"/>
      <c r="AK46" s="198"/>
      <c r="AM46" s="196"/>
      <c r="AN46" s="197"/>
      <c r="AO46" s="198"/>
    </row>
    <row r="47" spans="1:41" ht="15" customHeight="1">
      <c r="A47" s="14"/>
      <c r="B47" s="30"/>
      <c r="C47" s="217"/>
      <c r="D47" s="218"/>
      <c r="E47" s="219"/>
      <c r="G47" s="217"/>
      <c r="H47" s="218"/>
      <c r="I47" s="219"/>
      <c r="K47" s="196"/>
      <c r="L47" s="197"/>
      <c r="M47" s="198"/>
      <c r="O47" s="196"/>
      <c r="P47" s="197"/>
      <c r="Q47" s="198"/>
      <c r="S47" s="196"/>
      <c r="T47" s="197"/>
      <c r="U47" s="198"/>
      <c r="W47" s="196"/>
      <c r="X47" s="197"/>
      <c r="Y47" s="198"/>
      <c r="AA47" s="196"/>
      <c r="AB47" s="197"/>
      <c r="AC47" s="198"/>
      <c r="AE47" s="196"/>
      <c r="AF47" s="197"/>
      <c r="AG47" s="198"/>
      <c r="AI47" s="196"/>
      <c r="AJ47" s="197"/>
      <c r="AK47" s="198"/>
      <c r="AM47" s="196"/>
      <c r="AN47" s="197"/>
      <c r="AO47" s="198"/>
    </row>
    <row r="48" spans="1:41" ht="15" customHeight="1">
      <c r="A48" s="14"/>
      <c r="B48" s="30"/>
      <c r="C48" s="223"/>
      <c r="D48" s="224"/>
      <c r="E48" s="225"/>
      <c r="G48" s="223"/>
      <c r="H48" s="224"/>
      <c r="I48" s="225"/>
      <c r="K48" s="196"/>
      <c r="L48" s="197"/>
      <c r="M48" s="198"/>
      <c r="O48" s="196"/>
      <c r="P48" s="197"/>
      <c r="Q48" s="198"/>
      <c r="S48" s="196"/>
      <c r="T48" s="197"/>
      <c r="U48" s="198"/>
      <c r="W48" s="196"/>
      <c r="X48" s="197"/>
      <c r="Y48" s="198"/>
      <c r="AA48" s="196"/>
      <c r="AB48" s="197"/>
      <c r="AC48" s="198"/>
      <c r="AE48" s="196"/>
      <c r="AF48" s="197"/>
      <c r="AG48" s="198"/>
      <c r="AI48" s="196"/>
      <c r="AJ48" s="197"/>
      <c r="AK48" s="198"/>
      <c r="AM48" s="196"/>
      <c r="AN48" s="197"/>
      <c r="AO48" s="198"/>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232" t="s">
        <v>70</v>
      </c>
      <c r="B50" s="160" t="s">
        <v>71</v>
      </c>
      <c r="C50" s="191" t="str" cm="1">
        <f t="array" ref="C50">IFERROR(_xlfn.IFS(B26&lt;&gt;"",C26,B27&lt;&gt;"",C27),"")</f>
        <v>Amount of GHGs emissions avoided or sequestered</v>
      </c>
      <c r="D50" s="192"/>
      <c r="E50" s="193"/>
      <c r="F50" s="37"/>
      <c r="G50" s="191" t="str" cm="1">
        <f t="array" ref="G50">IFERROR(_xlfn.IFS(F26&lt;&gt;"",G26,F27&lt;&gt;"",G27),"")</f>
        <v>Total number of jobs</v>
      </c>
      <c r="H50" s="192"/>
      <c r="I50" s="193"/>
      <c r="J50" s="38"/>
      <c r="K50" s="191" t="str" cm="1">
        <f t="array" ref="K50">IFERROR(_xlfn.IFS(J26&lt;&gt;"",K26,J27&lt;&gt;"",K27),"")</f>
        <v>6.1.1 Proportion of population using safely managed drinking water services</v>
      </c>
      <c r="L50" s="192"/>
      <c r="M50" s="193"/>
      <c r="N50" s="38"/>
      <c r="O50" s="191" cm="1">
        <f t="array" ref="O50">IFERROR(_xlfn.IFS(N26&lt;&gt;"",O26,N27&lt;&gt;"",O27),"")</f>
        <v>0</v>
      </c>
      <c r="P50" s="192"/>
      <c r="Q50" s="193"/>
      <c r="R50" s="38"/>
      <c r="S50" s="191" cm="1">
        <f t="array" ref="S50">IFERROR(_xlfn.IFS(R26&lt;&gt;"",S26,R27&lt;&gt;"",S27),"")</f>
        <v>0</v>
      </c>
      <c r="T50" s="192"/>
      <c r="U50" s="193"/>
      <c r="V50" s="38"/>
      <c r="W50" s="191" cm="1">
        <f t="array" ref="W50">IFERROR(_xlfn.IFS(V26&lt;&gt;"",W26,V27&lt;&gt;"",W27),"")</f>
        <v>0</v>
      </c>
      <c r="X50" s="192"/>
      <c r="Y50" s="193"/>
      <c r="Z50" s="38"/>
      <c r="AA50" s="191" cm="1">
        <f t="array" ref="AA50">IFERROR(_xlfn.IFS(Z26&lt;&gt;"",AA26,Z27&lt;&gt;"",AA27),"")</f>
        <v>0</v>
      </c>
      <c r="AB50" s="192"/>
      <c r="AC50" s="193"/>
      <c r="AD50" s="38"/>
      <c r="AE50" s="191" cm="1">
        <f t="array" ref="AE50">IFERROR(_xlfn.IFS(AD26&lt;&gt;"",AE26,AD27&lt;&gt;"",AE27),"")</f>
        <v>0</v>
      </c>
      <c r="AF50" s="192"/>
      <c r="AG50" s="193"/>
      <c r="AH50" s="38"/>
      <c r="AI50" s="191" cm="1">
        <f t="array" ref="AI50">IFERROR(_xlfn.IFS(AH26&lt;&gt;"",AI26,AH27&lt;&gt;"",AI27),"")</f>
        <v>0</v>
      </c>
      <c r="AJ50" s="192"/>
      <c r="AK50" s="193"/>
      <c r="AL50" s="38"/>
      <c r="AM50" s="191" cm="1">
        <f t="array" ref="AM50">IFERROR(_xlfn.IFS(AL26&lt;&gt;"",AM26,AL27&lt;&gt;"",AM27),"")</f>
        <v>0</v>
      </c>
      <c r="AN50" s="192"/>
      <c r="AO50" s="193"/>
    </row>
    <row r="51" spans="1:41">
      <c r="A51" s="232"/>
      <c r="B51" s="106" t="s">
        <v>62</v>
      </c>
      <c r="C51" s="194" t="s">
        <v>218</v>
      </c>
      <c r="D51" s="195"/>
      <c r="E51" s="195"/>
      <c r="F51" s="37"/>
      <c r="G51" s="194" t="s">
        <v>1293</v>
      </c>
      <c r="H51" s="195"/>
      <c r="I51" s="195"/>
      <c r="J51" s="38"/>
      <c r="K51" s="194" t="s">
        <v>276</v>
      </c>
      <c r="L51" s="195"/>
      <c r="M51" s="195"/>
      <c r="N51" s="38"/>
      <c r="O51" s="194" t="s">
        <v>72</v>
      </c>
      <c r="P51" s="195"/>
      <c r="Q51" s="195"/>
      <c r="R51" s="38"/>
      <c r="S51" s="194" t="s">
        <v>72</v>
      </c>
      <c r="T51" s="195"/>
      <c r="U51" s="195"/>
      <c r="V51" s="38"/>
      <c r="W51" s="194" t="s">
        <v>72</v>
      </c>
      <c r="X51" s="195"/>
      <c r="Y51" s="195"/>
      <c r="Z51" s="38"/>
      <c r="AA51" s="194" t="s">
        <v>72</v>
      </c>
      <c r="AB51" s="195"/>
      <c r="AC51" s="195"/>
      <c r="AD51" s="38"/>
      <c r="AE51" s="194" t="s">
        <v>72</v>
      </c>
      <c r="AF51" s="195"/>
      <c r="AG51" s="195"/>
      <c r="AH51" s="38"/>
      <c r="AI51" s="194" t="s">
        <v>72</v>
      </c>
      <c r="AJ51" s="195"/>
      <c r="AK51" s="195"/>
      <c r="AL51" s="38"/>
      <c r="AM51" s="194" t="s">
        <v>72</v>
      </c>
      <c r="AN51" s="195"/>
      <c r="AO51" s="195"/>
    </row>
    <row r="52" spans="1:41">
      <c r="A52" s="232"/>
      <c r="B52" s="106" t="s">
        <v>63</v>
      </c>
      <c r="C52" s="194" t="s">
        <v>1294</v>
      </c>
      <c r="D52" s="195"/>
      <c r="E52" s="195"/>
      <c r="F52" s="37"/>
      <c r="G52" s="194" t="s">
        <v>1295</v>
      </c>
      <c r="H52" s="195"/>
      <c r="I52" s="195"/>
      <c r="J52" s="38"/>
      <c r="K52" s="194" t="s">
        <v>1296</v>
      </c>
      <c r="L52" s="195"/>
      <c r="M52" s="195"/>
      <c r="N52" s="38"/>
      <c r="O52" s="194" t="s">
        <v>72</v>
      </c>
      <c r="P52" s="195"/>
      <c r="Q52" s="195"/>
      <c r="R52" s="38"/>
      <c r="S52" s="194" t="s">
        <v>72</v>
      </c>
      <c r="T52" s="195"/>
      <c r="U52" s="195"/>
      <c r="V52" s="38"/>
      <c r="W52" s="194" t="s">
        <v>72</v>
      </c>
      <c r="X52" s="195"/>
      <c r="Y52" s="195"/>
      <c r="Z52" s="38"/>
      <c r="AA52" s="194" t="s">
        <v>72</v>
      </c>
      <c r="AB52" s="195"/>
      <c r="AC52" s="195"/>
      <c r="AD52" s="38"/>
      <c r="AE52" s="194" t="s">
        <v>72</v>
      </c>
      <c r="AF52" s="195"/>
      <c r="AG52" s="195"/>
      <c r="AH52" s="38"/>
      <c r="AI52" s="194" t="s">
        <v>72</v>
      </c>
      <c r="AJ52" s="195"/>
      <c r="AK52" s="195"/>
      <c r="AL52" s="38"/>
      <c r="AM52" s="194" t="s">
        <v>72</v>
      </c>
      <c r="AN52" s="195"/>
      <c r="AO52" s="195"/>
    </row>
    <row r="53" spans="1:41">
      <c r="A53" s="232"/>
      <c r="B53" s="106" t="s">
        <v>65</v>
      </c>
      <c r="C53" s="194" t="s">
        <v>220</v>
      </c>
      <c r="D53" s="195"/>
      <c r="E53" s="195"/>
      <c r="F53" s="37"/>
      <c r="G53" s="194" t="s">
        <v>220</v>
      </c>
      <c r="H53" s="195"/>
      <c r="I53" s="195"/>
      <c r="J53" s="38"/>
      <c r="K53" s="194" t="s">
        <v>205</v>
      </c>
      <c r="L53" s="195"/>
      <c r="M53" s="195"/>
      <c r="N53" s="38"/>
      <c r="O53" s="194" t="s">
        <v>72</v>
      </c>
      <c r="P53" s="195"/>
      <c r="Q53" s="195"/>
      <c r="R53" s="38"/>
      <c r="S53" s="194" t="s">
        <v>72</v>
      </c>
      <c r="T53" s="195"/>
      <c r="U53" s="195"/>
      <c r="V53" s="38"/>
      <c r="W53" s="194" t="s">
        <v>72</v>
      </c>
      <c r="X53" s="195"/>
      <c r="Y53" s="195"/>
      <c r="Z53" s="38"/>
      <c r="AA53" s="194" t="s">
        <v>72</v>
      </c>
      <c r="AB53" s="195"/>
      <c r="AC53" s="195"/>
      <c r="AD53" s="38"/>
      <c r="AE53" s="194" t="s">
        <v>72</v>
      </c>
      <c r="AF53" s="195"/>
      <c r="AG53" s="195"/>
      <c r="AH53" s="38"/>
      <c r="AI53" s="194" t="s">
        <v>72</v>
      </c>
      <c r="AJ53" s="195"/>
      <c r="AK53" s="195"/>
      <c r="AL53" s="38"/>
      <c r="AM53" s="194" t="s">
        <v>72</v>
      </c>
      <c r="AN53" s="195"/>
      <c r="AO53" s="195"/>
    </row>
    <row r="54" spans="1:41">
      <c r="A54" s="232"/>
      <c r="B54" s="106" t="s">
        <v>64</v>
      </c>
      <c r="C54" s="194"/>
      <c r="D54" s="195"/>
      <c r="E54" s="195"/>
      <c r="F54" s="37"/>
      <c r="G54" s="248" t="s">
        <v>1297</v>
      </c>
      <c r="H54" s="249"/>
      <c r="I54" s="249"/>
      <c r="J54" s="38"/>
      <c r="K54" s="194" t="s">
        <v>1298</v>
      </c>
      <c r="L54" s="195"/>
      <c r="M54" s="195"/>
      <c r="N54" s="38"/>
      <c r="O54" s="194" t="s">
        <v>72</v>
      </c>
      <c r="P54" s="195"/>
      <c r="Q54" s="195"/>
      <c r="R54" s="38"/>
      <c r="S54" s="194" t="s">
        <v>72</v>
      </c>
      <c r="T54" s="195"/>
      <c r="U54" s="195"/>
      <c r="V54" s="38"/>
      <c r="W54" s="194" t="s">
        <v>72</v>
      </c>
      <c r="X54" s="195"/>
      <c r="Y54" s="195"/>
      <c r="Z54" s="38"/>
      <c r="AA54" s="194" t="s">
        <v>72</v>
      </c>
      <c r="AB54" s="195"/>
      <c r="AC54" s="195"/>
      <c r="AD54" s="38"/>
      <c r="AE54" s="194" t="s">
        <v>72</v>
      </c>
      <c r="AF54" s="195"/>
      <c r="AG54" s="195"/>
      <c r="AH54" s="38"/>
      <c r="AI54" s="194" t="s">
        <v>72</v>
      </c>
      <c r="AJ54" s="195"/>
      <c r="AK54" s="195"/>
      <c r="AL54" s="38"/>
      <c r="AM54" s="194" t="s">
        <v>72</v>
      </c>
      <c r="AN54" s="195"/>
      <c r="AO54" s="195"/>
    </row>
    <row r="55" spans="1:41">
      <c r="A55" s="232"/>
      <c r="B55" s="106" t="s">
        <v>73</v>
      </c>
      <c r="C55" s="194" t="s">
        <v>72</v>
      </c>
      <c r="D55" s="195"/>
      <c r="E55" s="195"/>
      <c r="F55" s="37"/>
      <c r="G55" s="194" t="s">
        <v>1299</v>
      </c>
      <c r="H55" s="195"/>
      <c r="I55" s="195"/>
      <c r="J55" s="38"/>
      <c r="K55" s="194" t="s">
        <v>206</v>
      </c>
      <c r="L55" s="195"/>
      <c r="M55" s="195"/>
      <c r="N55" s="38"/>
      <c r="O55" s="194" t="s">
        <v>72</v>
      </c>
      <c r="P55" s="195"/>
      <c r="Q55" s="195"/>
      <c r="R55" s="38"/>
      <c r="S55" s="194" t="s">
        <v>72</v>
      </c>
      <c r="T55" s="195"/>
      <c r="U55" s="195"/>
      <c r="V55" s="38"/>
      <c r="W55" s="194" t="s">
        <v>72</v>
      </c>
      <c r="X55" s="195"/>
      <c r="Y55" s="195"/>
      <c r="Z55" s="38"/>
      <c r="AA55" s="194" t="s">
        <v>72</v>
      </c>
      <c r="AB55" s="195"/>
      <c r="AC55" s="195"/>
      <c r="AD55" s="38"/>
      <c r="AE55" s="194" t="s">
        <v>72</v>
      </c>
      <c r="AF55" s="195"/>
      <c r="AG55" s="195"/>
      <c r="AH55" s="38"/>
      <c r="AI55" s="194" t="s">
        <v>72</v>
      </c>
      <c r="AJ55" s="195"/>
      <c r="AK55" s="195"/>
      <c r="AL55" s="38"/>
      <c r="AM55" s="194" t="s">
        <v>72</v>
      </c>
      <c r="AN55" s="195"/>
      <c r="AO55" s="195"/>
    </row>
    <row r="56" spans="1:41">
      <c r="A56" s="232"/>
      <c r="B56" s="106" t="s">
        <v>74</v>
      </c>
      <c r="C56" s="194" t="s">
        <v>72</v>
      </c>
      <c r="D56" s="195"/>
      <c r="E56" s="195"/>
      <c r="F56" s="37"/>
      <c r="G56" s="194"/>
      <c r="H56" s="195"/>
      <c r="I56" s="195"/>
      <c r="J56" s="38"/>
      <c r="K56" s="194"/>
      <c r="L56" s="195"/>
      <c r="M56" s="195"/>
      <c r="N56" s="38"/>
      <c r="O56" s="194" t="s">
        <v>72</v>
      </c>
      <c r="P56" s="195"/>
      <c r="Q56" s="195"/>
      <c r="R56" s="38"/>
      <c r="S56" s="194" t="s">
        <v>72</v>
      </c>
      <c r="T56" s="195"/>
      <c r="U56" s="195"/>
      <c r="V56" s="38"/>
      <c r="W56" s="194" t="s">
        <v>72</v>
      </c>
      <c r="X56" s="195"/>
      <c r="Y56" s="195"/>
      <c r="Z56" s="38"/>
      <c r="AA56" s="194" t="s">
        <v>72</v>
      </c>
      <c r="AB56" s="195"/>
      <c r="AC56" s="195"/>
      <c r="AD56" s="38"/>
      <c r="AE56" s="194" t="s">
        <v>72</v>
      </c>
      <c r="AF56" s="195"/>
      <c r="AG56" s="195"/>
      <c r="AH56" s="38"/>
      <c r="AI56" s="194" t="s">
        <v>72</v>
      </c>
      <c r="AJ56" s="195"/>
      <c r="AK56" s="195"/>
      <c r="AL56" s="38"/>
      <c r="AM56" s="194" t="s">
        <v>72</v>
      </c>
      <c r="AN56" s="195"/>
      <c r="AO56" s="19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44"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44"/>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44"/>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4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4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4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4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4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4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42"/>
      <c r="B67" s="39" t="s">
        <v>83</v>
      </c>
      <c r="C67" s="247" t="s">
        <v>1300</v>
      </c>
      <c r="D67" s="247"/>
      <c r="E67" s="247"/>
      <c r="F67" s="37"/>
      <c r="G67" s="187" t="s">
        <v>1301</v>
      </c>
      <c r="H67" s="187"/>
      <c r="I67" s="187"/>
      <c r="J67" s="38"/>
      <c r="K67" s="187" t="s">
        <v>84</v>
      </c>
      <c r="L67" s="187"/>
      <c r="M67" s="187"/>
      <c r="N67" s="38"/>
      <c r="O67" s="187" t="s">
        <v>84</v>
      </c>
      <c r="P67" s="187"/>
      <c r="Q67" s="187"/>
      <c r="R67" s="38"/>
      <c r="S67" s="187" t="s">
        <v>84</v>
      </c>
      <c r="T67" s="187"/>
      <c r="U67" s="187"/>
      <c r="V67" s="38"/>
      <c r="W67" s="187" t="s">
        <v>84</v>
      </c>
      <c r="X67" s="187"/>
      <c r="Y67" s="187"/>
      <c r="Z67" s="38"/>
      <c r="AA67" s="187" t="s">
        <v>84</v>
      </c>
      <c r="AB67" s="187"/>
      <c r="AC67" s="187"/>
      <c r="AD67" s="38"/>
      <c r="AE67" s="187" t="s">
        <v>84</v>
      </c>
      <c r="AF67" s="187"/>
      <c r="AG67" s="187"/>
      <c r="AH67" s="38"/>
      <c r="AI67" s="187" t="s">
        <v>84</v>
      </c>
      <c r="AJ67" s="187"/>
      <c r="AK67" s="187"/>
      <c r="AL67" s="38"/>
      <c r="AM67" s="187" t="s">
        <v>84</v>
      </c>
      <c r="AN67" s="187"/>
      <c r="AO67" s="187"/>
    </row>
    <row r="68" spans="1:41">
      <c r="A68" s="242"/>
      <c r="B68" s="188"/>
      <c r="C68" s="247"/>
      <c r="D68" s="247"/>
      <c r="E68" s="247"/>
      <c r="F68" s="37"/>
      <c r="G68" s="187"/>
      <c r="H68" s="187"/>
      <c r="I68" s="187"/>
      <c r="J68" s="38"/>
      <c r="K68" s="187"/>
      <c r="L68" s="187"/>
      <c r="M68" s="187"/>
      <c r="N68" s="38"/>
      <c r="O68" s="187"/>
      <c r="P68" s="187"/>
      <c r="Q68" s="187"/>
      <c r="R68" s="38"/>
      <c r="S68" s="187"/>
      <c r="T68" s="187"/>
      <c r="U68" s="187"/>
      <c r="V68" s="38"/>
      <c r="W68" s="187"/>
      <c r="X68" s="187"/>
      <c r="Y68" s="187"/>
      <c r="Z68" s="38"/>
      <c r="AA68" s="187"/>
      <c r="AB68" s="187"/>
      <c r="AC68" s="187"/>
      <c r="AD68" s="38"/>
      <c r="AE68" s="187"/>
      <c r="AF68" s="187"/>
      <c r="AG68" s="187"/>
      <c r="AH68" s="38"/>
      <c r="AI68" s="187"/>
      <c r="AJ68" s="187"/>
      <c r="AK68" s="187"/>
      <c r="AL68" s="38"/>
      <c r="AM68" s="187"/>
      <c r="AN68" s="187"/>
      <c r="AO68" s="187"/>
    </row>
    <row r="69" spans="1:41">
      <c r="A69" s="242"/>
      <c r="B69" s="189"/>
      <c r="C69" s="247"/>
      <c r="D69" s="247"/>
      <c r="E69" s="247"/>
      <c r="F69" s="37"/>
      <c r="G69" s="187"/>
      <c r="H69" s="187"/>
      <c r="I69" s="187"/>
      <c r="J69" s="38"/>
      <c r="K69" s="187"/>
      <c r="L69" s="187"/>
      <c r="M69" s="187"/>
      <c r="N69" s="38"/>
      <c r="O69" s="187"/>
      <c r="P69" s="187"/>
      <c r="Q69" s="187"/>
      <c r="R69" s="38"/>
      <c r="S69" s="187"/>
      <c r="T69" s="187"/>
      <c r="U69" s="187"/>
      <c r="V69" s="38"/>
      <c r="W69" s="187"/>
      <c r="X69" s="187"/>
      <c r="Y69" s="187"/>
      <c r="Z69" s="38"/>
      <c r="AA69" s="187"/>
      <c r="AB69" s="187"/>
      <c r="AC69" s="187"/>
      <c r="AD69" s="38"/>
      <c r="AE69" s="187"/>
      <c r="AF69" s="187"/>
      <c r="AG69" s="187"/>
      <c r="AH69" s="38"/>
      <c r="AI69" s="187"/>
      <c r="AJ69" s="187"/>
      <c r="AK69" s="187"/>
      <c r="AL69" s="38"/>
      <c r="AM69" s="187"/>
      <c r="AN69" s="187"/>
      <c r="AO69" s="187"/>
    </row>
    <row r="70" spans="1:41">
      <c r="A70" s="242"/>
      <c r="B70" s="189"/>
      <c r="C70" s="247"/>
      <c r="D70" s="247"/>
      <c r="E70" s="247"/>
      <c r="F70" s="37"/>
      <c r="G70" s="187"/>
      <c r="H70" s="187"/>
      <c r="I70" s="187"/>
      <c r="J70" s="38"/>
      <c r="K70" s="187"/>
      <c r="L70" s="187"/>
      <c r="M70" s="187"/>
      <c r="N70" s="38"/>
      <c r="O70" s="187"/>
      <c r="P70" s="187"/>
      <c r="Q70" s="187"/>
      <c r="R70" s="38"/>
      <c r="S70" s="187"/>
      <c r="T70" s="187"/>
      <c r="U70" s="187"/>
      <c r="V70" s="38"/>
      <c r="W70" s="187"/>
      <c r="X70" s="187"/>
      <c r="Y70" s="187"/>
      <c r="Z70" s="38"/>
      <c r="AA70" s="187"/>
      <c r="AB70" s="187"/>
      <c r="AC70" s="187"/>
      <c r="AD70" s="38"/>
      <c r="AE70" s="187"/>
      <c r="AF70" s="187"/>
      <c r="AG70" s="187"/>
      <c r="AH70" s="38"/>
      <c r="AI70" s="187"/>
      <c r="AJ70" s="187"/>
      <c r="AK70" s="187"/>
      <c r="AL70" s="38"/>
      <c r="AM70" s="187"/>
      <c r="AN70" s="187"/>
      <c r="AO70" s="187"/>
    </row>
    <row r="71" spans="1:41">
      <c r="A71" s="242"/>
      <c r="B71" s="189"/>
      <c r="C71" s="247"/>
      <c r="D71" s="247"/>
      <c r="E71" s="247"/>
      <c r="F71" s="37"/>
      <c r="G71" s="187"/>
      <c r="H71" s="187"/>
      <c r="I71" s="187"/>
      <c r="J71" s="38"/>
      <c r="K71" s="187"/>
      <c r="L71" s="187"/>
      <c r="M71" s="187"/>
      <c r="N71" s="38"/>
      <c r="O71" s="187"/>
      <c r="P71" s="187"/>
      <c r="Q71" s="187"/>
      <c r="R71" s="38"/>
      <c r="S71" s="187"/>
      <c r="T71" s="187"/>
      <c r="U71" s="187"/>
      <c r="V71" s="38"/>
      <c r="W71" s="187"/>
      <c r="X71" s="187"/>
      <c r="Y71" s="187"/>
      <c r="Z71" s="38"/>
      <c r="AA71" s="187"/>
      <c r="AB71" s="187"/>
      <c r="AC71" s="187"/>
      <c r="AD71" s="38"/>
      <c r="AE71" s="187"/>
      <c r="AF71" s="187"/>
      <c r="AG71" s="187"/>
      <c r="AH71" s="38"/>
      <c r="AI71" s="187"/>
      <c r="AJ71" s="187"/>
      <c r="AK71" s="187"/>
      <c r="AL71" s="38"/>
      <c r="AM71" s="187"/>
      <c r="AN71" s="187"/>
      <c r="AO71" s="187"/>
    </row>
    <row r="72" spans="1:41">
      <c r="A72" s="242"/>
      <c r="B72" s="189"/>
      <c r="C72" s="247"/>
      <c r="D72" s="247"/>
      <c r="E72" s="247"/>
      <c r="F72" s="37"/>
      <c r="G72" s="187"/>
      <c r="H72" s="187"/>
      <c r="I72" s="187"/>
      <c r="J72" s="38"/>
      <c r="K72" s="187"/>
      <c r="L72" s="187"/>
      <c r="M72" s="187"/>
      <c r="N72" s="38"/>
      <c r="O72" s="187"/>
      <c r="P72" s="187"/>
      <c r="Q72" s="187"/>
      <c r="R72" s="38"/>
      <c r="S72" s="187"/>
      <c r="T72" s="187"/>
      <c r="U72" s="187"/>
      <c r="V72" s="38"/>
      <c r="W72" s="187"/>
      <c r="X72" s="187"/>
      <c r="Y72" s="187"/>
      <c r="Z72" s="38"/>
      <c r="AA72" s="187"/>
      <c r="AB72" s="187"/>
      <c r="AC72" s="187"/>
      <c r="AD72" s="38"/>
      <c r="AE72" s="187"/>
      <c r="AF72" s="187"/>
      <c r="AG72" s="187"/>
      <c r="AH72" s="38"/>
      <c r="AI72" s="187"/>
      <c r="AJ72" s="187"/>
      <c r="AK72" s="187"/>
      <c r="AL72" s="38"/>
      <c r="AM72" s="187"/>
      <c r="AN72" s="187"/>
      <c r="AO72" s="187"/>
    </row>
    <row r="73" spans="1:41">
      <c r="A73" s="242"/>
      <c r="B73" s="190"/>
      <c r="C73" s="247"/>
      <c r="D73" s="247"/>
      <c r="E73" s="247"/>
      <c r="F73" s="37"/>
      <c r="G73" s="187"/>
      <c r="H73" s="187"/>
      <c r="I73" s="187"/>
      <c r="J73" s="38"/>
      <c r="K73" s="187"/>
      <c r="L73" s="187"/>
      <c r="M73" s="187"/>
      <c r="N73" s="38"/>
      <c r="O73" s="187"/>
      <c r="P73" s="187"/>
      <c r="Q73" s="187"/>
      <c r="R73" s="38"/>
      <c r="S73" s="187"/>
      <c r="T73" s="187"/>
      <c r="U73" s="187"/>
      <c r="V73" s="38"/>
      <c r="W73" s="187"/>
      <c r="X73" s="187"/>
      <c r="Y73" s="187"/>
      <c r="Z73" s="38"/>
      <c r="AA73" s="187"/>
      <c r="AB73" s="187"/>
      <c r="AC73" s="187"/>
      <c r="AD73" s="38"/>
      <c r="AE73" s="187"/>
      <c r="AF73" s="187"/>
      <c r="AG73" s="187"/>
      <c r="AH73" s="38"/>
      <c r="AI73" s="187"/>
      <c r="AJ73" s="187"/>
      <c r="AK73" s="187"/>
      <c r="AL73" s="38"/>
      <c r="AM73" s="187"/>
      <c r="AN73" s="187"/>
      <c r="AO73" s="187"/>
    </row>
    <row r="74" spans="1:41">
      <c r="A74" s="242"/>
    </row>
    <row r="75" spans="1:41">
      <c r="A75" s="242"/>
    </row>
    <row r="76" spans="1:41">
      <c r="A76" s="242"/>
    </row>
    <row r="77" spans="1:41">
      <c r="A77" s="242"/>
    </row>
    <row r="78" spans="1:41">
      <c r="A78" s="242"/>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00000000-0002-0000-0800-000000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800-000001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800-000002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800-000003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800-000004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800-000005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800-000006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800-000007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800-000008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00000000-0002-0000-0800-000009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00000000-0002-0000-0800-00000A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00000000-0002-0000-0800-00000B000000}">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00000000-0004-0000-0800-000000000000}"/>
    <hyperlink ref="E20" location="Background!L2" display="&gt;&gt; List of impact category" xr:uid="{00000000-0004-0000-0800-000001000000}"/>
    <hyperlink ref="E19" location="Background!M3" display="&gt;&gt; SDGs" xr:uid="{00000000-0004-0000-0800-000002000000}"/>
    <hyperlink ref="C28" location="Mapping!AA1" display="&gt;&gt; List of all monitoring indicators" xr:uid="{00000000-0004-0000-0800-000003000000}"/>
    <hyperlink ref="G28" location="Mapping!AA1" display="&gt;&gt; List of all monitoring indicators" xr:uid="{00000000-0004-0000-0800-000004000000}"/>
    <hyperlink ref="K28" location="Mapping!AA1" display="&gt;&gt; List of all monitoring indicators" xr:uid="{00000000-0004-0000-0800-000005000000}"/>
    <hyperlink ref="O28" location="Mapping!AA1" display="&gt;&gt; List of all monitoring indicators" xr:uid="{00000000-0004-0000-0800-000006000000}"/>
    <hyperlink ref="S28" location="Mapping!AA1" display="&gt;&gt; List of all monitoring indicators" xr:uid="{00000000-0004-0000-0800-000007000000}"/>
    <hyperlink ref="W28" location="Mapping!AA1" display="&gt;&gt; List of all monitoring indicators" xr:uid="{00000000-0004-0000-0800-000008000000}"/>
    <hyperlink ref="AA28" location="Mapping!AA1" display="&gt;&gt; List of all monitoring indicators" xr:uid="{00000000-0004-0000-0800-000009000000}"/>
    <hyperlink ref="AE28" location="Mapping!AA1" display="&gt;&gt; List of all monitoring indicators" xr:uid="{00000000-0004-0000-0800-00000A000000}"/>
    <hyperlink ref="AI28" location="Mapping!AA1" display="&gt;&gt; List of all monitoring indicators" xr:uid="{00000000-0004-0000-0800-00000B000000}"/>
    <hyperlink ref="AM28" location="Mapping!AA1" display="&gt;&gt; List of all monitoring indicators" xr:uid="{00000000-0004-0000-0800-00000C000000}"/>
    <hyperlink ref="A36" location="BA!R3" display="For more details please refer to BA worksheet" xr:uid="{00000000-0004-0000-0800-00000D000000}"/>
    <hyperlink ref="A50:A56" location="'Impact assessment'!A24" display="&gt;&gt;Copy and paste information from step 4 table, as needed." xr:uid="{00000000-0004-0000-08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C000000}">
          <x14:formula1>
            <xm:f>Background!$P$6:$P$12</xm:f>
          </x14:formula1>
          <xm:sqref>C7</xm:sqref>
        </x14:dataValidation>
        <x14:dataValidation type="list" allowBlank="1" showInputMessage="1" showErrorMessage="1" xr:uid="{00000000-0002-0000-0800-00000D000000}">
          <x14:formula1>
            <xm:f>Background!$L$28:$L$31</xm:f>
          </x14:formula1>
          <xm:sqref>C20:C21</xm:sqref>
        </x14:dataValidation>
        <x14:dataValidation type="list" allowBlank="1" showInputMessage="1" showErrorMessage="1" xr:uid="{00000000-0002-0000-0800-00000E000000}">
          <x14:formula1>
            <xm:f>Background!$L$5:$L$29</xm:f>
          </x14:formula1>
          <xm:sqref>AI23 AM23 AE23 AA23 W23 S23 O23 K23 C23 G23</xm:sqref>
        </x14:dataValidation>
        <x14:dataValidation type="list" allowBlank="1" showInputMessage="1" showErrorMessage="1" xr:uid="{00000000-0002-0000-0800-00000F000000}">
          <x14:formula1>
            <xm:f>Background!$N$5:$N$24</xm:f>
          </x14:formula1>
          <xm:sqref>AI24 AM24 AE24 AA24 W24 S24 O24 K24 C24 G24</xm:sqref>
        </x14:dataValidation>
        <x14:dataValidation type="list" allowBlank="1" showInputMessage="1" showErrorMessage="1" xr:uid="{00000000-0002-0000-0800-000010000000}">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Dell</cp:lastModifiedBy>
  <cp:revision/>
  <dcterms:created xsi:type="dcterms:W3CDTF">2020-07-30T17:29:20Z</dcterms:created>
  <dcterms:modified xsi:type="dcterms:W3CDTF">2024-10-07T12:23:02Z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