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johannthaler/Documents/Persoenliches /BURN/GS PoA/Documents Preliminary review/VPAs/VPA 5_DRC (Jikokoa)/"/>
    </mc:Choice>
  </mc:AlternateContent>
  <xr:revisionPtr revIDLastSave="0" documentId="8_{C1B6EC99-B884-BF48-A5EC-9C31065DDFA5}" xr6:coauthVersionLast="47" xr6:coauthVersionMax="47" xr10:uidLastSave="{00000000-0000-0000-0000-000000000000}"/>
  <bookViews>
    <workbookView xWindow="53720" yWindow="1340" windowWidth="45340" windowHeight="24140" tabRatio="500" xr2:uid="{00000000-000D-0000-FFFF-FFFF00000000}"/>
  </bookViews>
  <sheets>
    <sheet name="ER ICS TPDDTEC" sheetId="6" r:id="rId1"/>
    <sheet name="Th. Energy savings unit level" sheetId="11" r:id="rId2"/>
    <sheet name="EMISSION FACTOR" sheetId="8" r:id="rId3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6" i="6" l="1"/>
  <c r="D47" i="6" l="1"/>
  <c r="C47" i="6"/>
  <c r="C28" i="8"/>
  <c r="C30" i="8" s="1"/>
  <c r="C20" i="8"/>
  <c r="C22" i="8" s="1"/>
  <c r="C14" i="8"/>
  <c r="E37" i="6"/>
  <c r="D37" i="6"/>
  <c r="E33" i="6"/>
  <c r="E34" i="6"/>
  <c r="E35" i="6"/>
  <c r="E36" i="6"/>
  <c r="E32" i="6"/>
  <c r="D34" i="6"/>
  <c r="C33" i="8" l="1"/>
  <c r="D36" i="6"/>
  <c r="D35" i="6"/>
  <c r="D33" i="6"/>
  <c r="D32" i="6"/>
  <c r="C9" i="11" l="1"/>
  <c r="C10" i="11" s="1"/>
  <c r="C5" i="11"/>
  <c r="C8" i="11" s="1"/>
  <c r="C12" i="11" l="1"/>
  <c r="C13" i="11" s="1"/>
  <c r="C15" i="11" l="1"/>
  <c r="C16" i="11" s="1"/>
  <c r="C18" i="11" s="1"/>
  <c r="E47" i="6" l="1"/>
  <c r="E48" i="6"/>
  <c r="E49" i="6"/>
  <c r="E50" i="6"/>
  <c r="E51" i="6"/>
  <c r="E52" i="6"/>
  <c r="E54" i="6" s="1"/>
  <c r="D20" i="6" l="1"/>
  <c r="D19" i="6"/>
  <c r="D25" i="6" l="1"/>
  <c r="C50" i="6"/>
  <c r="G47" i="6"/>
  <c r="D48" i="6"/>
  <c r="D50" i="6"/>
  <c r="C51" i="6"/>
  <c r="D49" i="6"/>
  <c r="C48" i="6"/>
  <c r="C49" i="6"/>
  <c r="D51" i="6"/>
  <c r="G48" i="6" l="1"/>
  <c r="G51" i="6"/>
  <c r="G49" i="6"/>
  <c r="G50" i="6"/>
  <c r="F51" i="6"/>
  <c r="F48" i="6"/>
  <c r="F49" i="6"/>
  <c r="F50" i="6"/>
  <c r="F47" i="6"/>
  <c r="F52" i="6" s="1"/>
  <c r="F54" i="6" s="1"/>
  <c r="C52" i="6"/>
  <c r="C54" i="6" l="1"/>
  <c r="D52" i="6"/>
  <c r="D54" i="6" s="1"/>
  <c r="G52" i="6" l="1"/>
  <c r="G54" i="6" s="1"/>
</calcChain>
</file>

<file path=xl/sharedStrings.xml><?xml version="1.0" encoding="utf-8"?>
<sst xmlns="http://schemas.openxmlformats.org/spreadsheetml/2006/main" count="148" uniqueCount="108">
  <si>
    <t>TPDDTEC</t>
  </si>
  <si>
    <t xml:space="preserve">Emission reduction (equation (1) in TPDDTEC) </t>
  </si>
  <si>
    <r>
      <t xml:space="preserve">ERy = ∑b,p (Np,y* Up,y* Pp,b,y* </t>
    </r>
    <r>
      <rPr>
        <sz val="14"/>
        <color theme="1"/>
        <rFont val="Cambria"/>
        <family val="1"/>
      </rPr>
      <t xml:space="preserve">NCVb, fuel </t>
    </r>
    <r>
      <rPr>
        <sz val="14"/>
        <color theme="1"/>
        <rFont val="TimesNewRomanPSMT"/>
      </rPr>
      <t>* (</t>
    </r>
    <r>
      <rPr>
        <i/>
        <sz val="14"/>
        <color theme="1"/>
        <rFont val="Cambria"/>
        <family val="1"/>
      </rPr>
      <t xml:space="preserve">f </t>
    </r>
    <r>
      <rPr>
        <sz val="14"/>
        <color theme="1"/>
        <rFont val="Cambria"/>
        <family val="1"/>
      </rPr>
      <t xml:space="preserve">NRB,b, y </t>
    </r>
    <r>
      <rPr>
        <sz val="14"/>
        <color theme="1"/>
        <rFont val="TimesNewRomanPSMT"/>
      </rPr>
      <t xml:space="preserve">* </t>
    </r>
    <r>
      <rPr>
        <sz val="14"/>
        <color theme="1"/>
        <rFont val="Cambria"/>
        <family val="1"/>
      </rPr>
      <t>EFfuel, CO2 + EFfuel, nonCO2))</t>
    </r>
    <r>
      <rPr>
        <sz val="14"/>
        <color theme="1"/>
        <rFont val="TimesNewRomanPSMT"/>
      </rPr>
      <t xml:space="preserve">– ∑ LEp,y </t>
    </r>
  </si>
  <si>
    <r>
      <t>Emission reductions per stove per year (</t>
    </r>
    <r>
      <rPr>
        <b/>
        <sz val="9"/>
        <rFont val="Verdana"/>
        <family val="2"/>
      </rPr>
      <t>FUEL USE</t>
    </r>
    <r>
      <rPr>
        <sz val="9"/>
        <rFont val="Verdana"/>
        <family val="2"/>
      </rPr>
      <t>)</t>
    </r>
  </si>
  <si>
    <t>Item</t>
  </si>
  <si>
    <t>Unit</t>
  </si>
  <si>
    <t>Value</t>
  </si>
  <si>
    <t>Source</t>
  </si>
  <si>
    <t>Project Technology Days (N)</t>
  </si>
  <si>
    <t>days</t>
  </si>
  <si>
    <t>assumption</t>
  </si>
  <si>
    <t>Cumulative Usage Rate (U)</t>
  </si>
  <si>
    <t>fraction</t>
  </si>
  <si>
    <t>Baseline fuel consumption (Pb,y)</t>
  </si>
  <si>
    <t xml:space="preserve">tons/household/year </t>
  </si>
  <si>
    <t>Project fuel consumption (Pp,y)</t>
  </si>
  <si>
    <t>assumption: 50% fuel savings, 50% of baseline fuel is in use</t>
  </si>
  <si>
    <t xml:space="preserve">Non-renewable biomass fraction (baseline) </t>
  </si>
  <si>
    <t>Wood to charcoal conversion factor</t>
  </si>
  <si>
    <t>EF,b,wood, CO2 (combined)</t>
  </si>
  <si>
    <t>tCO2e/t charcoal</t>
  </si>
  <si>
    <t>IPCC 2006 default</t>
  </si>
  <si>
    <t xml:space="preserve">EF,b,wood, nonCO2 (combined) </t>
  </si>
  <si>
    <t>IPCC 2006 default (CH4 + N2O)</t>
  </si>
  <si>
    <t>Net Caloric Value*</t>
  </si>
  <si>
    <t>TJ/t charcoal</t>
  </si>
  <si>
    <t>n.a</t>
  </si>
  <si>
    <t>Leakage LE</t>
  </si>
  <si>
    <t>tCO2e/t year</t>
  </si>
  <si>
    <t>*not used if EF is in tCO2/t fuel</t>
  </si>
  <si>
    <t>ER(tCO2e/yr-stove)</t>
  </si>
  <si>
    <t xml:space="preserve">IMPLEMENTATION SCHEDULE </t>
  </si>
  <si>
    <t>N° of stoves distributed</t>
  </si>
  <si>
    <t xml:space="preserve">Aggregated N° of ICS </t>
  </si>
  <si>
    <t>YEAR 1</t>
  </si>
  <si>
    <t>YEAR 2</t>
  </si>
  <si>
    <t>YEAR 3</t>
  </si>
  <si>
    <t>YEAR 4</t>
  </si>
  <si>
    <t>YEAR 5</t>
  </si>
  <si>
    <t xml:space="preserve">NB: Since cookstove sales are progressive, it is assumed that cookstoves are in operation for 180 days in average in the year when they are sold. </t>
  </si>
  <si>
    <t>NB: Average lifetime is assumed to be 7 years</t>
  </si>
  <si>
    <t>Year</t>
  </si>
  <si>
    <t>Baseline emissions</t>
  </si>
  <si>
    <t>Project emissions</t>
  </si>
  <si>
    <t>Leakage</t>
  </si>
  <si>
    <t>Emission reductions</t>
  </si>
  <si>
    <r>
      <t>(t CO</t>
    </r>
    <r>
      <rPr>
        <b/>
        <vertAlign val="subscript"/>
        <sz val="11"/>
        <color theme="1"/>
        <rFont val="Times New Roman Bold"/>
      </rPr>
      <t>2</t>
    </r>
    <r>
      <rPr>
        <b/>
        <sz val="11"/>
        <color theme="1"/>
        <rFont val="Arial"/>
        <family val="2"/>
      </rPr>
      <t>e)</t>
    </r>
  </si>
  <si>
    <t>Total</t>
  </si>
  <si>
    <t>Total number of crediting years</t>
  </si>
  <si>
    <t>Annual average over the crediting period</t>
  </si>
  <si>
    <r>
      <t>NCV</t>
    </r>
    <r>
      <rPr>
        <vertAlign val="subscript"/>
        <sz val="10"/>
        <color theme="1"/>
        <rFont val="Arial Narrow"/>
        <family val="2"/>
      </rPr>
      <t>wood</t>
    </r>
  </si>
  <si>
    <t>TJ/t</t>
  </si>
  <si>
    <t>IPCC default 2006, volume 2, chapter 1 (Table 1.2)</t>
  </si>
  <si>
    <t xml:space="preserve">Conversion factor </t>
  </si>
  <si>
    <t xml:space="preserve">TJ/kWh </t>
  </si>
  <si>
    <t xml:space="preserve">1 kWh = 0,0000036 TJ (Conversion Factor) </t>
  </si>
  <si>
    <t>NCV Biomass (kWh/t)</t>
  </si>
  <si>
    <t>kWh/t</t>
  </si>
  <si>
    <t xml:space="preserve">Calculated </t>
  </si>
  <si>
    <r>
      <t>B</t>
    </r>
    <r>
      <rPr>
        <vertAlign val="subscript"/>
        <sz val="10"/>
        <color indexed="8"/>
        <rFont val="Arial Narrow"/>
        <family val="2"/>
      </rPr>
      <t>old</t>
    </r>
  </si>
  <si>
    <t>t/HH/y</t>
  </si>
  <si>
    <t xml:space="preserve">Calculated value </t>
  </si>
  <si>
    <t xml:space="preserve">Project fuel savings per HH </t>
  </si>
  <si>
    <t>Assumption: 50% fuel savings</t>
  </si>
  <si>
    <t xml:space="preserve">No of stoves </t>
  </si>
  <si>
    <t xml:space="preserve">N° </t>
  </si>
  <si>
    <t>Assumption</t>
  </si>
  <si>
    <t xml:space="preserve">Fuel savings per stove </t>
  </si>
  <si>
    <t>t/stove/y</t>
  </si>
  <si>
    <t>Calculated</t>
  </si>
  <si>
    <t xml:space="preserve">Energy savings per stove (kWh/stove/year) </t>
  </si>
  <si>
    <t>kWh/stove/year</t>
  </si>
  <si>
    <t>GWh/kWh</t>
  </si>
  <si>
    <t xml:space="preserve">Energy savings per stove (GWh/stove/year) </t>
  </si>
  <si>
    <t>GWh/stove/year</t>
  </si>
  <si>
    <t xml:space="preserve">Energy savings per stove (MWh/stove/year) </t>
  </si>
  <si>
    <t>MWh/stove/year</t>
  </si>
  <si>
    <t>Micro-scale unit threshold</t>
  </si>
  <si>
    <t xml:space="preserve">Community Services Activity Requirements  </t>
  </si>
  <si>
    <t>PASS/FAIL test</t>
  </si>
  <si>
    <t>EMISSION FACTOR WOOD (FUEL USE)</t>
  </si>
  <si>
    <t>CO2 emission factor for wood</t>
  </si>
  <si>
    <t>item</t>
    <phoneticPr fontId="0" type="noConversion"/>
  </si>
  <si>
    <t>value</t>
    <phoneticPr fontId="0" type="noConversion"/>
  </si>
  <si>
    <t>EF wood (tCO2e/TJ)</t>
  </si>
  <si>
    <t>IPCC default 2006, volume 2, chapter 2 (Table 2.5)</t>
  </si>
  <si>
    <t>NCV wood (TJ/ton fuel)</t>
  </si>
  <si>
    <t>EF wood (tCO2e/t fuel)</t>
  </si>
  <si>
    <t>calculated</t>
  </si>
  <si>
    <t>CH4 emission factor</t>
  </si>
  <si>
    <t>EF wood (tCH4/TJ)</t>
  </si>
  <si>
    <t>IPCC default 2006, volume 2, chapter 2  (Table 2.5)</t>
  </si>
  <si>
    <t>GWP CH4</t>
  </si>
  <si>
    <t>wood tCO2e/TJ</t>
  </si>
  <si>
    <t>IPCC default 2006,  volume 2, chapter 1 (Table 1.2)</t>
  </si>
  <si>
    <t>EF wood tCO2e/t fuel</t>
  </si>
  <si>
    <t>N2O emission factor</t>
  </si>
  <si>
    <t>wood tN2O/TJ</t>
    <phoneticPr fontId="0" type="noConversion"/>
  </si>
  <si>
    <t>GWP N2O</t>
  </si>
  <si>
    <t>NCV wood TJ/ton fuel</t>
  </si>
  <si>
    <t>non-CO2 emission factor for wood</t>
  </si>
  <si>
    <t>Aggregated N° of ICS in use</t>
  </si>
  <si>
    <t>Average</t>
  </si>
  <si>
    <t>Cross-check</t>
  </si>
  <si>
    <t>https://globalgoals.goldstandard.org/standards/RU-2020-PR-V1.2-GWP-values.pdf</t>
  </si>
  <si>
    <t xml:space="preserve">Literature review: Projet Makala/CIFOR – Bois énergie en RDC : Analyse de la filière des villes
de Kinshasa et de Kisangani; December 2011 (pg. 25) http://makala.cirad.fr/index.php/projets/media/media_makala/les_produits/publications/rapport_de_projet/bois_energie_en_rdc_analyse_de_la_filiere_des_villes_de_kinshasa_et_de_kisangani </t>
  </si>
  <si>
    <t xml:space="preserve">KPT DRC Conducted by BURN in 2020 (daily consumption per household: 3,2233 kg) </t>
  </si>
  <si>
    <t xml:space="preserve">Themis Environmental and Delta Ecology report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</si>
</sst>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0.000"/>
    <numFmt numFmtId="167" formatCode="_-* #,##0_-;\-* #,##0_-;_-* &quot;-&quot;??_-;_-@_-"/>
    <numFmt numFmtId="168" formatCode="0.000000"/>
    <numFmt numFmtId="169" formatCode="#,##0.0000"/>
    <numFmt numFmtId="170" formatCode="#,##0.000000"/>
    <numFmt numFmtId="171" formatCode="#,##0.00000"/>
  </numFmts>
  <fonts count="2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Verdana"/>
      <family val="2"/>
    </font>
    <font>
      <b/>
      <sz val="12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12"/>
      <color theme="1"/>
      <name val="Calibri"/>
      <family val="2"/>
      <scheme val="minor"/>
    </font>
    <font>
      <b/>
      <sz val="9"/>
      <name val="Verdana"/>
      <family val="2"/>
    </font>
    <font>
      <sz val="10"/>
      <color theme="1"/>
      <name val="HelveticaNeueLT Com 45 Lt"/>
      <family val="2"/>
    </font>
    <font>
      <sz val="11"/>
      <color theme="1"/>
      <name val="Calibri"/>
      <family val="2"/>
      <scheme val="minor"/>
    </font>
    <font>
      <sz val="10"/>
      <color rgb="FF9C0006"/>
      <name val="HelveticaNeueLT Com 45 Lt"/>
      <family val="2"/>
    </font>
    <font>
      <b/>
      <i/>
      <sz val="8"/>
      <name val="Arial"/>
      <family val="2"/>
    </font>
    <font>
      <sz val="11"/>
      <color theme="1"/>
      <name val="Arial"/>
      <family val="2"/>
    </font>
    <font>
      <b/>
      <sz val="14"/>
      <name val="Verdana"/>
      <family val="2"/>
    </font>
    <font>
      <b/>
      <sz val="11"/>
      <color theme="1"/>
      <name val="Arial"/>
      <family val="2"/>
    </font>
    <font>
      <b/>
      <vertAlign val="subscript"/>
      <sz val="11"/>
      <color theme="1"/>
      <name val="Times New Roman Bold"/>
    </font>
    <font>
      <sz val="14"/>
      <color theme="1"/>
      <name val="TimesNewRomanPSMT"/>
    </font>
    <font>
      <sz val="14"/>
      <color theme="1"/>
      <name val="Cambria"/>
      <family val="1"/>
    </font>
    <font>
      <i/>
      <sz val="14"/>
      <color theme="1"/>
      <name val="Cambria"/>
      <family val="1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Verdana"/>
      <family val="2"/>
    </font>
    <font>
      <sz val="10"/>
      <color theme="1"/>
      <name val="Arial Narrow"/>
      <family val="2"/>
    </font>
    <font>
      <vertAlign val="subscript"/>
      <sz val="10"/>
      <color theme="1"/>
      <name val="Arial Narrow"/>
      <family val="2"/>
    </font>
    <font>
      <vertAlign val="subscript"/>
      <sz val="10"/>
      <color indexed="8"/>
      <name val="Arial Narrow"/>
      <family val="2"/>
    </font>
    <font>
      <u/>
      <sz val="12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/>
    <xf numFmtId="0" fontId="3" fillId="0" borderId="0"/>
    <xf numFmtId="0" fontId="9" fillId="4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3" borderId="0" applyNumberFormat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8" borderId="0" applyNumberFormat="0" applyBorder="0" applyAlignment="0" applyProtection="0"/>
    <xf numFmtId="0" fontId="26" fillId="0" borderId="0" applyNumberFormat="0" applyFill="0" applyBorder="0" applyAlignment="0" applyProtection="0"/>
  </cellStyleXfs>
  <cellXfs count="119">
    <xf numFmtId="0" fontId="0" fillId="0" borderId="0" xfId="0"/>
    <xf numFmtId="0" fontId="3" fillId="0" borderId="0" xfId="1"/>
    <xf numFmtId="0" fontId="5" fillId="0" borderId="0" xfId="1" applyFont="1"/>
    <xf numFmtId="0" fontId="6" fillId="0" borderId="0" xfId="1" applyFont="1"/>
    <xf numFmtId="10" fontId="5" fillId="0" borderId="0" xfId="1" applyNumberFormat="1" applyFont="1"/>
    <xf numFmtId="0" fontId="5" fillId="0" borderId="0" xfId="0" applyFont="1"/>
    <xf numFmtId="165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165" fontId="0" fillId="0" borderId="0" xfId="0" applyNumberFormat="1"/>
    <xf numFmtId="0" fontId="6" fillId="0" borderId="0" xfId="0" applyFont="1"/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4" fillId="0" borderId="0" xfId="0" applyFont="1"/>
    <xf numFmtId="0" fontId="7" fillId="0" borderId="0" xfId="0" applyFont="1"/>
    <xf numFmtId="165" fontId="3" fillId="0" borderId="0" xfId="1" applyNumberFormat="1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Alignment="1">
      <alignment horizontal="right" indent="1"/>
    </xf>
    <xf numFmtId="167" fontId="7" fillId="0" borderId="0" xfId="8" applyNumberFormat="1" applyFont="1"/>
    <xf numFmtId="0" fontId="13" fillId="0" borderId="0" xfId="0" applyFont="1"/>
    <xf numFmtId="0" fontId="14" fillId="0" borderId="0" xfId="1" applyFont="1"/>
    <xf numFmtId="43" fontId="0" fillId="0" borderId="0" xfId="0" applyNumberFormat="1"/>
    <xf numFmtId="0" fontId="8" fillId="0" borderId="0" xfId="0" applyFont="1"/>
    <xf numFmtId="0" fontId="5" fillId="0" borderId="0" xfId="0" applyFont="1" applyAlignment="1">
      <alignment horizontal="center"/>
    </xf>
    <xf numFmtId="0" fontId="12" fillId="0" borderId="0" xfId="0" applyFont="1" applyAlignment="1">
      <alignment horizontal="justify" vertical="top"/>
    </xf>
    <xf numFmtId="0" fontId="5" fillId="0" borderId="0" xfId="0" applyFont="1" applyAlignment="1">
      <alignment horizontal="right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left" vertical="top"/>
    </xf>
    <xf numFmtId="2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6" fontId="8" fillId="0" borderId="0" xfId="0" applyNumberFormat="1" applyFont="1"/>
    <xf numFmtId="167" fontId="8" fillId="0" borderId="0" xfId="8" applyNumberFormat="1" applyFont="1" applyFill="1" applyBorder="1"/>
    <xf numFmtId="43" fontId="7" fillId="0" borderId="0" xfId="8" applyFont="1" applyFill="1" applyBorder="1"/>
    <xf numFmtId="2" fontId="8" fillId="0" borderId="0" xfId="0" applyNumberFormat="1" applyFont="1"/>
    <xf numFmtId="0" fontId="4" fillId="0" borderId="0" xfId="1" applyFont="1"/>
    <xf numFmtId="0" fontId="0" fillId="0" borderId="0" xfId="1" applyFont="1"/>
    <xf numFmtId="168" fontId="3" fillId="0" borderId="0" xfId="1" applyNumberFormat="1"/>
    <xf numFmtId="0" fontId="15" fillId="6" borderId="12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justify" vertical="center" wrapText="1"/>
    </xf>
    <xf numFmtId="0" fontId="15" fillId="6" borderId="15" xfId="0" applyFont="1" applyFill="1" applyBorder="1" applyAlignment="1">
      <alignment horizontal="justify" vertical="center" wrapText="1"/>
    </xf>
    <xf numFmtId="0" fontId="15" fillId="0" borderId="15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5" fillId="7" borderId="1" xfId="0" applyFont="1" applyFill="1" applyBorder="1"/>
    <xf numFmtId="0" fontId="5" fillId="7" borderId="1" xfId="0" applyFont="1" applyFill="1" applyBorder="1" applyAlignment="1">
      <alignment wrapText="1"/>
    </xf>
    <xf numFmtId="0" fontId="5" fillId="7" borderId="1" xfId="0" applyFont="1" applyFill="1" applyBorder="1" applyAlignment="1">
      <alignment horizontal="right"/>
    </xf>
    <xf numFmtId="166" fontId="5" fillId="7" borderId="1" xfId="0" applyNumberFormat="1" applyFont="1" applyFill="1" applyBorder="1" applyAlignment="1">
      <alignment horizontal="right"/>
    </xf>
    <xf numFmtId="165" fontId="5" fillId="7" borderId="1" xfId="0" applyNumberFormat="1" applyFont="1" applyFill="1" applyBorder="1" applyAlignment="1">
      <alignment horizontal="right"/>
    </xf>
    <xf numFmtId="0" fontId="5" fillId="7" borderId="0" xfId="0" applyFont="1" applyFill="1"/>
    <xf numFmtId="166" fontId="8" fillId="7" borderId="6" xfId="0" applyNumberFormat="1" applyFont="1" applyFill="1" applyBorder="1"/>
    <xf numFmtId="166" fontId="8" fillId="7" borderId="5" xfId="0" applyNumberFormat="1" applyFont="1" applyFill="1" applyBorder="1"/>
    <xf numFmtId="2" fontId="8" fillId="7" borderId="4" xfId="0" applyNumberFormat="1" applyFont="1" applyFill="1" applyBorder="1"/>
    <xf numFmtId="3" fontId="13" fillId="0" borderId="10" xfId="0" applyNumberFormat="1" applyFont="1" applyBorder="1" applyAlignment="1">
      <alignment horizontal="right" vertical="center" wrapText="1"/>
    </xf>
    <xf numFmtId="3" fontId="0" fillId="0" borderId="0" xfId="0" applyNumberFormat="1" applyAlignment="1">
      <alignment vertical="center"/>
    </xf>
    <xf numFmtId="167" fontId="13" fillId="0" borderId="10" xfId="8" applyNumberFormat="1" applyFont="1" applyBorder="1" applyAlignment="1">
      <alignment horizontal="justify" vertical="center" wrapText="1"/>
    </xf>
    <xf numFmtId="167" fontId="13" fillId="0" borderId="16" xfId="8" applyNumberFormat="1" applyFont="1" applyBorder="1" applyAlignment="1">
      <alignment horizontal="justify" vertical="center" wrapText="1"/>
    </xf>
    <xf numFmtId="167" fontId="13" fillId="0" borderId="4" xfId="8" applyNumberFormat="1" applyFont="1" applyBorder="1" applyAlignment="1">
      <alignment horizontal="justify" vertical="center" wrapText="1"/>
    </xf>
    <xf numFmtId="3" fontId="13" fillId="0" borderId="10" xfId="0" applyNumberFormat="1" applyFont="1" applyBorder="1" applyAlignment="1">
      <alignment horizontal="right" vertical="center" wrapText="1" indent="1"/>
    </xf>
    <xf numFmtId="0" fontId="13" fillId="0" borderId="14" xfId="0" applyFont="1" applyBorder="1" applyAlignment="1">
      <alignment horizontal="right" vertical="top" wrapText="1" indent="1"/>
    </xf>
    <xf numFmtId="3" fontId="13" fillId="0" borderId="8" xfId="0" applyNumberFormat="1" applyFont="1" applyBorder="1" applyAlignment="1">
      <alignment horizontal="right" vertical="center" wrapText="1" indent="1"/>
    </xf>
    <xf numFmtId="0" fontId="13" fillId="0" borderId="10" xfId="0" applyFont="1" applyBorder="1" applyAlignment="1">
      <alignment horizontal="right" vertical="center" wrapText="1"/>
    </xf>
    <xf numFmtId="0" fontId="13" fillId="0" borderId="13" xfId="0" applyFont="1" applyBorder="1" applyAlignment="1">
      <alignment horizontal="right" vertical="top" wrapText="1"/>
    </xf>
    <xf numFmtId="0" fontId="13" fillId="0" borderId="4" xfId="0" applyFont="1" applyBorder="1" applyAlignment="1">
      <alignment horizontal="right" vertical="center" wrapText="1"/>
    </xf>
    <xf numFmtId="0" fontId="17" fillId="0" borderId="0" xfId="0" applyFont="1"/>
    <xf numFmtId="167" fontId="13" fillId="0" borderId="4" xfId="8" applyNumberFormat="1" applyFont="1" applyBorder="1" applyAlignment="1">
      <alignment horizontal="left" vertical="top" wrapText="1"/>
    </xf>
    <xf numFmtId="167" fontId="0" fillId="0" borderId="0" xfId="8" applyNumberFormat="1" applyFont="1" applyFill="1" applyAlignment="1">
      <alignment vertical="center"/>
    </xf>
    <xf numFmtId="0" fontId="0" fillId="0" borderId="17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8" xfId="0" applyBorder="1" applyAlignment="1">
      <alignment horizontal="left"/>
    </xf>
    <xf numFmtId="0" fontId="22" fillId="7" borderId="1" xfId="0" applyFont="1" applyFill="1" applyBorder="1"/>
    <xf numFmtId="10" fontId="22" fillId="7" borderId="1" xfId="0" applyNumberFormat="1" applyFont="1" applyFill="1" applyBorder="1" applyAlignment="1">
      <alignment horizontal="right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9" borderId="1" xfId="0" applyFont="1" applyFill="1" applyBorder="1" applyAlignment="1">
      <alignment vertical="center"/>
    </xf>
    <xf numFmtId="0" fontId="23" fillId="0" borderId="1" xfId="0" applyFont="1" applyBorder="1" applyAlignment="1">
      <alignment horizontal="left" vertical="center"/>
    </xf>
    <xf numFmtId="2" fontId="23" fillId="9" borderId="1" xfId="0" applyNumberFormat="1" applyFont="1" applyFill="1" applyBorder="1" applyAlignment="1">
      <alignment vertical="center"/>
    </xf>
    <xf numFmtId="0" fontId="23" fillId="0" borderId="1" xfId="0" applyFont="1" applyBorder="1"/>
    <xf numFmtId="169" fontId="23" fillId="9" borderId="1" xfId="0" applyNumberFormat="1" applyFont="1" applyFill="1" applyBorder="1" applyAlignment="1">
      <alignment vertical="center"/>
    </xf>
    <xf numFmtId="170" fontId="23" fillId="9" borderId="1" xfId="0" applyNumberFormat="1" applyFont="1" applyFill="1" applyBorder="1" applyAlignment="1">
      <alignment vertical="center"/>
    </xf>
    <xf numFmtId="171" fontId="23" fillId="9" borderId="1" xfId="0" applyNumberFormat="1" applyFont="1" applyFill="1" applyBorder="1" applyAlignment="1">
      <alignment vertical="center"/>
    </xf>
    <xf numFmtId="2" fontId="23" fillId="8" borderId="1" xfId="48" applyNumberFormat="1" applyFont="1" applyBorder="1"/>
    <xf numFmtId="3" fontId="23" fillId="8" borderId="1" xfId="48" applyNumberFormat="1" applyFont="1" applyBorder="1"/>
    <xf numFmtId="0" fontId="23" fillId="8" borderId="1" xfId="48" applyFont="1" applyBorder="1" applyAlignment="1">
      <alignment horizontal="right"/>
    </xf>
    <xf numFmtId="43" fontId="0" fillId="0" borderId="0" xfId="8" applyFont="1"/>
    <xf numFmtId="2" fontId="5" fillId="7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7" fontId="0" fillId="0" borderId="0" xfId="0" applyNumberFormat="1"/>
    <xf numFmtId="0" fontId="15" fillId="6" borderId="16" xfId="0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0" fillId="0" borderId="0" xfId="0" applyFill="1" applyBorder="1"/>
    <xf numFmtId="0" fontId="3" fillId="0" borderId="0" xfId="1" applyFill="1" applyBorder="1"/>
    <xf numFmtId="0" fontId="5" fillId="0" borderId="0" xfId="1" applyFont="1" applyFill="1" applyBorder="1"/>
    <xf numFmtId="0" fontId="4" fillId="0" borderId="0" xfId="1" applyFont="1" applyFill="1" applyBorder="1"/>
    <xf numFmtId="0" fontId="6" fillId="0" borderId="0" xfId="1" applyFont="1" applyFill="1" applyBorder="1"/>
    <xf numFmtId="0" fontId="13" fillId="0" borderId="0" xfId="0" applyFont="1" applyFill="1" applyBorder="1"/>
    <xf numFmtId="165" fontId="3" fillId="0" borderId="0" xfId="1" applyNumberFormat="1" applyFill="1" applyBorder="1"/>
    <xf numFmtId="168" fontId="3" fillId="0" borderId="0" xfId="1" applyNumberFormat="1" applyFill="1" applyBorder="1"/>
    <xf numFmtId="0" fontId="26" fillId="0" borderId="0" xfId="49"/>
    <xf numFmtId="0" fontId="7" fillId="0" borderId="1" xfId="0" applyFont="1" applyBorder="1"/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/>
    </xf>
    <xf numFmtId="167" fontId="0" fillId="0" borderId="1" xfId="8" applyNumberFormat="1" applyFont="1" applyBorder="1" applyAlignment="1"/>
    <xf numFmtId="167" fontId="0" fillId="0" borderId="1" xfId="0" applyNumberFormat="1" applyBorder="1"/>
    <xf numFmtId="3" fontId="0" fillId="0" borderId="1" xfId="0" applyNumberFormat="1" applyBorder="1" applyAlignment="1">
      <alignment horizontal="right" vertical="center"/>
    </xf>
    <xf numFmtId="167" fontId="0" fillId="0" borderId="1" xfId="8" applyNumberFormat="1" applyFont="1" applyBorder="1" applyAlignment="1">
      <alignment horizontal="right"/>
    </xf>
    <xf numFmtId="0" fontId="5" fillId="5" borderId="3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5" fillId="6" borderId="11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9" borderId="1" xfId="0" applyFont="1" applyFill="1" applyBorder="1" applyAlignment="1">
      <alignment vertical="center"/>
    </xf>
  </cellXfs>
  <cellStyles count="50">
    <cellStyle name="20 % - Akzent1 2" xfId="2" xr:uid="{00000000-0005-0000-0000-000000000000}"/>
    <cellStyle name="20% - Accent2" xfId="48" builtinId="34"/>
    <cellStyle name="Comma" xfId="8" builtinId="3"/>
    <cellStyle name="Comma 2" xfId="3" xr:uid="{00000000-0005-0000-0000-000002000000}"/>
    <cellStyle name="Comma 2 2" xfId="4" xr:uid="{00000000-0005-0000-0000-000003000000}"/>
    <cellStyle name="Followed Hyperlink" xfId="9" builtinId="9" hidden="1"/>
    <cellStyle name="Followed Hyperlink" xfId="10" builtinId="9" hidden="1"/>
    <cellStyle name="Followed Hyperlink" xfId="36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4" builtinId="9" hidden="1"/>
    <cellStyle name="Followed Hyperlink" xfId="42" builtinId="9" hidden="1"/>
    <cellStyle name="Followed Hyperlink" xfId="38" builtinId="9" hidden="1"/>
    <cellStyle name="Followed Hyperlink" xfId="34" builtinId="9" hidden="1"/>
    <cellStyle name="Followed Hyperlink" xfId="26" builtinId="9" hidden="1"/>
    <cellStyle name="Followed Hyperlink" xfId="22" builtinId="9" hidden="1"/>
    <cellStyle name="Followed Hyperlink" xfId="14" builtinId="9" hidden="1"/>
    <cellStyle name="Followed Hyperlink" xfId="16" builtinId="9" hidden="1"/>
    <cellStyle name="Followed Hyperlink" xfId="17" builtinId="9" hidden="1"/>
    <cellStyle name="Followed Hyperlink" xfId="2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21" builtinId="9" hidden="1"/>
    <cellStyle name="Followed Hyperlink" xfId="15" builtinId="9" hidden="1"/>
    <cellStyle name="Followed Hyperlink" xfId="30" builtinId="9" hidden="1"/>
    <cellStyle name="Followed Hyperlink" xfId="45" builtinId="9" hidden="1"/>
    <cellStyle name="Followed Hyperlink" xfId="40" builtinId="9" hidden="1"/>
    <cellStyle name="Followed Hyperlink" xfId="35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46" builtinId="9" hidden="1"/>
    <cellStyle name="Followed Hyperlink" xfId="47" builtinId="9" hidden="1"/>
    <cellStyle name="Hyperlink" xfId="49" builtinId="8"/>
    <cellStyle name="Normal" xfId="0" builtinId="0"/>
    <cellStyle name="Normal 2" xfId="1" xr:uid="{00000000-0005-0000-0000-00002B000000}"/>
    <cellStyle name="Normal 3" xfId="18" xr:uid="{00000000-0005-0000-0000-00002C000000}"/>
    <cellStyle name="Percent 2" xfId="19" xr:uid="{00000000-0005-0000-0000-00002E000000}"/>
    <cellStyle name="Prozent 2" xfId="5" xr:uid="{00000000-0005-0000-0000-00002F000000}"/>
    <cellStyle name="Schlecht 2" xfId="6" xr:uid="{00000000-0005-0000-0000-000030000000}"/>
    <cellStyle name="Standard 2" xfId="7" xr:uid="{00000000-0005-0000-0000-00003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globalgoals.goldstandard.org/standards/RU-2020-PR-V1.2-GWP-values.pdf" TargetMode="External"/><Relationship Id="rId1" Type="http://schemas.openxmlformats.org/officeDocument/2006/relationships/hyperlink" Target="https://globalgoals.goldstandard.org/standards/RU-2020-PR-V1.2-GWP-valu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V112"/>
  <sheetViews>
    <sheetView tabSelected="1" topLeftCell="A8" zoomScale="189" zoomScaleNormal="189" workbookViewId="0">
      <selection activeCell="D47" sqref="D47:D51"/>
    </sheetView>
  </sheetViews>
  <sheetFormatPr baseColWidth="10" defaultColWidth="11.1640625" defaultRowHeight="16"/>
  <cols>
    <col min="2" max="2" width="42.1640625" customWidth="1"/>
    <col min="3" max="3" width="17" customWidth="1"/>
    <col min="4" max="4" width="21" customWidth="1"/>
    <col min="5" max="5" width="73.6640625" customWidth="1"/>
    <col min="6" max="6" width="11.6640625" customWidth="1"/>
    <col min="7" max="7" width="16" customWidth="1"/>
    <col min="11" max="11" width="30.33203125" customWidth="1"/>
    <col min="13" max="13" width="12.6640625" customWidth="1"/>
    <col min="14" max="14" width="26.33203125" customWidth="1"/>
    <col min="15" max="15" width="26" customWidth="1"/>
  </cols>
  <sheetData>
    <row r="2" spans="2:5">
      <c r="B2" s="14"/>
    </row>
    <row r="4" spans="2:5">
      <c r="B4" s="14" t="s">
        <v>0</v>
      </c>
    </row>
    <row r="6" spans="2:5">
      <c r="B6" t="s">
        <v>1</v>
      </c>
    </row>
    <row r="8" spans="2:5" ht="24" customHeight="1">
      <c r="B8" s="67" t="s">
        <v>2</v>
      </c>
    </row>
    <row r="11" spans="2:5">
      <c r="B11" s="109" t="s">
        <v>3</v>
      </c>
      <c r="C11" s="110"/>
      <c r="D11" s="110"/>
      <c r="E11" s="111"/>
    </row>
    <row r="12" spans="2:5">
      <c r="B12" s="11" t="s">
        <v>4</v>
      </c>
      <c r="C12" s="11" t="s">
        <v>5</v>
      </c>
      <c r="D12" s="12" t="s">
        <v>6</v>
      </c>
      <c r="E12" s="11" t="s">
        <v>7</v>
      </c>
    </row>
    <row r="13" spans="2:5">
      <c r="B13" s="47" t="s">
        <v>8</v>
      </c>
      <c r="C13" s="47" t="s">
        <v>9</v>
      </c>
      <c r="D13" s="49">
        <v>365</v>
      </c>
      <c r="E13" s="47" t="s">
        <v>10</v>
      </c>
    </row>
    <row r="14" spans="2:5">
      <c r="B14" s="47" t="s">
        <v>11</v>
      </c>
      <c r="C14" s="47" t="s">
        <v>12</v>
      </c>
      <c r="D14" s="49">
        <v>0.9</v>
      </c>
      <c r="E14" s="47" t="s">
        <v>10</v>
      </c>
    </row>
    <row r="15" spans="2:5">
      <c r="B15" s="47" t="s">
        <v>13</v>
      </c>
      <c r="C15" s="47" t="s">
        <v>14</v>
      </c>
      <c r="D15" s="49">
        <v>1.1765045000000001</v>
      </c>
      <c r="E15" s="48" t="s">
        <v>106</v>
      </c>
    </row>
    <row r="16" spans="2:5" ht="39" customHeight="1">
      <c r="B16" s="47" t="s">
        <v>15</v>
      </c>
      <c r="C16" s="47" t="s">
        <v>14</v>
      </c>
      <c r="D16" s="50">
        <f>0.5*D15</f>
        <v>0.58825225000000003</v>
      </c>
      <c r="E16" s="48" t="s">
        <v>16</v>
      </c>
    </row>
    <row r="17" spans="2:5">
      <c r="B17" s="73" t="s">
        <v>17</v>
      </c>
      <c r="C17" s="73" t="s">
        <v>12</v>
      </c>
      <c r="D17" s="74">
        <v>0.76</v>
      </c>
      <c r="E17" s="73" t="s">
        <v>107</v>
      </c>
    </row>
    <row r="18" spans="2:5" ht="70.5" customHeight="1">
      <c r="B18" s="47" t="s">
        <v>18</v>
      </c>
      <c r="C18" s="47" t="s">
        <v>12</v>
      </c>
      <c r="D18" s="88">
        <v>6.67</v>
      </c>
      <c r="E18" s="48" t="s">
        <v>105</v>
      </c>
    </row>
    <row r="19" spans="2:5">
      <c r="B19" s="47" t="s">
        <v>19</v>
      </c>
      <c r="C19" s="47" t="s">
        <v>20</v>
      </c>
      <c r="D19" s="49">
        <f>'EMISSION FACTOR'!C14</f>
        <v>1.7471999999999999</v>
      </c>
      <c r="E19" s="47" t="s">
        <v>21</v>
      </c>
    </row>
    <row r="20" spans="2:5">
      <c r="B20" s="47" t="s">
        <v>22</v>
      </c>
      <c r="C20" s="47" t="s">
        <v>20</v>
      </c>
      <c r="D20" s="51">
        <f>'EMISSION FACTOR'!C33</f>
        <v>0.14757599999999998</v>
      </c>
      <c r="E20" s="47" t="s">
        <v>23</v>
      </c>
    </row>
    <row r="21" spans="2:5">
      <c r="B21" s="47" t="s">
        <v>24</v>
      </c>
      <c r="C21" s="47" t="s">
        <v>25</v>
      </c>
      <c r="D21" s="49" t="s">
        <v>26</v>
      </c>
      <c r="E21" s="47" t="s">
        <v>21</v>
      </c>
    </row>
    <row r="22" spans="2:5">
      <c r="B22" s="47" t="s">
        <v>27</v>
      </c>
      <c r="C22" s="47" t="s">
        <v>28</v>
      </c>
      <c r="D22" s="49">
        <v>0</v>
      </c>
      <c r="E22" s="47" t="s">
        <v>10</v>
      </c>
    </row>
    <row r="23" spans="2:5">
      <c r="B23" s="52" t="s">
        <v>29</v>
      </c>
      <c r="C23" s="52"/>
      <c r="D23" s="52"/>
      <c r="E23" s="52"/>
    </row>
    <row r="24" spans="2:5" ht="17" thickBot="1">
      <c r="B24" s="52"/>
      <c r="C24" s="52"/>
      <c r="D24" s="52"/>
      <c r="E24" s="52"/>
    </row>
    <row r="25" spans="2:5" ht="17" thickBot="1">
      <c r="B25" s="53" t="s">
        <v>30</v>
      </c>
      <c r="C25" s="54"/>
      <c r="D25" s="55">
        <f>D13/365*D14*(D15-D16)*D18*((D17*D19)+D20)-D22</f>
        <v>5.2102174413652742</v>
      </c>
      <c r="E25" s="52"/>
    </row>
    <row r="27" spans="2:5">
      <c r="D27" s="87"/>
      <c r="E27" s="22"/>
    </row>
    <row r="31" spans="2:5" ht="34">
      <c r="B31" s="102" t="s">
        <v>31</v>
      </c>
      <c r="C31" s="89" t="s">
        <v>32</v>
      </c>
      <c r="D31" s="89" t="s">
        <v>33</v>
      </c>
      <c r="E31" s="89" t="s">
        <v>101</v>
      </c>
    </row>
    <row r="32" spans="2:5">
      <c r="B32" s="103" t="s">
        <v>34</v>
      </c>
      <c r="C32" s="104">
        <v>10081</v>
      </c>
      <c r="D32" s="105">
        <f>C32*180/365</f>
        <v>4971.4520547945203</v>
      </c>
      <c r="E32" s="106">
        <f>D32*$D$14</f>
        <v>4474.3068493150686</v>
      </c>
    </row>
    <row r="33" spans="2:22">
      <c r="B33" s="103" t="s">
        <v>35</v>
      </c>
      <c r="C33" s="104">
        <v>9919</v>
      </c>
      <c r="D33" s="105">
        <f>C32+(C33*180/365)</f>
        <v>14972.561643835616</v>
      </c>
      <c r="E33" s="106">
        <f t="shared" ref="E33:E36" si="0">D33*$D$14</f>
        <v>13475.305479452054</v>
      </c>
    </row>
    <row r="34" spans="2:22">
      <c r="B34" s="103" t="s">
        <v>36</v>
      </c>
      <c r="C34" s="104">
        <v>0</v>
      </c>
      <c r="D34" s="105">
        <f>SUM(C32:C33)+(C34*180/365)</f>
        <v>20000</v>
      </c>
      <c r="E34" s="106">
        <f t="shared" si="0"/>
        <v>18000</v>
      </c>
    </row>
    <row r="35" spans="2:22">
      <c r="B35" s="103" t="s">
        <v>37</v>
      </c>
      <c r="C35" s="104">
        <v>0</v>
      </c>
      <c r="D35" s="105">
        <f>SUM(C32:C34)+(C35*180/365)</f>
        <v>20000</v>
      </c>
      <c r="E35" s="106">
        <f t="shared" si="0"/>
        <v>18000</v>
      </c>
    </row>
    <row r="36" spans="2:22">
      <c r="B36" s="103" t="s">
        <v>38</v>
      </c>
      <c r="C36" s="104">
        <v>0</v>
      </c>
      <c r="D36" s="105">
        <f>SUM(C32:C35)+(C36*180/365)</f>
        <v>20000</v>
      </c>
      <c r="E36" s="106">
        <f t="shared" si="0"/>
        <v>18000</v>
      </c>
    </row>
    <row r="37" spans="2:22">
      <c r="B37" s="103"/>
      <c r="C37" s="107" t="s">
        <v>102</v>
      </c>
      <c r="D37" s="108">
        <f>AVERAGE(D32:D36)</f>
        <v>15988.802739726027</v>
      </c>
      <c r="E37" s="106">
        <f>AVERAGE(E32:E36)</f>
        <v>14389.922465753425</v>
      </c>
    </row>
    <row r="38" spans="2:22">
      <c r="C38" s="57"/>
    </row>
    <row r="39" spans="2:22">
      <c r="B39" t="s">
        <v>39</v>
      </c>
      <c r="C39" s="69"/>
    </row>
    <row r="40" spans="2:22">
      <c r="B40" s="46" t="s">
        <v>40</v>
      </c>
    </row>
    <row r="42" spans="2:22">
      <c r="I42" s="5"/>
      <c r="N42" s="36"/>
      <c r="O42" s="1"/>
      <c r="P42" s="1"/>
      <c r="Q42" s="1"/>
      <c r="R42" s="2"/>
      <c r="S42" s="2"/>
      <c r="T42" s="2"/>
      <c r="U42" s="2"/>
      <c r="V42" s="2"/>
    </row>
    <row r="43" spans="2:22">
      <c r="I43" s="5"/>
      <c r="N43" s="36"/>
      <c r="O43" s="1"/>
      <c r="P43" s="1"/>
      <c r="Q43" s="1"/>
      <c r="R43" s="2"/>
      <c r="S43" s="2"/>
      <c r="T43" s="2"/>
      <c r="U43" s="2"/>
      <c r="V43" s="2"/>
    </row>
    <row r="44" spans="2:22" ht="17" thickBot="1">
      <c r="B44" s="112"/>
      <c r="C44" s="112"/>
      <c r="D44" s="112"/>
      <c r="E44" s="112"/>
      <c r="I44" s="5"/>
      <c r="N44" s="36"/>
      <c r="O44" s="1"/>
      <c r="P44" s="1"/>
      <c r="Q44" s="1"/>
      <c r="R44" s="2"/>
      <c r="S44" s="2"/>
      <c r="T44" s="2"/>
      <c r="U44" s="2"/>
      <c r="V44" s="2"/>
    </row>
    <row r="45" spans="2:22" ht="30">
      <c r="B45" s="114" t="s">
        <v>41</v>
      </c>
      <c r="C45" s="39" t="s">
        <v>42</v>
      </c>
      <c r="D45" s="39" t="s">
        <v>43</v>
      </c>
      <c r="E45" s="39" t="s">
        <v>44</v>
      </c>
      <c r="F45" s="39" t="s">
        <v>45</v>
      </c>
      <c r="I45" s="5"/>
      <c r="N45" s="36"/>
      <c r="O45" s="1"/>
      <c r="P45" s="1"/>
      <c r="Q45" s="1"/>
      <c r="R45" s="2"/>
      <c r="S45" s="2"/>
      <c r="T45" s="2"/>
      <c r="U45" s="2"/>
      <c r="V45" s="2"/>
    </row>
    <row r="46" spans="2:22" ht="20" thickBot="1">
      <c r="B46" s="115"/>
      <c r="C46" s="40" t="s">
        <v>46</v>
      </c>
      <c r="D46" s="40" t="s">
        <v>46</v>
      </c>
      <c r="E46" s="40" t="s">
        <v>46</v>
      </c>
      <c r="F46" s="40" t="s">
        <v>46</v>
      </c>
      <c r="G46" s="91" t="s">
        <v>103</v>
      </c>
      <c r="I46" s="5"/>
      <c r="N46" s="36"/>
      <c r="O46" s="1"/>
      <c r="P46" s="1"/>
      <c r="Q46" s="1"/>
      <c r="R46" s="2"/>
      <c r="S46" s="2"/>
      <c r="T46" s="2"/>
      <c r="U46" s="2"/>
      <c r="V46" s="2"/>
    </row>
    <row r="47" spans="2:22" ht="17" thickBot="1">
      <c r="B47" s="70" t="s">
        <v>34</v>
      </c>
      <c r="C47" s="61">
        <f>(D32*$D$14*$D$15*$D$18*(($D$17*$D$19)+$D$20)-$D$22)</f>
        <v>51804.692409603274</v>
      </c>
      <c r="D47" s="58">
        <f>(D32*$D$14*$D$16*$D$18*(($D$17*$D$19)+$D$20)-$D$22)</f>
        <v>25902.346204801637</v>
      </c>
      <c r="E47" s="64">
        <f t="shared" ref="E47:E52" si="1">$D$22</f>
        <v>0</v>
      </c>
      <c r="F47" s="56">
        <f>D32*$D$25</f>
        <v>25902.346204801641</v>
      </c>
      <c r="G47" s="90">
        <f>C47-D47-E47</f>
        <v>25902.346204801637</v>
      </c>
      <c r="I47" s="5"/>
      <c r="N47" s="36"/>
      <c r="O47" s="1"/>
      <c r="P47" s="1"/>
      <c r="Q47" s="1"/>
      <c r="R47" s="2"/>
      <c r="S47" s="2"/>
      <c r="T47" s="2"/>
      <c r="U47" s="2"/>
      <c r="V47" s="2"/>
    </row>
    <row r="48" spans="2:22" ht="17" thickBot="1">
      <c r="B48" s="71" t="s">
        <v>35</v>
      </c>
      <c r="C48" s="61">
        <f t="shared" ref="C48:C51" si="2">(D33*$D$14*$D$15*$D$18*(($D$17*$D$19)+$D$20)-$D$22)</f>
        <v>156020.60363725809</v>
      </c>
      <c r="D48" s="58">
        <f t="shared" ref="D48:D51" si="3">(D33*$D$14*$D$16*$D$18*(($D$17*$D$19)+$D$20)-$D$22)</f>
        <v>78010.301818629043</v>
      </c>
      <c r="E48" s="64">
        <f t="shared" si="1"/>
        <v>0</v>
      </c>
      <c r="F48" s="56">
        <f>D33*$D$25</f>
        <v>78010.301818629043</v>
      </c>
      <c r="G48" s="90">
        <f t="shared" ref="G48:G51" si="4">C48-D48-E48</f>
        <v>78010.301818629043</v>
      </c>
      <c r="I48" s="5"/>
      <c r="N48" s="36"/>
      <c r="O48" s="1"/>
      <c r="P48" s="1"/>
      <c r="Q48" s="1"/>
      <c r="R48" s="2"/>
      <c r="S48" s="2"/>
      <c r="T48" s="2"/>
      <c r="U48" s="2"/>
      <c r="V48" s="2"/>
    </row>
    <row r="49" spans="2:22" ht="17" thickBot="1">
      <c r="B49" s="71" t="s">
        <v>36</v>
      </c>
      <c r="C49" s="61">
        <f t="shared" si="2"/>
        <v>208408.69765461097</v>
      </c>
      <c r="D49" s="58">
        <f t="shared" si="3"/>
        <v>104204.34882730548</v>
      </c>
      <c r="E49" s="64">
        <f t="shared" si="1"/>
        <v>0</v>
      </c>
      <c r="F49" s="56">
        <f t="shared" ref="F49:F50" si="5">D34*$D$25</f>
        <v>104204.34882730548</v>
      </c>
      <c r="G49" s="90">
        <f t="shared" si="4"/>
        <v>104204.34882730548</v>
      </c>
      <c r="I49" s="5"/>
      <c r="N49" s="36"/>
      <c r="O49" s="1"/>
      <c r="P49" s="1"/>
      <c r="Q49" s="1"/>
      <c r="R49" s="2"/>
      <c r="S49" s="2"/>
      <c r="T49" s="2"/>
      <c r="U49" s="2"/>
      <c r="V49" s="2"/>
    </row>
    <row r="50" spans="2:22" ht="17" thickBot="1">
      <c r="B50" s="71" t="s">
        <v>37</v>
      </c>
      <c r="C50" s="61">
        <f t="shared" si="2"/>
        <v>208408.69765461097</v>
      </c>
      <c r="D50" s="58">
        <f t="shared" si="3"/>
        <v>104204.34882730548</v>
      </c>
      <c r="E50" s="64">
        <f t="shared" si="1"/>
        <v>0</v>
      </c>
      <c r="F50" s="56">
        <f t="shared" si="5"/>
        <v>104204.34882730548</v>
      </c>
      <c r="G50" s="90">
        <f t="shared" si="4"/>
        <v>104204.34882730548</v>
      </c>
      <c r="I50" s="5"/>
      <c r="N50" s="36"/>
      <c r="O50" s="1"/>
      <c r="P50" s="1"/>
      <c r="Q50" s="1"/>
      <c r="R50" s="2"/>
      <c r="S50" s="2"/>
      <c r="T50" s="2"/>
      <c r="U50" s="2"/>
      <c r="V50" s="2"/>
    </row>
    <row r="51" spans="2:22" ht="17" thickBot="1">
      <c r="B51" s="72" t="s">
        <v>38</v>
      </c>
      <c r="C51" s="61">
        <f t="shared" si="2"/>
        <v>208408.69765461097</v>
      </c>
      <c r="D51" s="58">
        <f t="shared" si="3"/>
        <v>104204.34882730548</v>
      </c>
      <c r="E51" s="64">
        <f t="shared" si="1"/>
        <v>0</v>
      </c>
      <c r="F51" s="56">
        <f>D36*$D$25</f>
        <v>104204.34882730548</v>
      </c>
      <c r="G51" s="90">
        <f t="shared" si="4"/>
        <v>104204.34882730548</v>
      </c>
      <c r="I51" s="5"/>
      <c r="N51" s="36"/>
      <c r="O51" s="1"/>
      <c r="P51" s="1"/>
      <c r="Q51" s="1"/>
      <c r="R51" s="2"/>
      <c r="S51" s="2"/>
      <c r="T51" s="2"/>
      <c r="U51" s="2"/>
      <c r="V51" s="2"/>
    </row>
    <row r="52" spans="2:22" ht="19" thickBot="1">
      <c r="B52" s="41" t="s">
        <v>47</v>
      </c>
      <c r="C52" s="61">
        <f>SUM(C47:C51)</f>
        <v>833051.38901069423</v>
      </c>
      <c r="D52" s="59">
        <f>SUM(D47:D51)</f>
        <v>416525.69450534711</v>
      </c>
      <c r="E52" s="64">
        <f t="shared" si="1"/>
        <v>0</v>
      </c>
      <c r="F52" s="56">
        <f>SUM(F47:F51)</f>
        <v>416525.69450534711</v>
      </c>
      <c r="G52" s="90">
        <f>C52-D52-E52</f>
        <v>416525.69450534711</v>
      </c>
      <c r="I52" s="5"/>
      <c r="N52" s="21"/>
      <c r="O52" s="1"/>
      <c r="P52" s="1"/>
      <c r="Q52" s="1"/>
      <c r="R52" s="2"/>
      <c r="S52" s="2"/>
      <c r="T52" s="2"/>
      <c r="U52" s="2"/>
      <c r="V52" s="2"/>
    </row>
    <row r="53" spans="2:22" ht="17" thickBot="1">
      <c r="B53" s="42" t="s">
        <v>48</v>
      </c>
      <c r="C53" s="62">
        <v>5</v>
      </c>
      <c r="D53" s="44"/>
      <c r="E53" s="65"/>
      <c r="F53" s="45"/>
      <c r="I53" s="5"/>
      <c r="N53" s="36"/>
      <c r="O53" s="1"/>
      <c r="P53" s="1"/>
      <c r="Q53" s="1"/>
      <c r="R53" s="2"/>
      <c r="S53" s="2"/>
      <c r="T53" s="2"/>
      <c r="U53" s="2"/>
      <c r="V53" s="2"/>
    </row>
    <row r="54" spans="2:22" ht="17" thickBot="1">
      <c r="B54" s="43" t="s">
        <v>49</v>
      </c>
      <c r="C54" s="63">
        <f>C52/C53</f>
        <v>166610.27780213885</v>
      </c>
      <c r="D54" s="60">
        <f>D52/C53</f>
        <v>83305.138901069426</v>
      </c>
      <c r="E54" s="66">
        <f>E52/C53</f>
        <v>0</v>
      </c>
      <c r="F54" s="68">
        <f>F52/C53</f>
        <v>83305.138901069426</v>
      </c>
      <c r="G54" s="90">
        <f>G52/C53</f>
        <v>83305.138901069426</v>
      </c>
      <c r="I54" s="5"/>
      <c r="N54" s="3"/>
      <c r="O54" s="1"/>
      <c r="P54" s="1"/>
      <c r="Q54" s="1"/>
      <c r="R54" s="2"/>
      <c r="S54" s="2"/>
      <c r="T54" s="2"/>
      <c r="U54" s="2"/>
      <c r="V54" s="2"/>
    </row>
    <row r="55" spans="2:22">
      <c r="B55" s="5"/>
      <c r="C55" s="5"/>
      <c r="D55" s="5"/>
      <c r="E55" s="5"/>
      <c r="I55" s="5"/>
      <c r="N55" s="1"/>
      <c r="O55" s="1"/>
      <c r="P55" s="1"/>
      <c r="Q55" s="1"/>
      <c r="R55" s="2"/>
      <c r="S55" s="2"/>
      <c r="T55" s="2"/>
      <c r="U55" s="2"/>
      <c r="V55" s="2"/>
    </row>
    <row r="56" spans="2:22">
      <c r="B56" s="32"/>
      <c r="C56" s="32"/>
      <c r="D56" s="35"/>
      <c r="E56" s="5"/>
      <c r="I56" s="5"/>
      <c r="N56" s="1"/>
      <c r="O56" s="1"/>
      <c r="P56" s="1"/>
      <c r="Q56" s="1"/>
      <c r="R56" s="2"/>
      <c r="S56" s="2"/>
      <c r="T56" s="2"/>
      <c r="U56" s="2"/>
      <c r="V56" s="2"/>
    </row>
    <row r="57" spans="2:22">
      <c r="I57" s="5"/>
      <c r="N57" s="1"/>
      <c r="O57" s="1"/>
      <c r="P57" s="1"/>
      <c r="Q57" s="1"/>
      <c r="R57" s="2"/>
      <c r="S57" s="2"/>
      <c r="T57" s="2"/>
      <c r="U57" s="2"/>
      <c r="V57" s="2"/>
    </row>
    <row r="58" spans="2:22">
      <c r="I58" s="5"/>
      <c r="N58" s="2"/>
      <c r="O58" s="2"/>
      <c r="P58" s="1"/>
      <c r="Q58" s="1"/>
      <c r="R58" s="2"/>
      <c r="S58" s="2"/>
      <c r="T58" s="2"/>
      <c r="U58" s="2"/>
      <c r="V58" s="2"/>
    </row>
    <row r="59" spans="2:22">
      <c r="I59" s="5"/>
      <c r="N59" s="3"/>
      <c r="O59" s="1"/>
      <c r="P59" s="1"/>
      <c r="Q59" s="1"/>
      <c r="R59" s="2"/>
      <c r="S59" s="2"/>
      <c r="T59" s="2"/>
      <c r="U59" s="2"/>
      <c r="V59" s="2"/>
    </row>
    <row r="60" spans="2:22">
      <c r="N60" s="1"/>
      <c r="O60" s="1"/>
      <c r="P60" s="1"/>
      <c r="Q60" s="1"/>
      <c r="R60" s="1"/>
      <c r="S60" s="2"/>
      <c r="T60" s="2"/>
      <c r="U60" s="2"/>
      <c r="V60" s="2"/>
    </row>
    <row r="61" spans="2:22">
      <c r="N61" s="1"/>
      <c r="O61" s="1"/>
      <c r="P61" s="1"/>
      <c r="Q61" s="1"/>
      <c r="R61" s="1"/>
      <c r="S61" s="2"/>
      <c r="T61" s="2"/>
      <c r="U61" s="2"/>
      <c r="V61" s="2"/>
    </row>
    <row r="62" spans="2:22">
      <c r="N62" s="1"/>
      <c r="O62" s="1"/>
      <c r="P62" s="37"/>
      <c r="Q62" s="1"/>
      <c r="R62" s="1"/>
      <c r="S62" s="2"/>
      <c r="T62" s="2"/>
      <c r="U62" s="2"/>
      <c r="V62" s="2"/>
    </row>
    <row r="63" spans="2:22">
      <c r="N63" s="1"/>
      <c r="O63" s="1"/>
      <c r="P63" s="1"/>
      <c r="Q63" s="1"/>
      <c r="R63" s="1"/>
      <c r="S63" s="2"/>
      <c r="T63" s="2"/>
      <c r="U63" s="2"/>
      <c r="V63" s="2"/>
    </row>
    <row r="64" spans="2:22">
      <c r="N64" s="1"/>
      <c r="O64" s="1"/>
      <c r="P64" s="1"/>
      <c r="Q64" s="1"/>
      <c r="R64" s="1"/>
      <c r="S64" s="2"/>
      <c r="T64" s="2"/>
      <c r="U64" s="2"/>
      <c r="V64" s="2"/>
    </row>
    <row r="65" spans="2:22">
      <c r="N65" s="1"/>
      <c r="O65" s="15"/>
      <c r="P65" s="1"/>
      <c r="Q65" s="1"/>
      <c r="R65" s="1"/>
      <c r="S65" s="2"/>
      <c r="T65" s="2"/>
      <c r="U65" s="2"/>
      <c r="V65" s="2"/>
    </row>
    <row r="66" spans="2:22">
      <c r="D66" s="16"/>
      <c r="E66" s="16"/>
      <c r="F66" s="18"/>
      <c r="N66" s="1"/>
      <c r="O66" s="1"/>
      <c r="P66" s="1"/>
      <c r="Q66" s="1"/>
      <c r="R66" s="1"/>
      <c r="S66" s="2"/>
      <c r="T66" s="2"/>
      <c r="U66" s="2"/>
      <c r="V66" s="2"/>
    </row>
    <row r="67" spans="2:22">
      <c r="C67" s="17"/>
      <c r="F67" s="19"/>
      <c r="G67" s="5"/>
      <c r="N67" s="3"/>
      <c r="O67" s="1"/>
      <c r="P67" s="2"/>
      <c r="Q67" s="1"/>
      <c r="R67" s="1"/>
      <c r="S67" s="2"/>
      <c r="T67" s="2"/>
      <c r="U67" s="2"/>
      <c r="V67" s="2"/>
    </row>
    <row r="68" spans="2:22">
      <c r="H68" s="5"/>
      <c r="I68" s="5"/>
      <c r="N68" s="1"/>
      <c r="O68" s="1"/>
      <c r="P68" s="1"/>
      <c r="Q68" s="2"/>
      <c r="R68" s="2"/>
      <c r="S68" s="2"/>
      <c r="T68" s="2"/>
      <c r="U68" s="2"/>
      <c r="V68" s="2"/>
    </row>
    <row r="69" spans="2:22">
      <c r="H69" s="5"/>
      <c r="I69" s="5"/>
      <c r="N69" s="1"/>
      <c r="O69" s="1"/>
      <c r="P69" s="1"/>
      <c r="Q69" s="2"/>
      <c r="R69" s="2"/>
      <c r="S69" s="2"/>
      <c r="T69" s="2"/>
      <c r="U69" s="2"/>
      <c r="V69" s="2"/>
    </row>
    <row r="70" spans="2:22">
      <c r="I70" s="5"/>
      <c r="N70" s="1"/>
      <c r="O70" s="1"/>
      <c r="P70" s="37"/>
      <c r="Q70" s="1"/>
      <c r="R70" s="2"/>
      <c r="S70" s="2"/>
      <c r="T70" s="2"/>
      <c r="U70" s="2"/>
      <c r="V70" s="2"/>
    </row>
    <row r="71" spans="2:22">
      <c r="I71" s="5"/>
      <c r="N71" s="1"/>
      <c r="O71" s="1"/>
      <c r="P71" s="1"/>
      <c r="Q71" s="1"/>
      <c r="R71" s="2"/>
      <c r="S71" s="2"/>
      <c r="T71" s="4"/>
      <c r="U71" s="2"/>
      <c r="V71" s="2"/>
    </row>
    <row r="72" spans="2:22">
      <c r="I72" s="5"/>
      <c r="N72" s="1"/>
      <c r="O72" s="1"/>
      <c r="P72" s="1"/>
      <c r="Q72" s="1"/>
      <c r="R72" s="2"/>
      <c r="S72" s="2"/>
      <c r="T72" s="4"/>
      <c r="U72" s="2"/>
      <c r="V72" s="2"/>
    </row>
    <row r="73" spans="2:22">
      <c r="B73" s="14"/>
      <c r="I73" s="5"/>
      <c r="N73" s="1"/>
      <c r="O73" s="15"/>
      <c r="P73" s="1"/>
      <c r="Q73" s="1"/>
      <c r="R73" s="2"/>
      <c r="S73" s="2"/>
      <c r="T73" s="4"/>
      <c r="U73" s="2"/>
      <c r="V73" s="2"/>
    </row>
    <row r="74" spans="2:22">
      <c r="G74" s="5"/>
      <c r="I74" s="5"/>
      <c r="N74" s="2"/>
      <c r="O74" s="2"/>
      <c r="P74" s="2"/>
      <c r="Q74" s="1"/>
      <c r="R74" s="2"/>
      <c r="S74" s="2"/>
      <c r="T74" s="2"/>
      <c r="U74" s="2"/>
      <c r="V74" s="2"/>
    </row>
    <row r="75" spans="2:22">
      <c r="E75" s="9"/>
      <c r="I75" s="5"/>
      <c r="N75" s="3"/>
      <c r="O75" s="2"/>
      <c r="P75" s="2"/>
      <c r="Q75" s="1"/>
      <c r="R75" s="2"/>
      <c r="S75" s="2"/>
      <c r="T75" s="2"/>
      <c r="U75" s="1"/>
      <c r="V75" s="1"/>
    </row>
    <row r="76" spans="2:22">
      <c r="B76" s="113"/>
      <c r="C76" s="113"/>
      <c r="D76" s="113"/>
      <c r="E76" s="113"/>
      <c r="I76" s="5"/>
      <c r="N76" s="1"/>
      <c r="O76" s="1"/>
      <c r="P76" s="1"/>
      <c r="Q76" s="1"/>
      <c r="R76" s="2"/>
      <c r="S76" s="2"/>
      <c r="T76" s="2"/>
      <c r="U76" s="1"/>
      <c r="V76" s="1"/>
    </row>
    <row r="77" spans="2:22">
      <c r="B77" s="5"/>
      <c r="C77" s="5"/>
      <c r="D77" s="24"/>
      <c r="E77" s="5"/>
      <c r="H77" s="5"/>
      <c r="I77" s="5"/>
      <c r="J77" s="5"/>
      <c r="N77" s="1"/>
      <c r="O77" s="15"/>
      <c r="P77" s="1"/>
      <c r="Q77" s="1"/>
      <c r="R77" s="2"/>
      <c r="S77" s="2"/>
      <c r="T77" s="2"/>
      <c r="U77" s="2"/>
      <c r="V77" s="2"/>
    </row>
    <row r="78" spans="2:22">
      <c r="B78" s="25"/>
      <c r="C78" s="5"/>
      <c r="D78" s="26"/>
      <c r="E78" s="5"/>
      <c r="H78" s="5"/>
      <c r="I78" s="5"/>
      <c r="J78" s="5"/>
      <c r="K78" s="1"/>
      <c r="L78" s="15"/>
      <c r="M78" s="1"/>
      <c r="N78" s="1"/>
      <c r="O78" s="2"/>
      <c r="P78" s="2"/>
      <c r="Q78" s="2"/>
      <c r="R78" s="2"/>
      <c r="S78" s="2"/>
    </row>
    <row r="79" spans="2:22">
      <c r="B79" s="25"/>
      <c r="C79" s="5"/>
      <c r="D79" s="26"/>
      <c r="E79" s="5"/>
      <c r="H79" s="5"/>
      <c r="I79" s="5"/>
      <c r="J79" s="5"/>
      <c r="K79" s="1"/>
      <c r="L79" s="15"/>
      <c r="M79" s="1"/>
      <c r="N79" s="1"/>
      <c r="O79" s="2"/>
      <c r="P79" s="2"/>
      <c r="Q79" s="2"/>
      <c r="R79" s="2"/>
      <c r="S79" s="2"/>
    </row>
    <row r="80" spans="2:22" ht="18">
      <c r="B80" s="27"/>
      <c r="C80" s="5"/>
      <c r="D80" s="26"/>
      <c r="E80" s="5"/>
      <c r="H80" s="5"/>
      <c r="I80" s="5"/>
      <c r="J80" s="5"/>
      <c r="K80" s="1"/>
      <c r="L80" s="15"/>
      <c r="M80" s="1"/>
      <c r="N80" s="21"/>
      <c r="O80" s="2"/>
      <c r="P80" s="2"/>
      <c r="Q80" s="2"/>
      <c r="R80" s="2"/>
      <c r="S80" s="2"/>
    </row>
    <row r="81" spans="2:16">
      <c r="B81" s="28"/>
      <c r="C81" s="5"/>
      <c r="D81" s="29"/>
      <c r="E81" s="5"/>
    </row>
    <row r="82" spans="2:16">
      <c r="B82" s="27"/>
      <c r="C82" s="5"/>
      <c r="D82" s="30"/>
      <c r="E82" s="5"/>
      <c r="N82" s="3"/>
      <c r="O82" s="1"/>
    </row>
    <row r="83" spans="2:16">
      <c r="B83" s="27"/>
      <c r="C83" s="5"/>
      <c r="D83" s="26"/>
      <c r="E83" s="5"/>
      <c r="N83" s="1"/>
      <c r="O83" s="1"/>
    </row>
    <row r="84" spans="2:16">
      <c r="B84" s="5"/>
      <c r="C84" s="5"/>
      <c r="D84" s="31"/>
      <c r="E84" s="5"/>
      <c r="N84" s="1"/>
      <c r="O84" s="1"/>
    </row>
    <row r="85" spans="2:16">
      <c r="B85" s="5"/>
      <c r="C85" s="5"/>
      <c r="D85" s="26"/>
      <c r="E85" s="5"/>
      <c r="N85" s="1"/>
      <c r="O85" s="1"/>
    </row>
    <row r="86" spans="2:16">
      <c r="B86" s="5"/>
      <c r="C86" s="5"/>
      <c r="D86" s="26"/>
      <c r="E86" s="5"/>
      <c r="N86" s="1"/>
      <c r="O86" s="1"/>
      <c r="P86" s="20"/>
    </row>
    <row r="87" spans="2:16">
      <c r="B87" s="5"/>
      <c r="C87" s="5"/>
      <c r="D87" s="5"/>
      <c r="E87" s="5"/>
    </row>
    <row r="88" spans="2:16">
      <c r="B88" s="5"/>
      <c r="C88" s="5"/>
      <c r="D88" s="5"/>
      <c r="E88" s="5"/>
    </row>
    <row r="89" spans="2:16">
      <c r="B89" s="32"/>
      <c r="C89" s="32"/>
      <c r="D89" s="33"/>
      <c r="E89" s="5"/>
      <c r="N89" s="3"/>
      <c r="O89" s="1"/>
    </row>
    <row r="90" spans="2:16">
      <c r="B90" s="23"/>
      <c r="D90" s="34"/>
      <c r="N90" s="1"/>
      <c r="O90" s="1"/>
    </row>
    <row r="91" spans="2:16">
      <c r="N91" s="1"/>
      <c r="O91" s="1"/>
    </row>
    <row r="92" spans="2:16">
      <c r="N92" s="1"/>
      <c r="O92" s="1"/>
    </row>
    <row r="93" spans="2:16">
      <c r="N93" s="1"/>
      <c r="O93" s="1"/>
    </row>
    <row r="94" spans="2:16">
      <c r="F94" s="22"/>
      <c r="N94" s="1"/>
      <c r="O94" s="1"/>
    </row>
    <row r="95" spans="2:16">
      <c r="N95" s="1"/>
      <c r="O95" s="1"/>
    </row>
    <row r="96" spans="2:16">
      <c r="F96" s="22"/>
      <c r="N96" s="1"/>
      <c r="O96" s="1"/>
    </row>
    <row r="97" spans="14:16">
      <c r="N97" s="1"/>
      <c r="O97" s="15"/>
      <c r="P97" s="20"/>
    </row>
    <row r="98" spans="14:16">
      <c r="N98" s="1"/>
      <c r="O98" s="15"/>
    </row>
    <row r="99" spans="14:16">
      <c r="N99" s="1"/>
      <c r="O99" s="15"/>
    </row>
    <row r="100" spans="14:16">
      <c r="N100" s="1"/>
      <c r="O100" s="1"/>
    </row>
    <row r="101" spans="14:16">
      <c r="N101" s="3"/>
      <c r="O101" s="1"/>
    </row>
    <row r="102" spans="14:16">
      <c r="N102" s="1"/>
      <c r="O102" s="1"/>
    </row>
    <row r="103" spans="14:16">
      <c r="N103" s="1"/>
      <c r="O103" s="1"/>
    </row>
    <row r="104" spans="14:16">
      <c r="N104" s="1"/>
      <c r="O104" s="1"/>
    </row>
    <row r="105" spans="14:16">
      <c r="N105" s="1"/>
      <c r="O105" s="1"/>
    </row>
    <row r="106" spans="14:16">
      <c r="N106" s="1"/>
      <c r="O106" s="1"/>
    </row>
    <row r="107" spans="14:16">
      <c r="N107" s="1"/>
      <c r="O107" s="38"/>
      <c r="P107" s="20"/>
    </row>
    <row r="108" spans="14:16">
      <c r="N108" s="1"/>
      <c r="O108" s="15"/>
    </row>
    <row r="109" spans="14:16">
      <c r="N109" s="2"/>
      <c r="O109" s="2"/>
    </row>
    <row r="110" spans="14:16">
      <c r="N110" s="3"/>
      <c r="O110" s="2"/>
    </row>
    <row r="111" spans="14:16">
      <c r="N111" s="1"/>
      <c r="O111" s="1"/>
    </row>
    <row r="112" spans="14:16">
      <c r="N112" s="1"/>
      <c r="O112" s="15"/>
    </row>
  </sheetData>
  <mergeCells count="4">
    <mergeCell ref="B11:E11"/>
    <mergeCell ref="B44:E44"/>
    <mergeCell ref="B76:E76"/>
    <mergeCell ref="B45:B46"/>
  </mergeCells>
  <phoneticPr fontId="21" type="noConversion"/>
  <pageMargins left="0.74803149606299213" right="0.74803149606299213" top="0.98425196850393704" bottom="0.98425196850393704" header="0.51181102362204722" footer="0.51181102362204722"/>
  <pageSetup paperSize="9" scale="56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D0B2E-8F43-3D4E-9017-3B0611053913}">
  <dimension ref="A5:D18"/>
  <sheetViews>
    <sheetView zoomScale="90" zoomScaleNormal="90" workbookViewId="0">
      <selection activeCell="D17" sqref="D17"/>
    </sheetView>
  </sheetViews>
  <sheetFormatPr baseColWidth="10" defaultColWidth="11" defaultRowHeight="16"/>
  <cols>
    <col min="1" max="1" width="38.1640625" customWidth="1"/>
    <col min="3" max="3" width="26.1640625" customWidth="1"/>
    <col min="4" max="4" width="35.6640625" customWidth="1"/>
  </cols>
  <sheetData>
    <row r="5" spans="1:4">
      <c r="A5" s="116" t="s">
        <v>50</v>
      </c>
      <c r="B5" s="117" t="s">
        <v>51</v>
      </c>
      <c r="C5" s="118">
        <f>'EMISSION FACTOR'!C13</f>
        <v>1.5599999999999999E-2</v>
      </c>
      <c r="D5" s="116" t="s">
        <v>52</v>
      </c>
    </row>
    <row r="6" spans="1:4">
      <c r="A6" s="116"/>
      <c r="B6" s="117"/>
      <c r="C6" s="118"/>
      <c r="D6" s="116"/>
    </row>
    <row r="7" spans="1:4">
      <c r="A7" s="75" t="s">
        <v>53</v>
      </c>
      <c r="B7" s="76" t="s">
        <v>54</v>
      </c>
      <c r="C7" s="77">
        <v>3.5999999999999998E-6</v>
      </c>
      <c r="D7" s="75" t="s">
        <v>55</v>
      </c>
    </row>
    <row r="8" spans="1:4">
      <c r="A8" s="75" t="s">
        <v>56</v>
      </c>
      <c r="B8" s="76" t="s">
        <v>57</v>
      </c>
      <c r="C8" s="77">
        <f>C5/C7</f>
        <v>4333.333333333333</v>
      </c>
      <c r="D8" s="75" t="s">
        <v>58</v>
      </c>
    </row>
    <row r="9" spans="1:4">
      <c r="A9" s="78" t="s">
        <v>59</v>
      </c>
      <c r="B9" s="76" t="s">
        <v>60</v>
      </c>
      <c r="C9" s="79">
        <f>'ER ICS TPDDTEC'!D15*'ER ICS TPDDTEC'!D18</f>
        <v>7.8472850150000006</v>
      </c>
      <c r="D9" s="75" t="s">
        <v>61</v>
      </c>
    </row>
    <row r="10" spans="1:4">
      <c r="A10" s="78" t="s">
        <v>62</v>
      </c>
      <c r="B10" s="76" t="s">
        <v>60</v>
      </c>
      <c r="C10" s="79">
        <f>C9*0.5</f>
        <v>3.9236425075000003</v>
      </c>
      <c r="D10" s="75" t="s">
        <v>63</v>
      </c>
    </row>
    <row r="11" spans="1:4">
      <c r="A11" s="78" t="s">
        <v>64</v>
      </c>
      <c r="B11" s="76" t="s">
        <v>65</v>
      </c>
      <c r="C11" s="80">
        <v>1</v>
      </c>
      <c r="D11" s="80" t="s">
        <v>66</v>
      </c>
    </row>
    <row r="12" spans="1:4">
      <c r="A12" s="78" t="s">
        <v>67</v>
      </c>
      <c r="B12" s="76" t="s">
        <v>68</v>
      </c>
      <c r="C12" s="79">
        <f>C10/C11</f>
        <v>3.9236425075000003</v>
      </c>
      <c r="D12" s="75" t="s">
        <v>69</v>
      </c>
    </row>
    <row r="13" spans="1:4">
      <c r="A13" s="78" t="s">
        <v>70</v>
      </c>
      <c r="B13" s="76" t="s">
        <v>71</v>
      </c>
      <c r="C13" s="81">
        <f>C12*C8</f>
        <v>17002.450865833333</v>
      </c>
      <c r="D13" s="75" t="s">
        <v>69</v>
      </c>
    </row>
    <row r="14" spans="1:4">
      <c r="A14" s="78" t="s">
        <v>53</v>
      </c>
      <c r="B14" s="76" t="s">
        <v>72</v>
      </c>
      <c r="C14" s="82">
        <v>9.9999999999999995E-7</v>
      </c>
      <c r="D14" s="75" t="s">
        <v>53</v>
      </c>
    </row>
    <row r="15" spans="1:4">
      <c r="A15" s="78" t="s">
        <v>73</v>
      </c>
      <c r="B15" s="76" t="s">
        <v>74</v>
      </c>
      <c r="C15" s="83">
        <f>C13*C14</f>
        <v>1.7002450865833331E-2</v>
      </c>
      <c r="D15" s="75" t="s">
        <v>58</v>
      </c>
    </row>
    <row r="16" spans="1:4">
      <c r="A16" s="78" t="s">
        <v>75</v>
      </c>
      <c r="B16" s="76" t="s">
        <v>76</v>
      </c>
      <c r="C16" s="84">
        <f>C15*1000</f>
        <v>17.002450865833332</v>
      </c>
      <c r="D16" s="75" t="s">
        <v>58</v>
      </c>
    </row>
    <row r="17" spans="1:4">
      <c r="A17" s="78" t="s">
        <v>77</v>
      </c>
      <c r="B17" s="76" t="s">
        <v>76</v>
      </c>
      <c r="C17" s="85">
        <v>1800</v>
      </c>
      <c r="D17" s="75" t="s">
        <v>78</v>
      </c>
    </row>
    <row r="18" spans="1:4">
      <c r="A18" s="78" t="s">
        <v>79</v>
      </c>
      <c r="B18" s="80"/>
      <c r="C18" s="86" t="str">
        <f>IF(C16&lt;C17,"PASS","FAIL")</f>
        <v>PASS</v>
      </c>
      <c r="D18" s="80"/>
    </row>
  </sheetData>
  <mergeCells count="4">
    <mergeCell ref="A5:A6"/>
    <mergeCell ref="B5:B6"/>
    <mergeCell ref="C5:C6"/>
    <mergeCell ref="D5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S40"/>
  <sheetViews>
    <sheetView zoomScaleNormal="100" workbookViewId="0">
      <selection activeCell="C33" sqref="C33"/>
    </sheetView>
  </sheetViews>
  <sheetFormatPr baseColWidth="10" defaultColWidth="11.1640625" defaultRowHeight="16"/>
  <cols>
    <col min="2" max="2" width="30.33203125" customWidth="1"/>
    <col min="11" max="11" width="24.1640625" customWidth="1"/>
    <col min="12" max="12" width="18" customWidth="1"/>
  </cols>
  <sheetData>
    <row r="5" spans="2:19" ht="18">
      <c r="B5" s="21" t="s">
        <v>80</v>
      </c>
      <c r="K5" s="92"/>
      <c r="L5" s="93"/>
      <c r="M5" s="93"/>
      <c r="N5" s="93"/>
      <c r="O5" s="93"/>
      <c r="P5" s="93"/>
      <c r="Q5" s="93"/>
      <c r="R5" s="93"/>
    </row>
    <row r="6" spans="2:19">
      <c r="K6" s="93"/>
      <c r="L6" s="93"/>
      <c r="M6" s="93"/>
      <c r="N6" s="93"/>
      <c r="O6" s="93"/>
      <c r="P6" s="93"/>
      <c r="Q6" s="93"/>
      <c r="R6" s="93"/>
    </row>
    <row r="7" spans="2:19">
      <c r="K7" s="93"/>
      <c r="L7" s="93"/>
      <c r="M7" s="93"/>
      <c r="N7" s="93"/>
      <c r="O7" s="93"/>
      <c r="P7" s="93"/>
      <c r="Q7" s="93"/>
      <c r="R7" s="93"/>
    </row>
    <row r="8" spans="2:19" ht="18">
      <c r="B8" s="13"/>
      <c r="F8" s="5"/>
      <c r="K8" s="92"/>
      <c r="L8" s="94"/>
      <c r="M8" s="94"/>
      <c r="N8" s="94"/>
      <c r="O8" s="95"/>
      <c r="P8" s="95"/>
      <c r="Q8" s="95"/>
      <c r="R8" s="95"/>
      <c r="S8" s="2"/>
    </row>
    <row r="9" spans="2:19">
      <c r="B9" s="13"/>
      <c r="F9" s="5"/>
      <c r="K9" s="96"/>
      <c r="L9" s="94"/>
      <c r="M9" s="94"/>
      <c r="N9" s="94"/>
      <c r="O9" s="95"/>
      <c r="P9" s="95"/>
      <c r="Q9" s="95"/>
      <c r="R9" s="95"/>
      <c r="S9" s="2"/>
    </row>
    <row r="10" spans="2:19">
      <c r="B10" s="10" t="s">
        <v>81</v>
      </c>
      <c r="F10" s="5"/>
      <c r="K10" s="97"/>
      <c r="L10" s="94"/>
      <c r="M10" s="93"/>
      <c r="N10" s="93"/>
      <c r="O10" s="95"/>
      <c r="P10" s="95"/>
      <c r="Q10" s="93"/>
      <c r="R10" s="93"/>
      <c r="S10" s="2"/>
    </row>
    <row r="11" spans="2:19">
      <c r="B11" s="8" t="s">
        <v>82</v>
      </c>
      <c r="C11" s="8" t="s">
        <v>83</v>
      </c>
      <c r="F11" s="5"/>
      <c r="K11" s="94"/>
      <c r="L11" s="94"/>
      <c r="M11" s="93"/>
      <c r="N11" s="93"/>
      <c r="O11" s="93"/>
      <c r="P11" s="93"/>
      <c r="Q11" s="93"/>
      <c r="R11" s="93"/>
      <c r="S11" s="2"/>
    </row>
    <row r="12" spans="2:19">
      <c r="B12" s="7" t="s">
        <v>84</v>
      </c>
      <c r="C12" s="7">
        <v>112</v>
      </c>
      <c r="D12" t="s">
        <v>85</v>
      </c>
      <c r="F12" s="5"/>
      <c r="K12" s="94"/>
      <c r="L12" s="94"/>
      <c r="M12" s="93"/>
      <c r="N12" s="93"/>
      <c r="O12" s="93"/>
      <c r="P12" s="93"/>
      <c r="Q12" s="93"/>
      <c r="R12" s="93"/>
      <c r="S12" s="2"/>
    </row>
    <row r="13" spans="2:19">
      <c r="B13" s="7" t="s">
        <v>86</v>
      </c>
      <c r="C13" s="7">
        <v>1.5599999999999999E-2</v>
      </c>
      <c r="D13" t="s">
        <v>52</v>
      </c>
      <c r="F13" s="5"/>
      <c r="K13" s="94"/>
      <c r="L13" s="94"/>
      <c r="M13" s="93"/>
      <c r="N13" s="93"/>
      <c r="O13" s="93"/>
      <c r="P13" s="93"/>
      <c r="Q13" s="93"/>
      <c r="R13" s="93"/>
      <c r="S13" s="2"/>
    </row>
    <row r="14" spans="2:19">
      <c r="B14" s="7" t="s">
        <v>87</v>
      </c>
      <c r="C14" s="7">
        <f>C12*C13</f>
        <v>1.7471999999999999</v>
      </c>
      <c r="D14" t="s">
        <v>88</v>
      </c>
      <c r="F14" s="5"/>
      <c r="K14" s="94"/>
      <c r="L14" s="94"/>
      <c r="M14" s="98"/>
      <c r="N14" s="93"/>
      <c r="O14" s="93"/>
      <c r="P14" s="93"/>
      <c r="Q14" s="93"/>
      <c r="R14" s="93"/>
      <c r="S14" s="2"/>
    </row>
    <row r="15" spans="2:19">
      <c r="B15" s="5"/>
      <c r="C15" s="5"/>
      <c r="F15" s="5"/>
      <c r="K15" s="93"/>
      <c r="L15" s="93"/>
      <c r="M15" s="93"/>
      <c r="N15" s="93"/>
      <c r="O15" s="93"/>
      <c r="P15" s="93"/>
      <c r="Q15" s="93"/>
      <c r="R15" s="93"/>
      <c r="S15" s="2"/>
    </row>
    <row r="16" spans="2:19">
      <c r="B16" s="10" t="s">
        <v>89</v>
      </c>
      <c r="F16" s="5"/>
      <c r="K16" s="93"/>
      <c r="L16" s="93"/>
      <c r="M16" s="93"/>
      <c r="N16" s="93"/>
      <c r="O16" s="93"/>
      <c r="P16" s="93"/>
      <c r="Q16" s="93"/>
      <c r="R16" s="93"/>
      <c r="S16" s="2"/>
    </row>
    <row r="17" spans="2:19">
      <c r="B17" s="8" t="s">
        <v>82</v>
      </c>
      <c r="C17" s="8" t="s">
        <v>83</v>
      </c>
      <c r="K17" s="97"/>
      <c r="L17" s="94"/>
      <c r="M17" s="93"/>
      <c r="N17" s="93"/>
      <c r="O17" s="93"/>
      <c r="P17" s="93"/>
      <c r="Q17" s="93"/>
      <c r="R17" s="93"/>
      <c r="S17" s="2"/>
    </row>
    <row r="18" spans="2:19">
      <c r="B18" s="7" t="s">
        <v>90</v>
      </c>
      <c r="C18" s="7">
        <v>0.3</v>
      </c>
      <c r="D18" t="s">
        <v>91</v>
      </c>
      <c r="K18" s="94"/>
      <c r="L18" s="94"/>
      <c r="M18" s="93"/>
      <c r="N18" s="93"/>
      <c r="O18" s="93"/>
      <c r="P18" s="93"/>
      <c r="Q18" s="93"/>
      <c r="R18" s="93"/>
      <c r="S18" s="2"/>
    </row>
    <row r="19" spans="2:19">
      <c r="B19" s="7" t="s">
        <v>92</v>
      </c>
      <c r="C19" s="7">
        <v>28</v>
      </c>
      <c r="D19" s="101" t="s">
        <v>104</v>
      </c>
      <c r="K19" s="94"/>
      <c r="L19" s="94"/>
      <c r="M19" s="93"/>
      <c r="N19" s="93"/>
      <c r="O19" s="93"/>
      <c r="P19" s="93"/>
      <c r="Q19" s="93"/>
      <c r="R19" s="93"/>
      <c r="S19" s="2"/>
    </row>
    <row r="20" spans="2:19">
      <c r="B20" s="7" t="s">
        <v>93</v>
      </c>
      <c r="C20" s="7">
        <f>C18*C19</f>
        <v>8.4</v>
      </c>
      <c r="D20" t="s">
        <v>88</v>
      </c>
      <c r="K20" s="94"/>
      <c r="L20" s="94"/>
      <c r="M20" s="93"/>
      <c r="N20" s="93"/>
      <c r="O20" s="93"/>
      <c r="P20" s="93"/>
      <c r="Q20" s="93"/>
      <c r="R20" s="93"/>
      <c r="S20" s="2"/>
    </row>
    <row r="21" spans="2:19">
      <c r="B21" s="7" t="s">
        <v>86</v>
      </c>
      <c r="C21" s="7">
        <v>1.5599999999999999E-2</v>
      </c>
      <c r="D21" t="s">
        <v>94</v>
      </c>
      <c r="K21" s="94"/>
      <c r="L21" s="94"/>
      <c r="M21" s="93"/>
      <c r="N21" s="93"/>
      <c r="O21" s="93"/>
      <c r="P21" s="93"/>
      <c r="Q21" s="93"/>
      <c r="R21" s="93"/>
      <c r="S21" s="2"/>
    </row>
    <row r="22" spans="2:19">
      <c r="B22" s="7" t="s">
        <v>95</v>
      </c>
      <c r="C22" s="6">
        <f>C20*C21</f>
        <v>0.13103999999999999</v>
      </c>
      <c r="D22" t="s">
        <v>88</v>
      </c>
      <c r="K22" s="94"/>
      <c r="L22" s="94"/>
      <c r="M22" s="93"/>
      <c r="N22" s="93"/>
      <c r="O22" s="93"/>
      <c r="P22" s="93"/>
      <c r="Q22" s="93"/>
      <c r="R22" s="93"/>
      <c r="S22" s="2"/>
    </row>
    <row r="23" spans="2:19">
      <c r="K23" s="94"/>
      <c r="L23" s="94"/>
      <c r="M23" s="93"/>
      <c r="N23" s="93"/>
      <c r="O23" s="93"/>
      <c r="P23" s="93"/>
      <c r="Q23" s="93"/>
      <c r="R23" s="93"/>
      <c r="S23" s="2"/>
    </row>
    <row r="24" spans="2:19">
      <c r="B24" s="10" t="s">
        <v>96</v>
      </c>
      <c r="D24" s="5"/>
      <c r="K24" s="94"/>
      <c r="L24" s="94"/>
      <c r="M24" s="93"/>
      <c r="N24" s="93"/>
      <c r="O24" s="93"/>
      <c r="P24" s="93"/>
      <c r="Q24" s="93"/>
      <c r="R24" s="93"/>
      <c r="S24" s="2"/>
    </row>
    <row r="25" spans="2:19">
      <c r="B25" s="8" t="s">
        <v>82</v>
      </c>
      <c r="C25" s="8" t="s">
        <v>83</v>
      </c>
      <c r="E25" s="5"/>
      <c r="F25" s="5"/>
      <c r="K25" s="94"/>
      <c r="L25" s="99"/>
      <c r="M25" s="98"/>
      <c r="N25" s="93"/>
      <c r="O25" s="93"/>
      <c r="P25" s="93"/>
      <c r="Q25" s="93"/>
      <c r="R25" s="93"/>
      <c r="S25" s="2"/>
    </row>
    <row r="26" spans="2:19">
      <c r="B26" s="7" t="s">
        <v>97</v>
      </c>
      <c r="C26" s="7">
        <v>4.0000000000000001E-3</v>
      </c>
      <c r="D26" t="s">
        <v>91</v>
      </c>
      <c r="E26" s="5"/>
      <c r="F26" s="5"/>
      <c r="K26" s="94"/>
      <c r="L26" s="99"/>
      <c r="M26" s="93"/>
      <c r="N26" s="93"/>
      <c r="O26" s="93"/>
      <c r="P26" s="93"/>
      <c r="Q26" s="93"/>
      <c r="R26" s="93"/>
      <c r="S26" s="2"/>
    </row>
    <row r="27" spans="2:19">
      <c r="B27" s="7" t="s">
        <v>98</v>
      </c>
      <c r="C27" s="7">
        <v>265</v>
      </c>
      <c r="D27" s="101" t="s">
        <v>104</v>
      </c>
      <c r="F27" s="5"/>
      <c r="K27" s="94"/>
      <c r="L27" s="99"/>
      <c r="M27" s="93"/>
      <c r="N27" s="93"/>
      <c r="O27" s="93"/>
      <c r="P27" s="93"/>
      <c r="Q27" s="93"/>
      <c r="R27" s="93"/>
      <c r="S27" s="2"/>
    </row>
    <row r="28" spans="2:19">
      <c r="B28" s="7" t="s">
        <v>93</v>
      </c>
      <c r="C28" s="7">
        <f>C26*C27</f>
        <v>1.06</v>
      </c>
      <c r="D28" t="s">
        <v>88</v>
      </c>
      <c r="F28" s="5"/>
      <c r="K28" s="94"/>
      <c r="L28" s="94"/>
      <c r="M28" s="93"/>
      <c r="N28" s="93"/>
      <c r="O28" s="93"/>
      <c r="P28" s="93"/>
      <c r="Q28" s="93"/>
      <c r="R28" s="93"/>
      <c r="S28" s="2"/>
    </row>
    <row r="29" spans="2:19">
      <c r="B29" s="7" t="s">
        <v>99</v>
      </c>
      <c r="C29" s="7">
        <v>1.5599999999999999E-2</v>
      </c>
      <c r="D29" t="s">
        <v>52</v>
      </c>
      <c r="F29" s="5"/>
      <c r="K29" s="97"/>
      <c r="L29" s="94"/>
      <c r="M29" s="93"/>
      <c r="N29" s="93"/>
      <c r="O29" s="93"/>
      <c r="P29" s="93"/>
      <c r="Q29" s="93"/>
      <c r="R29" s="93"/>
      <c r="S29" s="2"/>
    </row>
    <row r="30" spans="2:19">
      <c r="B30" s="7" t="s">
        <v>95</v>
      </c>
      <c r="C30" s="6">
        <f>C28*C29</f>
        <v>1.6535999999999999E-2</v>
      </c>
      <c r="D30" t="s">
        <v>88</v>
      </c>
      <c r="F30" s="5"/>
      <c r="K30" s="94"/>
      <c r="L30" s="94"/>
      <c r="M30" s="93"/>
      <c r="N30" s="93"/>
      <c r="O30" s="93"/>
      <c r="P30" s="93"/>
      <c r="Q30" s="93"/>
      <c r="R30" s="93"/>
      <c r="S30" s="2"/>
    </row>
    <row r="31" spans="2:19">
      <c r="B31" s="10" t="s">
        <v>100</v>
      </c>
      <c r="C31" s="5"/>
      <c r="D31" s="5"/>
      <c r="F31" s="5"/>
      <c r="K31" s="94"/>
      <c r="L31" s="94"/>
      <c r="M31" s="93"/>
      <c r="N31" s="93"/>
      <c r="O31" s="93"/>
      <c r="P31" s="93"/>
      <c r="Q31" s="93"/>
      <c r="R31" s="93"/>
      <c r="S31" s="2"/>
    </row>
    <row r="32" spans="2:19">
      <c r="B32" s="8" t="s">
        <v>82</v>
      </c>
      <c r="C32" s="8" t="s">
        <v>83</v>
      </c>
      <c r="F32" s="5"/>
      <c r="K32" s="94"/>
      <c r="L32" s="94"/>
      <c r="M32" s="93"/>
      <c r="N32" s="93"/>
      <c r="O32" s="93"/>
      <c r="P32" s="93"/>
      <c r="Q32" s="93"/>
      <c r="R32" s="93"/>
      <c r="S32" s="1"/>
    </row>
    <row r="33" spans="2:19">
      <c r="B33" s="7" t="s">
        <v>95</v>
      </c>
      <c r="C33" s="6">
        <f>C22+C30</f>
        <v>0.14757599999999998</v>
      </c>
      <c r="F33" s="5"/>
      <c r="K33" s="94"/>
      <c r="L33" s="94"/>
      <c r="M33" s="93"/>
      <c r="N33" s="93"/>
      <c r="O33" s="93"/>
      <c r="P33" s="93"/>
      <c r="Q33" s="93"/>
      <c r="R33" s="93"/>
      <c r="S33" s="1"/>
    </row>
    <row r="34" spans="2:19">
      <c r="E34" s="5"/>
      <c r="F34" s="5"/>
      <c r="G34" s="5"/>
      <c r="K34" s="94"/>
      <c r="L34" s="94"/>
      <c r="M34" s="93"/>
      <c r="N34" s="93"/>
      <c r="O34" s="93"/>
      <c r="P34" s="93"/>
      <c r="Q34" s="93"/>
      <c r="R34" s="93"/>
      <c r="S34" s="2"/>
    </row>
    <row r="35" spans="2:19">
      <c r="E35" s="5"/>
      <c r="F35" s="5"/>
      <c r="G35" s="5"/>
      <c r="H35" s="1"/>
      <c r="I35" s="15"/>
      <c r="J35" s="1"/>
      <c r="K35" s="94"/>
      <c r="L35" s="100"/>
      <c r="M35" s="98"/>
      <c r="N35" s="93"/>
      <c r="O35" s="93"/>
      <c r="P35" s="93"/>
      <c r="Q35" s="93"/>
      <c r="R35" s="93"/>
    </row>
    <row r="36" spans="2:19">
      <c r="E36" s="5"/>
      <c r="F36" s="5"/>
      <c r="G36" s="5"/>
      <c r="H36" s="1"/>
      <c r="I36" s="15"/>
      <c r="J36" s="1"/>
      <c r="K36" s="94"/>
      <c r="L36" s="99"/>
      <c r="M36" s="93"/>
      <c r="N36" s="93"/>
      <c r="O36" s="93"/>
      <c r="P36" s="93"/>
      <c r="Q36" s="93"/>
      <c r="R36" s="93"/>
    </row>
    <row r="37" spans="2:19">
      <c r="E37" s="5"/>
      <c r="F37" s="5"/>
      <c r="G37" s="5"/>
      <c r="H37" s="1"/>
      <c r="I37" s="15"/>
      <c r="J37" s="1"/>
      <c r="K37" s="95"/>
      <c r="L37" s="95"/>
      <c r="M37" s="93"/>
      <c r="N37" s="93"/>
      <c r="O37" s="93"/>
      <c r="P37" s="93"/>
      <c r="Q37" s="93"/>
      <c r="R37" s="93"/>
    </row>
    <row r="38" spans="2:19">
      <c r="K38" s="97"/>
      <c r="L38" s="95"/>
      <c r="M38" s="93"/>
      <c r="N38" s="93"/>
      <c r="O38" s="93"/>
      <c r="P38" s="93"/>
      <c r="Q38" s="93"/>
      <c r="R38" s="93"/>
    </row>
    <row r="39" spans="2:19">
      <c r="K39" s="94"/>
      <c r="L39" s="94"/>
      <c r="M39" s="93"/>
      <c r="N39" s="93"/>
      <c r="O39" s="93"/>
      <c r="P39" s="93"/>
      <c r="Q39" s="93"/>
      <c r="R39" s="93"/>
    </row>
    <row r="40" spans="2:19">
      <c r="K40" s="94"/>
      <c r="L40" s="99"/>
      <c r="M40" s="93"/>
      <c r="N40" s="93"/>
      <c r="O40" s="93"/>
      <c r="P40" s="93"/>
      <c r="Q40" s="93"/>
      <c r="R40" s="93"/>
    </row>
  </sheetData>
  <hyperlinks>
    <hyperlink ref="D19" r:id="rId1" xr:uid="{D66D6AEC-680A-0244-AF25-A72866BD63B1}"/>
    <hyperlink ref="D27" r:id="rId2" xr:uid="{3354BAE1-6ACC-874D-BDF5-203AA916195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539716D86CE0419630026986165D6D" ma:contentTypeVersion="13" ma:contentTypeDescription="Create a new document." ma:contentTypeScope="" ma:versionID="2e7783fc2a860eb3e0f4c2cd51dcfb01">
  <xsd:schema xmlns:xsd="http://www.w3.org/2001/XMLSchema" xmlns:xs="http://www.w3.org/2001/XMLSchema" xmlns:p="http://schemas.microsoft.com/office/2006/metadata/properties" xmlns:ns2="d11a8474-885b-4e1b-a09c-10d71c0026be" xmlns:ns3="b46e1364-ed93-429f-80a5-89f879b76665" targetNamespace="http://schemas.microsoft.com/office/2006/metadata/properties" ma:root="true" ma:fieldsID="f3c444d25e3fa9992762ef9db1279cc2" ns2:_="" ns3:_="">
    <xsd:import namespace="d11a8474-885b-4e1b-a09c-10d71c0026be"/>
    <xsd:import namespace="b46e1364-ed93-429f-80a5-89f879b766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1a8474-885b-4e1b-a09c-10d71c002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e1364-ed93-429f-80a5-89f879b7666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27A5C2-1E4A-4C13-A414-84537621E9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1a8474-885b-4e1b-a09c-10d71c0026be"/>
    <ds:schemaRef ds:uri="b46e1364-ed93-429f-80a5-89f879b766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EB59B8-1BD3-4DAA-8F46-4A908FF33C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08D2A3-6078-49BD-B71B-0939E26C87C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ER ICS TPDDTEC</vt:lpstr>
      <vt:lpstr>Th. Energy savings unit level</vt:lpstr>
      <vt:lpstr>EMISSION FACTOR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REVIEWER</dc:creator>
  <cp:keywords/>
  <dc:description/>
  <cp:lastModifiedBy>Admin</cp:lastModifiedBy>
  <cp:revision/>
  <dcterms:created xsi:type="dcterms:W3CDTF">2016-09-06T18:55:41Z</dcterms:created>
  <dcterms:modified xsi:type="dcterms:W3CDTF">2021-11-01T14:15:27Z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0x01010076539716D86CE0419630026986165D6D</vt:lpwstr>
  </property>
</Properties>
</file>