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0312"/>
  <workbookPr/>
  <mc:AlternateContent xmlns:mc="http://schemas.openxmlformats.org/markup-compatibility/2006">
    <mc:Choice Requires="x15">
      <x15ac:absPath xmlns:x15ac="http://schemas.microsoft.com/office/spreadsheetml/2010/11/ac" url="/Users/caglabalcieris/Desktop/Genel_25062023/Dogan Enerji/Corum GES/Corum Verifikasyon/Üçüncü Verifikasyon/1092 Corum Solar -VER - GS - VER to PD/"/>
    </mc:Choice>
  </mc:AlternateContent>
  <xr:revisionPtr revIDLastSave="0" documentId="13_ncr:40009_{69395CBA-B5BB-064C-8140-FD12DAD43343}" xr6:coauthVersionLast="47" xr6:coauthVersionMax="47" xr10:uidLastSave="{00000000-0000-0000-0000-000000000000}"/>
  <bookViews>
    <workbookView xWindow="0" yWindow="660" windowWidth="25600" windowHeight="14100"/>
  </bookViews>
  <sheets>
    <sheet name="Corum SPP" sheetId="1" r:id="rId1"/>
    <sheet name="Corum SPP Details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0" i="1" l="1"/>
  <c r="P1" i="1"/>
  <c r="C60" i="1"/>
  <c r="F60" i="1"/>
  <c r="L3" i="1"/>
  <c r="L10" i="1"/>
  <c r="L7" i="1"/>
  <c r="O4" i="1"/>
  <c r="AE26" i="4"/>
  <c r="AF26" i="4"/>
  <c r="AE27" i="4"/>
  <c r="AF27" i="4"/>
  <c r="AE28" i="4"/>
  <c r="AF28" i="4"/>
  <c r="AE29" i="4"/>
  <c r="AF29" i="4"/>
  <c r="AE30" i="4"/>
  <c r="AF30" i="4"/>
  <c r="AE31" i="4"/>
  <c r="AF31" i="4"/>
  <c r="AE32" i="4"/>
  <c r="AF32" i="4"/>
  <c r="AE33" i="4"/>
  <c r="AF33" i="4"/>
  <c r="AE34" i="4"/>
  <c r="AF34" i="4"/>
  <c r="AE35" i="4"/>
  <c r="AF35" i="4"/>
  <c r="AE15" i="4"/>
  <c r="AF15" i="4"/>
  <c r="AE16" i="4"/>
  <c r="AF16" i="4"/>
  <c r="AE17" i="4"/>
  <c r="AF17" i="4"/>
  <c r="AE18" i="4"/>
  <c r="AF18" i="4"/>
  <c r="AE19" i="4"/>
  <c r="AF19" i="4"/>
  <c r="AH19" i="4"/>
  <c r="AE20" i="4"/>
  <c r="AF20" i="4"/>
  <c r="AH20" i="4"/>
  <c r="J23" i="1"/>
  <c r="AE21" i="4"/>
  <c r="AF21" i="4"/>
  <c r="AE22" i="4"/>
  <c r="AF22" i="4"/>
  <c r="AE23" i="4"/>
  <c r="AF23" i="4"/>
  <c r="AE24" i="4"/>
  <c r="AF24" i="4"/>
  <c r="AH24" i="4"/>
  <c r="AF5" i="4"/>
  <c r="AF6" i="4"/>
  <c r="AF7" i="4"/>
  <c r="AF8" i="4"/>
  <c r="AF9" i="4"/>
  <c r="AF10" i="4"/>
  <c r="AF11" i="4"/>
  <c r="AF12" i="4"/>
  <c r="AF13" i="4"/>
  <c r="AF4" i="4"/>
  <c r="AE5" i="4"/>
  <c r="AE6" i="4"/>
  <c r="AE7" i="4"/>
  <c r="AE8" i="4"/>
  <c r="AE9" i="4"/>
  <c r="AE10" i="4"/>
  <c r="AE11" i="4"/>
  <c r="AE12" i="4"/>
  <c r="AE13" i="4"/>
  <c r="AE4" i="4"/>
  <c r="AD27" i="4"/>
  <c r="AD28" i="4"/>
  <c r="AD29" i="4"/>
  <c r="AD30" i="4"/>
  <c r="AD31" i="4"/>
  <c r="AD32" i="4"/>
  <c r="AD33" i="4"/>
  <c r="AD34" i="4"/>
  <c r="AD35" i="4"/>
  <c r="AD26" i="4"/>
  <c r="AD16" i="4"/>
  <c r="AD17" i="4"/>
  <c r="AD18" i="4"/>
  <c r="AD19" i="4"/>
  <c r="AD20" i="4"/>
  <c r="AD21" i="4"/>
  <c r="AD22" i="4"/>
  <c r="AD23" i="4"/>
  <c r="AD24" i="4"/>
  <c r="AD15" i="4"/>
  <c r="AD5" i="4"/>
  <c r="C19" i="1"/>
  <c r="AD6" i="4"/>
  <c r="C20" i="1"/>
  <c r="AD7" i="4"/>
  <c r="C21" i="1"/>
  <c r="AD8" i="4"/>
  <c r="C22" i="1"/>
  <c r="AD9" i="4"/>
  <c r="AD10" i="4"/>
  <c r="AD11" i="4"/>
  <c r="AD12" i="4"/>
  <c r="C26" i="1"/>
  <c r="AD13" i="4"/>
  <c r="C27" i="1"/>
  <c r="AD4" i="4"/>
  <c r="C18" i="1"/>
  <c r="L2" i="1"/>
  <c r="D60" i="1"/>
  <c r="E60" i="1"/>
  <c r="AG21" i="4"/>
  <c r="AH22" i="4"/>
  <c r="J25" i="1"/>
  <c r="D23" i="1"/>
  <c r="L23" i="1"/>
  <c r="D21" i="1"/>
  <c r="AH23" i="4"/>
  <c r="J26" i="1"/>
  <c r="AG19" i="4"/>
  <c r="AJ19" i="4"/>
  <c r="AG8" i="4"/>
  <c r="AH16" i="4"/>
  <c r="J19" i="1"/>
  <c r="D26" i="1"/>
  <c r="E26" i="1"/>
  <c r="G26" i="1"/>
  <c r="C56" i="1"/>
  <c r="F56" i="1"/>
  <c r="AH18" i="4"/>
  <c r="J21" i="1"/>
  <c r="L21" i="1"/>
  <c r="AG17" i="4"/>
  <c r="AG22" i="4"/>
  <c r="AH17" i="4"/>
  <c r="AJ17" i="4"/>
  <c r="AG6" i="4"/>
  <c r="J20" i="1"/>
  <c r="AG15" i="4"/>
  <c r="AG20" i="4"/>
  <c r="AJ20" i="4"/>
  <c r="AG9" i="4"/>
  <c r="AH21" i="4"/>
  <c r="J24" i="1"/>
  <c r="AH15" i="4"/>
  <c r="J18" i="1"/>
  <c r="AG18" i="4"/>
  <c r="D22" i="1"/>
  <c r="E22" i="1"/>
  <c r="G22" i="1"/>
  <c r="C52" i="1"/>
  <c r="F52" i="1"/>
  <c r="C23" i="1"/>
  <c r="D20" i="1"/>
  <c r="AG16" i="4"/>
  <c r="AG23" i="4"/>
  <c r="D18" i="1"/>
  <c r="L18" i="1"/>
  <c r="D19" i="1"/>
  <c r="L19" i="1"/>
  <c r="D25" i="1"/>
  <c r="L25" i="1"/>
  <c r="C24" i="1"/>
  <c r="D24" i="1"/>
  <c r="L24" i="1"/>
  <c r="C25" i="1"/>
  <c r="E25" i="1"/>
  <c r="G25" i="1"/>
  <c r="C55" i="1"/>
  <c r="F55" i="1"/>
  <c r="J22" i="1"/>
  <c r="L20" i="1"/>
  <c r="AJ23" i="4"/>
  <c r="AG12" i="4"/>
  <c r="AI12" i="4"/>
  <c r="E21" i="1"/>
  <c r="G21" i="1"/>
  <c r="C51" i="1"/>
  <c r="F51" i="1"/>
  <c r="E23" i="1"/>
  <c r="G23" i="1"/>
  <c r="C53" i="1"/>
  <c r="F53" i="1"/>
  <c r="AJ22" i="4"/>
  <c r="AG11" i="4"/>
  <c r="I25" i="1"/>
  <c r="K25" i="1"/>
  <c r="AJ16" i="4"/>
  <c r="AG5" i="4"/>
  <c r="AI5" i="4"/>
  <c r="AJ18" i="4"/>
  <c r="AG7" i="4"/>
  <c r="I19" i="1"/>
  <c r="I23" i="1"/>
  <c r="AI9" i="4"/>
  <c r="AJ21" i="4"/>
  <c r="AG10" i="4"/>
  <c r="I24" i="1"/>
  <c r="K24" i="1"/>
  <c r="AJ15" i="4"/>
  <c r="AG4" i="4"/>
  <c r="I26" i="1"/>
  <c r="K26" i="1"/>
  <c r="AI11" i="4"/>
  <c r="AI4" i="4"/>
  <c r="I18" i="1"/>
  <c r="AI10" i="4"/>
  <c r="AG24" i="4"/>
  <c r="D27" i="1"/>
  <c r="L27" i="1"/>
  <c r="I21" i="1"/>
  <c r="K21" i="1"/>
  <c r="AI7" i="4"/>
  <c r="K18" i="1"/>
  <c r="I22" i="1"/>
  <c r="AI8" i="4"/>
  <c r="E19" i="1"/>
  <c r="G19" i="1"/>
  <c r="C49" i="1"/>
  <c r="F49" i="1"/>
  <c r="K19" i="1"/>
  <c r="I20" i="1"/>
  <c r="K20" i="1"/>
  <c r="AI6" i="4"/>
  <c r="J27" i="1"/>
  <c r="AJ24" i="4"/>
  <c r="AG13" i="4"/>
  <c r="AI13" i="4"/>
  <c r="I27" i="1"/>
  <c r="K27" i="1"/>
  <c r="E18" i="1"/>
  <c r="G18" i="1"/>
  <c r="C48" i="1"/>
  <c r="L26" i="1"/>
  <c r="M2" i="1"/>
  <c r="M3" i="1"/>
  <c r="E24" i="1"/>
  <c r="G24" i="1"/>
  <c r="C54" i="1"/>
  <c r="F54" i="1"/>
  <c r="C31" i="1"/>
  <c r="E27" i="1"/>
  <c r="G27" i="1"/>
  <c r="C57" i="1"/>
  <c r="F57" i="1"/>
  <c r="L22" i="1"/>
  <c r="K22" i="1"/>
  <c r="E20" i="1"/>
  <c r="G20" i="1"/>
  <c r="C50" i="1"/>
  <c r="F50" i="1"/>
  <c r="D31" i="1"/>
  <c r="K23" i="1"/>
  <c r="F48" i="1"/>
  <c r="E31" i="1"/>
  <c r="G31" i="1"/>
  <c r="D10" i="1"/>
  <c r="F10" i="1"/>
  <c r="D11" i="1"/>
  <c r="F11" i="1"/>
  <c r="H31" i="1"/>
  <c r="L6" i="1"/>
  <c r="L9" i="1"/>
</calcChain>
</file>

<file path=xl/sharedStrings.xml><?xml version="1.0" encoding="utf-8"?>
<sst xmlns="http://schemas.openxmlformats.org/spreadsheetml/2006/main" count="121" uniqueCount="78">
  <si>
    <t>Month</t>
  </si>
  <si>
    <t>(A)
Electricity
supplied to
the grid
[kWh]</t>
  </si>
  <si>
    <t>(B)
Electricity
consumption
from the grid
[kWh]</t>
  </si>
  <si>
    <t>(C) = (A) - (B)
EG (ID 8)
Net electricity
supplied to the grid
[kWh]</t>
  </si>
  <si>
    <t>GOLD STANDARD - VOLUNTARY EMISSION REDUCTIONS</t>
  </si>
  <si>
    <t>Emission Reduction Calucalations</t>
  </si>
  <si>
    <t>Project Name:</t>
  </si>
  <si>
    <t>Gold Satandard Project ID:</t>
  </si>
  <si>
    <t>Monitoring Period:</t>
  </si>
  <si>
    <t>Project Emissions (PE)</t>
  </si>
  <si>
    <t>Baseline Emissions (BE)</t>
  </si>
  <si>
    <t>Leakege (L)</t>
  </si>
  <si>
    <t>Emission Reductions (ER)</t>
  </si>
  <si>
    <t xml:space="preserve">Project emission: </t>
  </si>
  <si>
    <t xml:space="preserve">Baseline
emission:
</t>
  </si>
  <si>
    <t xml:space="preserve">Leakge: </t>
  </si>
  <si>
    <t>[t CO2-eq]</t>
  </si>
  <si>
    <t>(ER=BE-PE-L)</t>
  </si>
  <si>
    <t xml:space="preserve">Emission Reductions: </t>
  </si>
  <si>
    <t>t CO2-eq</t>
  </si>
  <si>
    <t>Rounded Value</t>
  </si>
  <si>
    <r>
      <t>EF  [tCO</t>
    </r>
    <r>
      <rPr>
        <b/>
        <vertAlign val="subscript"/>
        <sz val="12"/>
        <rFont val="Times New Roman"/>
        <family val="1"/>
        <charset val="162"/>
      </rPr>
      <t>2</t>
    </r>
    <r>
      <rPr>
        <b/>
        <sz val="12"/>
        <rFont val="Times New Roman"/>
        <family val="1"/>
        <charset val="162"/>
      </rPr>
      <t>/MWh]</t>
    </r>
  </si>
  <si>
    <r>
      <t>Baseline
emission:
BR = EG * EF)
[t CO</t>
    </r>
    <r>
      <rPr>
        <b/>
        <vertAlign val="subscript"/>
        <sz val="12"/>
        <rFont val="Times New Roman"/>
        <family val="1"/>
        <charset val="162"/>
      </rPr>
      <t>2</t>
    </r>
    <r>
      <rPr>
        <b/>
        <sz val="12"/>
        <rFont val="Times New Roman"/>
        <family val="1"/>
        <charset val="162"/>
      </rPr>
      <t>-eq]</t>
    </r>
  </si>
  <si>
    <t xml:space="preserve">Project emissions are negligable. In accordance to the registered PDD and applicable methodology AMS I.D Version 18 Sector 1(Energy industries (renewable - / non-renewable sources), no project emissions are to be accounted by the Project. </t>
  </si>
  <si>
    <t>No leakage is to be accounted by the Project. This is in line with the registered PDD and applicable methodology AMS I.D Version 18 Sector 1(Energy industries (renewable - / non-renewable sources)</t>
  </si>
  <si>
    <t>Table of values according electricity protocols (values in kWh)</t>
  </si>
  <si>
    <t>Expectation value for Electricity Generation</t>
  </si>
  <si>
    <t>Actual value for Emission Reduction</t>
  </si>
  <si>
    <t>Actual value for Electricity Generation</t>
  </si>
  <si>
    <t>The diffrence comparison for Emission Reduction</t>
  </si>
  <si>
    <t>The difference comparison  for Electricity Generation</t>
  </si>
  <si>
    <t>Corum Solar Power Plant Project</t>
  </si>
  <si>
    <t>GS6566</t>
  </si>
  <si>
    <t>The small difference between OSOS and invoice is caused by power plant's internal electricity consumption</t>
  </si>
  <si>
    <t>The regulation of "electricity production without licence" allows offsetting the internal consumption of power plant with production amount of power plant and preparation of the invoice accordingly. </t>
  </si>
  <si>
    <t>***</t>
  </si>
  <si>
    <t>The reason of  A and B:</t>
  </si>
  <si>
    <t>Expectation value for Emission Reduction in PDD</t>
  </si>
  <si>
    <t>Monitoring period days</t>
  </si>
  <si>
    <t>For A-YEDAŞ Electricity Supplied Amount (kWh)</t>
  </si>
  <si>
    <t>For B-YEDAŞ Electricity Consumption Amount (kWh)</t>
  </si>
  <si>
    <t>Vintage 2022 Emission Reductions</t>
  </si>
  <si>
    <t>(A) içinTutanak ile PMUM(YEDAS) farkı</t>
  </si>
  <si>
    <t>(B) için Tutanak ile PMUM (YEDAS) farkı</t>
  </si>
  <si>
    <t>Total Emission Reductions for the Third Monitoring Period</t>
  </si>
  <si>
    <t xml:space="preserve">Third Monitoring Period </t>
  </si>
  <si>
    <t>April 2022</t>
  </si>
  <si>
    <t>May 2022</t>
  </si>
  <si>
    <t>June 2022</t>
  </si>
  <si>
    <t>July 2022</t>
  </si>
  <si>
    <t>August 2022</t>
  </si>
  <si>
    <t>September 2022</t>
  </si>
  <si>
    <t>October 2022</t>
  </si>
  <si>
    <t>November 2022</t>
  </si>
  <si>
    <t>March 2022</t>
  </si>
  <si>
    <t>Tüketim Aboneliği</t>
  </si>
  <si>
    <t>Üretim Tesisi Çekiş</t>
  </si>
  <si>
    <t>Üretim Tesisi Veriş</t>
  </si>
  <si>
    <t>Crosscheck</t>
  </si>
  <si>
    <t>2. Mahsup Sonrası</t>
  </si>
  <si>
    <t>1. Mahsup Sonrası</t>
  </si>
  <si>
    <t>Sayaç Değerleri</t>
  </si>
  <si>
    <t>ÜRETİM Veriş</t>
  </si>
  <si>
    <t>TOTAL</t>
  </si>
  <si>
    <t>GALATA_A</t>
  </si>
  <si>
    <t>GALATA_B</t>
  </si>
  <si>
    <t>GALATA_C</t>
  </si>
  <si>
    <t>GALATA_D</t>
  </si>
  <si>
    <t>GALATA_E</t>
  </si>
  <si>
    <t>GALATA_F</t>
  </si>
  <si>
    <t>GALATA_G</t>
  </si>
  <si>
    <t>ÜRETİM Çekiş</t>
  </si>
  <si>
    <t>Tüketim Çekiş</t>
  </si>
  <si>
    <t>GALATA_H</t>
  </si>
  <si>
    <t>01/12/2022-18/12/2022</t>
  </si>
  <si>
    <t>from 01/03/2022 to 18/12/2022</t>
  </si>
  <si>
    <t xml:space="preserve">PDD </t>
  </si>
  <si>
    <r>
      <t>S</t>
    </r>
    <r>
      <rPr>
        <b/>
        <sz val="12"/>
        <rFont val="Times New Roman"/>
        <family val="1"/>
      </rPr>
      <t>um (01/03/2022- 18/12/2022</t>
    </r>
    <r>
      <rPr>
        <b/>
        <sz val="12"/>
        <rFont val="Times New Roman"/>
        <family val="1"/>
        <charset val="16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</si>
</sst>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94" formatCode="#,##0.000"/>
    <numFmt numFmtId="199" formatCode="#,##0.0000"/>
    <numFmt numFmtId="208" formatCode="%0"/>
  </numFmts>
  <fonts count="55"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10"/>
      <name val="Calibri"/>
      <family val="2"/>
      <charset val="162"/>
    </font>
    <font>
      <b/>
      <sz val="12"/>
      <color indexed="8"/>
      <name val="Times New Roman"/>
      <family val="1"/>
      <charset val="162"/>
    </font>
    <font>
      <sz val="11"/>
      <color indexed="8"/>
      <name val="Times New Roman"/>
      <family val="1"/>
      <charset val="162"/>
    </font>
    <font>
      <b/>
      <sz val="12"/>
      <name val="Times New Roman"/>
      <family val="1"/>
      <charset val="162"/>
    </font>
    <font>
      <b/>
      <sz val="11"/>
      <name val="Times New Roman"/>
      <family val="1"/>
      <charset val="162"/>
    </font>
    <font>
      <b/>
      <sz val="11"/>
      <color indexed="10"/>
      <name val="Times New Roman"/>
      <family val="1"/>
      <charset val="162"/>
    </font>
    <font>
      <b/>
      <sz val="10"/>
      <name val="Times New Roman"/>
      <family val="1"/>
      <charset val="162"/>
    </font>
    <font>
      <sz val="10"/>
      <name val="Times New Roman"/>
      <family val="1"/>
      <charset val="162"/>
    </font>
    <font>
      <b/>
      <vertAlign val="subscript"/>
      <sz val="12"/>
      <name val="Times New Roman"/>
      <family val="1"/>
      <charset val="162"/>
    </font>
    <font>
      <sz val="12"/>
      <name val="Times New Roman"/>
      <family val="1"/>
      <charset val="162"/>
    </font>
    <font>
      <sz val="12"/>
      <color indexed="8"/>
      <name val="Times New Roman"/>
      <family val="1"/>
      <charset val="162"/>
    </font>
    <font>
      <b/>
      <sz val="12"/>
      <color indexed="10"/>
      <name val="Times New Roman"/>
      <family val="1"/>
      <charset val="162"/>
    </font>
    <font>
      <sz val="11"/>
      <color indexed="8"/>
      <name val="Times New Roman"/>
      <family val="1"/>
      <charset val="162"/>
    </font>
    <font>
      <sz val="10"/>
      <name val="Arial Tur"/>
      <charset val="162"/>
    </font>
    <font>
      <sz val="11"/>
      <color indexed="8"/>
      <name val="Calibri"/>
      <family val="2"/>
      <charset val="162"/>
    </font>
    <font>
      <b/>
      <sz val="11"/>
      <color indexed="8"/>
      <name val="Times New Roman"/>
      <family val="1"/>
    </font>
    <font>
      <b/>
      <sz val="12"/>
      <name val="Times New Roman"/>
      <family val="1"/>
    </font>
    <font>
      <sz val="10"/>
      <name val="Arial Tur"/>
      <family val="2"/>
      <charset val="162"/>
    </font>
    <font>
      <sz val="11"/>
      <color rgb="FF9C0006"/>
      <name val="Calibri"/>
      <family val="2"/>
      <charset val="162"/>
    </font>
    <font>
      <b/>
      <sz val="11"/>
      <color rgb="FFFA7D00"/>
      <name val="Calibri"/>
      <family val="2"/>
      <charset val="162"/>
    </font>
    <font>
      <i/>
      <sz val="11"/>
      <color rgb="FF7F7F7F"/>
      <name val="Calibri"/>
      <family val="2"/>
      <charset val="162"/>
    </font>
    <font>
      <sz val="11"/>
      <color rgb="FF006100"/>
      <name val="Calibri"/>
      <family val="2"/>
      <charset val="162"/>
    </font>
    <font>
      <b/>
      <sz val="15"/>
      <color theme="3"/>
      <name val="Calibri"/>
      <family val="2"/>
      <charset val="162"/>
    </font>
    <font>
      <b/>
      <sz val="13"/>
      <color theme="3"/>
      <name val="Calibri"/>
      <family val="2"/>
      <charset val="162"/>
    </font>
    <font>
      <b/>
      <sz val="11"/>
      <color theme="3"/>
      <name val="Calibri"/>
      <family val="2"/>
      <charset val="162"/>
    </font>
    <font>
      <sz val="11"/>
      <color rgb="FF3F3F76"/>
      <name val="Calibri"/>
      <family val="2"/>
      <charset val="162"/>
    </font>
    <font>
      <sz val="11"/>
      <color rgb="FFFA7D00"/>
      <name val="Calibri"/>
      <family val="2"/>
      <charset val="162"/>
    </font>
    <font>
      <sz val="11"/>
      <color rgb="FF9C6500"/>
      <name val="Calibri"/>
      <family val="2"/>
      <charset val="162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charset val="162"/>
    </font>
    <font>
      <b/>
      <sz val="18"/>
      <color theme="3"/>
      <name val="Cambria"/>
      <family val="2"/>
      <charset val="162"/>
    </font>
    <font>
      <b/>
      <sz val="11"/>
      <color theme="1"/>
      <name val="Calibri"/>
      <family val="2"/>
      <charset val="162"/>
      <scheme val="minor"/>
    </font>
    <font>
      <sz val="11"/>
      <color rgb="FFFF0000"/>
      <name val="Times New Roman"/>
      <family val="1"/>
      <charset val="162"/>
    </font>
    <font>
      <sz val="14"/>
      <color rgb="FF000000"/>
      <name val="-webkit-standard"/>
    </font>
    <font>
      <b/>
      <sz val="11"/>
      <color rgb="FFFF0000"/>
      <name val="Times New Roman"/>
      <family val="1"/>
    </font>
    <font>
      <b/>
      <i/>
      <sz val="11"/>
      <color theme="0"/>
      <name val="Calibri"/>
      <family val="2"/>
      <charset val="162"/>
      <scheme val="minor"/>
    </font>
    <font>
      <b/>
      <i/>
      <sz val="15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43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81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0" borderId="0" applyNumberFormat="0" applyBorder="0" applyAlignment="0" applyProtection="0"/>
    <xf numFmtId="0" fontId="32" fillId="31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5" borderId="0" applyNumberFormat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36" fillId="50" borderId="0" applyNumberFormat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37" fillId="51" borderId="6" applyNumberFormat="0" applyAlignment="0" applyProtection="0"/>
    <xf numFmtId="0" fontId="13" fillId="52" borderId="7" applyNumberFormat="0" applyAlignment="0" applyProtection="0"/>
    <xf numFmtId="0" fontId="11" fillId="18" borderId="8" applyNumberFormat="0" applyAlignment="0" applyProtection="0"/>
    <xf numFmtId="0" fontId="38" fillId="0" borderId="0" applyNumberFormat="0" applyFill="0" applyBorder="0" applyAlignment="0" applyProtection="0"/>
    <xf numFmtId="0" fontId="35" fillId="0" borderId="0"/>
    <xf numFmtId="0" fontId="12" fillId="7" borderId="5" applyNumberFormat="0" applyAlignment="0" applyProtection="0"/>
    <xf numFmtId="0" fontId="14" fillId="4" borderId="0" applyNumberFormat="0" applyBorder="0" applyAlignment="0" applyProtection="0"/>
    <xf numFmtId="0" fontId="39" fillId="53" borderId="0" applyNumberFormat="0" applyBorder="0" applyAlignment="0" applyProtection="0"/>
    <xf numFmtId="0" fontId="40" fillId="0" borderId="9" applyNumberFormat="0" applyFill="0" applyAlignment="0" applyProtection="0"/>
    <xf numFmtId="0" fontId="41" fillId="0" borderId="9" applyNumberFormat="0" applyFill="0" applyAlignment="0" applyProtection="0"/>
    <xf numFmtId="0" fontId="42" fillId="0" borderId="10" applyNumberFormat="0" applyFill="0" applyAlignment="0" applyProtection="0"/>
    <xf numFmtId="0" fontId="42" fillId="0" borderId="0" applyNumberFormat="0" applyFill="0" applyBorder="0" applyAlignment="0" applyProtection="0"/>
    <xf numFmtId="0" fontId="43" fillId="17" borderId="6" applyNumberFormat="0" applyAlignment="0" applyProtection="0"/>
    <xf numFmtId="0" fontId="44" fillId="0" borderId="11" applyNumberFormat="0" applyFill="0" applyAlignment="0" applyProtection="0"/>
    <xf numFmtId="0" fontId="16" fillId="20" borderId="0" applyNumberFormat="0" applyBorder="0" applyAlignment="0" applyProtection="0"/>
    <xf numFmtId="0" fontId="45" fillId="54" borderId="0" applyNumberFormat="0" applyBorder="0" applyAlignment="0" applyProtection="0"/>
    <xf numFmtId="0" fontId="1" fillId="0" borderId="0"/>
    <xf numFmtId="0" fontId="31" fillId="0" borderId="0"/>
    <xf numFmtId="0" fontId="46" fillId="0" borderId="0"/>
    <xf numFmtId="0" fontId="2" fillId="0" borderId="0"/>
    <xf numFmtId="0" fontId="3" fillId="22" borderId="12" applyNumberFormat="0" applyFont="0" applyAlignment="0" applyProtection="0"/>
    <xf numFmtId="0" fontId="32" fillId="21" borderId="6" applyNumberFormat="0" applyFont="0" applyAlignment="0" applyProtection="0"/>
    <xf numFmtId="0" fontId="47" fillId="51" borderId="6" applyNumberFormat="0" applyAlignment="0" applyProtection="0"/>
    <xf numFmtId="208" fontId="1" fillId="0" borderId="0" applyBorder="0" applyProtection="0"/>
    <xf numFmtId="0" fontId="48" fillId="0" borderId="0" applyNumberFormat="0" applyFill="0" applyBorder="0" applyAlignment="0" applyProtection="0"/>
    <xf numFmtId="0" fontId="17" fillId="0" borderId="13" applyNumberFormat="0" applyFill="0" applyAlignment="0" applyProtection="0"/>
    <xf numFmtId="0" fontId="17" fillId="0" borderId="14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</cellStyleXfs>
  <cellXfs count="139">
    <xf numFmtId="0" fontId="0" fillId="0" borderId="0" xfId="0"/>
    <xf numFmtId="0" fontId="30" fillId="16" borderId="15" xfId="0" applyFont="1" applyFill="1" applyBorder="1"/>
    <xf numFmtId="0" fontId="30" fillId="16" borderId="16" xfId="0" applyFont="1" applyFill="1" applyBorder="1"/>
    <xf numFmtId="0" fontId="30" fillId="16" borderId="17" xfId="0" applyFont="1" applyFill="1" applyBorder="1"/>
    <xf numFmtId="0" fontId="30" fillId="0" borderId="0" xfId="0" applyFont="1"/>
    <xf numFmtId="0" fontId="30" fillId="16" borderId="18" xfId="0" applyFont="1" applyFill="1" applyBorder="1"/>
    <xf numFmtId="0" fontId="19" fillId="16" borderId="0" xfId="71" applyFont="1" applyFill="1" applyBorder="1" applyAlignment="1"/>
    <xf numFmtId="0" fontId="30" fillId="16" borderId="19" xfId="0" applyFont="1" applyFill="1" applyBorder="1"/>
    <xf numFmtId="0" fontId="20" fillId="16" borderId="0" xfId="0" applyFont="1" applyFill="1" applyBorder="1"/>
    <xf numFmtId="0" fontId="24" fillId="16" borderId="0" xfId="68" applyFont="1" applyFill="1" applyBorder="1" applyAlignment="1">
      <alignment horizontal="left"/>
    </xf>
    <xf numFmtId="0" fontId="25" fillId="16" borderId="0" xfId="68" applyFont="1" applyFill="1" applyBorder="1"/>
    <xf numFmtId="0" fontId="21" fillId="19" borderId="20" xfId="71" applyFont="1" applyFill="1" applyBorder="1" applyAlignment="1">
      <alignment horizontal="center" vertical="center"/>
    </xf>
    <xf numFmtId="0" fontId="21" fillId="19" borderId="21" xfId="71" applyFont="1" applyFill="1" applyBorder="1" applyAlignment="1">
      <alignment horizontal="center" vertical="center" wrapText="1"/>
    </xf>
    <xf numFmtId="0" fontId="21" fillId="19" borderId="22" xfId="71" applyFont="1" applyFill="1" applyBorder="1" applyAlignment="1">
      <alignment horizontal="center" vertical="center" wrapText="1"/>
    </xf>
    <xf numFmtId="49" fontId="27" fillId="16" borderId="23" xfId="68" applyNumberFormat="1" applyFont="1" applyFill="1" applyBorder="1" applyAlignment="1">
      <alignment horizontal="center"/>
    </xf>
    <xf numFmtId="3" fontId="27" fillId="16" borderId="6" xfId="68" applyNumberFormat="1" applyFont="1" applyFill="1" applyBorder="1" applyAlignment="1">
      <alignment horizontal="right"/>
    </xf>
    <xf numFmtId="3" fontId="28" fillId="16" borderId="6" xfId="71" applyNumberFormat="1" applyFont="1" applyFill="1" applyBorder="1" applyAlignment="1">
      <alignment horizontal="right"/>
    </xf>
    <xf numFmtId="4" fontId="21" fillId="16" borderId="24" xfId="71" applyNumberFormat="1" applyFont="1" applyFill="1" applyBorder="1" applyAlignment="1">
      <alignment horizontal="right"/>
    </xf>
    <xf numFmtId="0" fontId="21" fillId="19" borderId="25" xfId="71" applyFont="1" applyFill="1" applyBorder="1" applyAlignment="1">
      <alignment horizontal="center" vertical="center" wrapText="1"/>
    </xf>
    <xf numFmtId="0" fontId="22" fillId="19" borderId="26" xfId="0" applyFont="1" applyFill="1" applyBorder="1" applyAlignment="1">
      <alignment horizontal="center"/>
    </xf>
    <xf numFmtId="194" fontId="21" fillId="19" borderId="26" xfId="71" applyNumberFormat="1" applyFont="1" applyFill="1" applyBorder="1" applyAlignment="1">
      <alignment horizontal="center"/>
    </xf>
    <xf numFmtId="4" fontId="21" fillId="16" borderId="0" xfId="71" applyNumberFormat="1" applyFont="1" applyFill="1" applyBorder="1" applyAlignment="1">
      <alignment horizontal="right"/>
    </xf>
    <xf numFmtId="3" fontId="21" fillId="19" borderId="26" xfId="68" applyNumberFormat="1" applyFont="1" applyFill="1" applyBorder="1" applyAlignment="1">
      <alignment horizontal="center"/>
    </xf>
    <xf numFmtId="3" fontId="21" fillId="19" borderId="26" xfId="71" applyNumberFormat="1" applyFont="1" applyFill="1" applyBorder="1" applyAlignment="1">
      <alignment horizontal="center"/>
    </xf>
    <xf numFmtId="4" fontId="28" fillId="16" borderId="6" xfId="68" applyNumberFormat="1" applyFont="1" applyFill="1" applyBorder="1" applyAlignment="1">
      <alignment horizontal="right"/>
    </xf>
    <xf numFmtId="4" fontId="27" fillId="16" borderId="24" xfId="71" applyNumberFormat="1" applyFont="1" applyFill="1" applyBorder="1" applyAlignment="1">
      <alignment horizontal="right"/>
    </xf>
    <xf numFmtId="0" fontId="20" fillId="0" borderId="0" xfId="0" applyFont="1"/>
    <xf numFmtId="0" fontId="30" fillId="0" borderId="0" xfId="0" applyFont="1" applyAlignment="1">
      <alignment horizontal="center"/>
    </xf>
    <xf numFmtId="3" fontId="30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3" fontId="50" fillId="0" borderId="0" xfId="0" applyNumberFormat="1" applyFont="1"/>
    <xf numFmtId="199" fontId="27" fillId="16" borderId="6" xfId="71" applyNumberFormat="1" applyFont="1" applyFill="1" applyBorder="1" applyAlignment="1">
      <alignment horizontal="right"/>
    </xf>
    <xf numFmtId="3" fontId="30" fillId="0" borderId="0" xfId="0" applyNumberFormat="1" applyFont="1"/>
    <xf numFmtId="3" fontId="30" fillId="55" borderId="0" xfId="0" applyNumberFormat="1" applyFont="1" applyFill="1" applyAlignment="1">
      <alignment horizontal="center"/>
    </xf>
    <xf numFmtId="0" fontId="21" fillId="23" borderId="21" xfId="71" applyFont="1" applyFill="1" applyBorder="1" applyAlignment="1">
      <alignment horizontal="center" vertical="center" wrapText="1"/>
    </xf>
    <xf numFmtId="0" fontId="21" fillId="24" borderId="21" xfId="71" applyFont="1" applyFill="1" applyBorder="1" applyAlignment="1">
      <alignment horizontal="center" vertical="center" wrapText="1"/>
    </xf>
    <xf numFmtId="0" fontId="21" fillId="16" borderId="0" xfId="68" applyFont="1" applyFill="1" applyBorder="1" applyAlignment="1">
      <alignment horizontal="left"/>
    </xf>
    <xf numFmtId="0" fontId="33" fillId="0" borderId="0" xfId="0" applyFont="1" applyAlignment="1">
      <alignment horizontal="left"/>
    </xf>
    <xf numFmtId="10" fontId="30" fillId="0" borderId="0" xfId="0" applyNumberFormat="1" applyFont="1"/>
    <xf numFmtId="4" fontId="50" fillId="0" borderId="0" xfId="0" applyNumberFormat="1" applyFont="1"/>
    <xf numFmtId="0" fontId="30" fillId="16" borderId="0" xfId="0" applyFont="1" applyFill="1" applyBorder="1"/>
    <xf numFmtId="0" fontId="21" fillId="19" borderId="27" xfId="71" applyFont="1" applyFill="1" applyBorder="1" applyAlignment="1">
      <alignment horizontal="center" vertical="center" wrapText="1"/>
    </xf>
    <xf numFmtId="0" fontId="30" fillId="0" borderId="25" xfId="0" applyFont="1" applyBorder="1"/>
    <xf numFmtId="0" fontId="30" fillId="0" borderId="26" xfId="0" applyFont="1" applyBorder="1"/>
    <xf numFmtId="3" fontId="34" fillId="16" borderId="25" xfId="68" applyNumberFormat="1" applyFont="1" applyFill="1" applyBorder="1" applyAlignment="1">
      <alignment horizontal="right"/>
    </xf>
    <xf numFmtId="199" fontId="34" fillId="16" borderId="6" xfId="71" applyNumberFormat="1" applyFont="1" applyFill="1" applyBorder="1" applyAlignment="1">
      <alignment horizontal="right"/>
    </xf>
    <xf numFmtId="49" fontId="21" fillId="16" borderId="28" xfId="68" applyNumberFormat="1" applyFont="1" applyFill="1" applyBorder="1" applyAlignment="1">
      <alignment horizontal="center" wrapText="1"/>
    </xf>
    <xf numFmtId="3" fontId="33" fillId="16" borderId="6" xfId="0" applyNumberFormat="1" applyFont="1" applyFill="1" applyBorder="1"/>
    <xf numFmtId="0" fontId="33" fillId="0" borderId="6" xfId="0" applyFont="1" applyBorder="1"/>
    <xf numFmtId="0" fontId="33" fillId="16" borderId="15" xfId="0" applyFont="1" applyFill="1" applyBorder="1"/>
    <xf numFmtId="0" fontId="33" fillId="16" borderId="17" xfId="0" applyFont="1" applyFill="1" applyBorder="1"/>
    <xf numFmtId="0" fontId="33" fillId="16" borderId="29" xfId="0" applyFont="1" applyFill="1" applyBorder="1"/>
    <xf numFmtId="0" fontId="33" fillId="16" borderId="30" xfId="0" applyFont="1" applyFill="1" applyBorder="1"/>
    <xf numFmtId="0" fontId="33" fillId="16" borderId="31" xfId="0" applyFont="1" applyFill="1" applyBorder="1"/>
    <xf numFmtId="0" fontId="33" fillId="16" borderId="20" xfId="0" applyFont="1" applyFill="1" applyBorder="1"/>
    <xf numFmtId="0" fontId="33" fillId="16" borderId="27" xfId="0" applyFont="1" applyFill="1" applyBorder="1"/>
    <xf numFmtId="0" fontId="34" fillId="16" borderId="32" xfId="71" applyFont="1" applyFill="1" applyBorder="1" applyAlignment="1">
      <alignment horizontal="center" vertical="center" wrapText="1"/>
    </xf>
    <xf numFmtId="0" fontId="33" fillId="16" borderId="23" xfId="0" applyFont="1" applyFill="1" applyBorder="1"/>
    <xf numFmtId="0" fontId="33" fillId="16" borderId="33" xfId="0" applyFont="1" applyFill="1" applyBorder="1"/>
    <xf numFmtId="0" fontId="20" fillId="16" borderId="16" xfId="0" applyFont="1" applyFill="1" applyBorder="1"/>
    <xf numFmtId="0" fontId="33" fillId="16" borderId="16" xfId="0" applyFont="1" applyFill="1" applyBorder="1"/>
    <xf numFmtId="0" fontId="33" fillId="16" borderId="19" xfId="0" applyFont="1" applyFill="1" applyBorder="1"/>
    <xf numFmtId="0" fontId="33" fillId="16" borderId="34" xfId="0" applyFont="1" applyFill="1" applyBorder="1"/>
    <xf numFmtId="0" fontId="51" fillId="0" borderId="0" xfId="0" applyFont="1"/>
    <xf numFmtId="0" fontId="52" fillId="0" borderId="0" xfId="0" applyFont="1"/>
    <xf numFmtId="1" fontId="30" fillId="0" borderId="0" xfId="0" applyNumberFormat="1" applyFont="1"/>
    <xf numFmtId="3" fontId="34" fillId="16" borderId="17" xfId="71" applyNumberFormat="1" applyFont="1" applyFill="1" applyBorder="1" applyAlignment="1">
      <alignment horizontal="center" vertical="center" wrapText="1"/>
    </xf>
    <xf numFmtId="3" fontId="21" fillId="19" borderId="35" xfId="71" applyNumberFormat="1" applyFont="1" applyFill="1" applyBorder="1" applyAlignment="1">
      <alignment horizontal="center" vertical="center" wrapText="1"/>
    </xf>
    <xf numFmtId="3" fontId="21" fillId="19" borderId="27" xfId="71" applyNumberFormat="1" applyFont="1" applyFill="1" applyBorder="1" applyAlignment="1">
      <alignment horizontal="center" vertical="center" wrapText="1"/>
    </xf>
    <xf numFmtId="3" fontId="21" fillId="0" borderId="27" xfId="71" applyNumberFormat="1" applyFont="1" applyFill="1" applyBorder="1" applyAlignment="1">
      <alignment horizontal="center" vertical="center" wrapText="1"/>
    </xf>
    <xf numFmtId="14" fontId="33" fillId="16" borderId="34" xfId="0" applyNumberFormat="1" applyFont="1" applyFill="1" applyBorder="1"/>
    <xf numFmtId="4" fontId="0" fillId="0" borderId="0" xfId="0" applyNumberFormat="1"/>
    <xf numFmtId="49" fontId="27" fillId="0" borderId="23" xfId="68" applyNumberFormat="1" applyFont="1" applyBorder="1" applyAlignment="1">
      <alignment horizontal="center"/>
    </xf>
    <xf numFmtId="0" fontId="0" fillId="56" borderId="0" xfId="0" applyFill="1"/>
    <xf numFmtId="17" fontId="15" fillId="3" borderId="6" xfId="45" applyNumberFormat="1" applyBorder="1"/>
    <xf numFmtId="4" fontId="0" fillId="57" borderId="0" xfId="0" applyNumberFormat="1" applyFill="1" applyBorder="1"/>
    <xf numFmtId="0" fontId="0" fillId="58" borderId="0" xfId="0" applyFill="1" applyBorder="1"/>
    <xf numFmtId="17" fontId="16" fillId="20" borderId="6" xfId="66" applyNumberFormat="1" applyBorder="1"/>
    <xf numFmtId="4" fontId="0" fillId="58" borderId="0" xfId="0" applyNumberFormat="1" applyFill="1" applyBorder="1"/>
    <xf numFmtId="0" fontId="0" fillId="28" borderId="0" xfId="0" applyFill="1" applyBorder="1"/>
    <xf numFmtId="17" fontId="14" fillId="4" borderId="6" xfId="58" applyNumberFormat="1" applyBorder="1"/>
    <xf numFmtId="4" fontId="0" fillId="28" borderId="0" xfId="0" applyNumberFormat="1" applyFill="1" applyBorder="1"/>
    <xf numFmtId="0" fontId="53" fillId="59" borderId="0" xfId="0" applyFont="1" applyFill="1" applyBorder="1" applyAlignment="1">
      <alignment horizontal="center"/>
    </xf>
    <xf numFmtId="0" fontId="53" fillId="59" borderId="6" xfId="0" applyFont="1" applyFill="1" applyBorder="1" applyAlignment="1">
      <alignment horizontal="center"/>
    </xf>
    <xf numFmtId="0" fontId="0" fillId="0" borderId="0" xfId="0" applyBorder="1"/>
    <xf numFmtId="0" fontId="49" fillId="56" borderId="0" xfId="0" applyFont="1" applyFill="1" applyAlignment="1">
      <alignment horizontal="center"/>
    </xf>
    <xf numFmtId="194" fontId="0" fillId="28" borderId="6" xfId="0" applyNumberFormat="1" applyFill="1" applyBorder="1"/>
    <xf numFmtId="194" fontId="0" fillId="58" borderId="6" xfId="0" applyNumberFormat="1" applyFill="1" applyBorder="1"/>
    <xf numFmtId="194" fontId="0" fillId="57" borderId="6" xfId="0" applyNumberFormat="1" applyFill="1" applyBorder="1"/>
    <xf numFmtId="194" fontId="0" fillId="0" borderId="0" xfId="0" applyNumberFormat="1"/>
    <xf numFmtId="4" fontId="30" fillId="0" borderId="6" xfId="0" applyNumberFormat="1" applyFont="1" applyBorder="1"/>
    <xf numFmtId="4" fontId="30" fillId="0" borderId="36" xfId="0" applyNumberFormat="1" applyFont="1" applyBorder="1"/>
    <xf numFmtId="3" fontId="28" fillId="16" borderId="36" xfId="71" applyNumberFormat="1" applyFont="1" applyFill="1" applyBorder="1" applyAlignment="1">
      <alignment horizontal="right"/>
    </xf>
    <xf numFmtId="199" fontId="27" fillId="16" borderId="36" xfId="71" applyNumberFormat="1" applyFont="1" applyFill="1" applyBorder="1" applyAlignment="1">
      <alignment horizontal="right"/>
    </xf>
    <xf numFmtId="0" fontId="33" fillId="16" borderId="17" xfId="0" applyFont="1" applyFill="1" applyBorder="1" applyAlignment="1">
      <alignment horizontal="center"/>
    </xf>
    <xf numFmtId="0" fontId="33" fillId="16" borderId="37" xfId="0" applyFont="1" applyFill="1" applyBorder="1" applyAlignment="1">
      <alignment horizontal="center"/>
    </xf>
    <xf numFmtId="194" fontId="30" fillId="0" borderId="0" xfId="0" applyNumberFormat="1" applyFont="1"/>
    <xf numFmtId="194" fontId="20" fillId="0" borderId="0" xfId="0" applyNumberFormat="1" applyFont="1"/>
    <xf numFmtId="3" fontId="21" fillId="16" borderId="6" xfId="71" applyNumberFormat="1" applyFont="1" applyFill="1" applyBorder="1" applyAlignment="1">
      <alignment horizontal="right"/>
    </xf>
    <xf numFmtId="3" fontId="21" fillId="16" borderId="47" xfId="71" applyNumberFormat="1" applyFont="1" applyFill="1" applyBorder="1" applyAlignment="1">
      <alignment horizontal="right"/>
    </xf>
    <xf numFmtId="3" fontId="34" fillId="16" borderId="6" xfId="71" applyNumberFormat="1" applyFont="1" applyFill="1" applyBorder="1" applyAlignment="1">
      <alignment horizontal="right"/>
    </xf>
    <xf numFmtId="3" fontId="28" fillId="16" borderId="6" xfId="68" applyNumberFormat="1" applyFont="1" applyFill="1" applyBorder="1" applyAlignment="1">
      <alignment horizontal="right"/>
    </xf>
    <xf numFmtId="3" fontId="27" fillId="16" borderId="24" xfId="71" applyNumberFormat="1" applyFont="1" applyFill="1" applyBorder="1" applyAlignment="1">
      <alignment horizontal="right"/>
    </xf>
    <xf numFmtId="3" fontId="33" fillId="0" borderId="33" xfId="0" applyNumberFormat="1" applyFont="1" applyBorder="1" applyAlignment="1">
      <alignment horizontal="center"/>
    </xf>
    <xf numFmtId="0" fontId="23" fillId="25" borderId="39" xfId="0" applyFont="1" applyFill="1" applyBorder="1" applyAlignment="1">
      <alignment horizontal="center"/>
    </xf>
    <xf numFmtId="0" fontId="23" fillId="25" borderId="40" xfId="0" applyFont="1" applyFill="1" applyBorder="1" applyAlignment="1">
      <alignment horizontal="center"/>
    </xf>
    <xf numFmtId="0" fontId="23" fillId="25" borderId="41" xfId="0" applyFont="1" applyFill="1" applyBorder="1" applyAlignment="1">
      <alignment horizontal="center"/>
    </xf>
    <xf numFmtId="0" fontId="20" fillId="16" borderId="15" xfId="0" applyFont="1" applyFill="1" applyBorder="1" applyAlignment="1">
      <alignment horizontal="center"/>
    </xf>
    <xf numFmtId="0" fontId="20" fillId="16" borderId="16" xfId="0" applyFont="1" applyFill="1" applyBorder="1" applyAlignment="1">
      <alignment horizontal="center"/>
    </xf>
    <xf numFmtId="0" fontId="20" fillId="16" borderId="17" xfId="0" applyFont="1" applyFill="1" applyBorder="1" applyAlignment="1">
      <alignment horizontal="center"/>
    </xf>
    <xf numFmtId="0" fontId="20" fillId="16" borderId="18" xfId="0" applyFont="1" applyFill="1" applyBorder="1" applyAlignment="1">
      <alignment horizontal="center"/>
    </xf>
    <xf numFmtId="0" fontId="20" fillId="16" borderId="0" xfId="0" applyFont="1" applyFill="1" applyBorder="1" applyAlignment="1">
      <alignment horizontal="center"/>
    </xf>
    <xf numFmtId="0" fontId="20" fillId="16" borderId="19" xfId="0" applyFont="1" applyFill="1" applyBorder="1" applyAlignment="1">
      <alignment horizontal="center"/>
    </xf>
    <xf numFmtId="0" fontId="20" fillId="16" borderId="38" xfId="0" applyFont="1" applyFill="1" applyBorder="1" applyAlignment="1">
      <alignment horizontal="center"/>
    </xf>
    <xf numFmtId="0" fontId="20" fillId="16" borderId="10" xfId="0" applyFont="1" applyFill="1" applyBorder="1" applyAlignment="1">
      <alignment horizontal="center"/>
    </xf>
    <xf numFmtId="0" fontId="20" fillId="16" borderId="37" xfId="0" applyFont="1" applyFill="1" applyBorder="1" applyAlignment="1">
      <alignment horizontal="center"/>
    </xf>
    <xf numFmtId="0" fontId="33" fillId="16" borderId="42" xfId="0" applyFont="1" applyFill="1" applyBorder="1" applyAlignment="1">
      <alignment horizontal="left" wrapText="1"/>
    </xf>
    <xf numFmtId="0" fontId="33" fillId="16" borderId="43" xfId="0" applyFont="1" applyFill="1" applyBorder="1" applyAlignment="1">
      <alignment horizontal="left" wrapText="1"/>
    </xf>
    <xf numFmtId="0" fontId="21" fillId="19" borderId="44" xfId="71" applyFont="1" applyFill="1" applyBorder="1" applyAlignment="1">
      <alignment horizontal="center" vertical="center"/>
    </xf>
    <xf numFmtId="0" fontId="21" fillId="19" borderId="45" xfId="71" applyFont="1" applyFill="1" applyBorder="1" applyAlignment="1">
      <alignment horizontal="center" vertical="center"/>
    </xf>
    <xf numFmtId="49" fontId="29" fillId="25" borderId="39" xfId="68" applyNumberFormat="1" applyFont="1" applyFill="1" applyBorder="1" applyAlignment="1">
      <alignment horizontal="center"/>
    </xf>
    <xf numFmtId="49" fontId="29" fillId="25" borderId="40" xfId="68" applyNumberFormat="1" applyFont="1" applyFill="1" applyBorder="1" applyAlignment="1">
      <alignment horizontal="center"/>
    </xf>
    <xf numFmtId="49" fontId="29" fillId="25" borderId="41" xfId="68" applyNumberFormat="1" applyFont="1" applyFill="1" applyBorder="1" applyAlignment="1">
      <alignment horizontal="center"/>
    </xf>
    <xf numFmtId="0" fontId="20" fillId="16" borderId="39" xfId="0" applyFont="1" applyFill="1" applyBorder="1" applyAlignment="1">
      <alignment horizontal="left" wrapText="1"/>
    </xf>
    <xf numFmtId="0" fontId="20" fillId="16" borderId="40" xfId="0" applyFont="1" applyFill="1" applyBorder="1" applyAlignment="1">
      <alignment horizontal="left" wrapText="1"/>
    </xf>
    <xf numFmtId="0" fontId="20" fillId="16" borderId="41" xfId="0" applyFont="1" applyFill="1" applyBorder="1" applyAlignment="1">
      <alignment horizontal="left" wrapText="1"/>
    </xf>
    <xf numFmtId="0" fontId="23" fillId="25" borderId="0" xfId="0" applyFont="1" applyFill="1" applyBorder="1" applyAlignment="1">
      <alignment horizontal="center"/>
    </xf>
    <xf numFmtId="0" fontId="28" fillId="16" borderId="39" xfId="0" applyFont="1" applyFill="1" applyBorder="1" applyAlignment="1">
      <alignment horizontal="left" wrapText="1"/>
    </xf>
    <xf numFmtId="0" fontId="28" fillId="16" borderId="40" xfId="0" applyFont="1" applyFill="1" applyBorder="1" applyAlignment="1">
      <alignment horizontal="left" wrapText="1"/>
    </xf>
    <xf numFmtId="0" fontId="28" fillId="16" borderId="41" xfId="0" applyFont="1" applyFill="1" applyBorder="1" applyAlignment="1">
      <alignment horizontal="left" wrapText="1"/>
    </xf>
    <xf numFmtId="0" fontId="4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3" fillId="44" borderId="0" xfId="0" applyFont="1" applyFill="1" applyBorder="1" applyAlignment="1">
      <alignment horizontal="center" vertical="center"/>
    </xf>
    <xf numFmtId="0" fontId="53" fillId="44" borderId="46" xfId="0" applyFont="1" applyFill="1" applyBorder="1" applyAlignment="1">
      <alignment horizontal="center" vertical="center"/>
    </xf>
    <xf numFmtId="0" fontId="54" fillId="56" borderId="45" xfId="0" applyFont="1" applyFill="1" applyBorder="1" applyAlignment="1">
      <alignment horizontal="center" vertical="center" textRotation="45" wrapText="1"/>
    </xf>
    <xf numFmtId="0" fontId="53" fillId="59" borderId="0" xfId="0" applyFont="1" applyFill="1" applyBorder="1" applyAlignment="1">
      <alignment horizontal="center" vertical="center"/>
    </xf>
    <xf numFmtId="0" fontId="53" fillId="59" borderId="46" xfId="0" applyFont="1" applyFill="1" applyBorder="1" applyAlignment="1">
      <alignment horizontal="center" vertical="center"/>
    </xf>
    <xf numFmtId="0" fontId="53" fillId="48" borderId="0" xfId="0" applyFont="1" applyFill="1" applyBorder="1" applyAlignment="1">
      <alignment horizontal="center" vertical="center"/>
    </xf>
    <xf numFmtId="0" fontId="53" fillId="48" borderId="46" xfId="0" applyFont="1" applyFill="1" applyBorder="1" applyAlignment="1">
      <alignment horizontal="center" vertical="center"/>
    </xf>
  </cellXfs>
  <cellStyles count="81">
    <cellStyle name="%20 - Vurgu1" xfId="1"/>
    <cellStyle name="%20 - Vurgu2" xfId="2"/>
    <cellStyle name="%20 - Vurgu3" xfId="3"/>
    <cellStyle name="%20 - Vurgu4" xfId="4"/>
    <cellStyle name="%20 - Vurgu5" xfId="5"/>
    <cellStyle name="%20 - Vurgu6" xfId="6"/>
    <cellStyle name="%40 - Vurgu1" xfId="7"/>
    <cellStyle name="%40 - Vurgu2" xfId="8"/>
    <cellStyle name="%40 - Vurgu3" xfId="9"/>
    <cellStyle name="%40 - Vurgu4" xfId="10"/>
    <cellStyle name="%40 - Vurgu5" xfId="11"/>
    <cellStyle name="%40 - Vurgu6" xfId="12"/>
    <cellStyle name="%60 - Vurgu1" xfId="13"/>
    <cellStyle name="%60 - Vurgu2" xfId="14"/>
    <cellStyle name="%60 - Vurgu3" xfId="15"/>
    <cellStyle name="%60 - Vurgu4" xfId="16"/>
    <cellStyle name="%60 - Vurgu5" xfId="17"/>
    <cellStyle name="%60 - Vurgu6" xfId="18"/>
    <cellStyle name="20% - Accent1 2" xfId="19"/>
    <cellStyle name="20% - Accent2 2" xfId="20"/>
    <cellStyle name="20% - Accent3 2" xfId="21"/>
    <cellStyle name="20% - Accent4 2" xfId="22"/>
    <cellStyle name="20% - Accent5 2" xfId="23"/>
    <cellStyle name="20% - Accent6 2" xfId="24"/>
    <cellStyle name="40% - Accent1 2" xfId="25"/>
    <cellStyle name="40% - Accent2 2" xfId="26"/>
    <cellStyle name="40% - Accent3 2" xfId="27"/>
    <cellStyle name="40% - Accent4 2" xfId="28"/>
    <cellStyle name="40% - Accent5 2" xfId="29"/>
    <cellStyle name="40% - Accent6 2" xfId="30"/>
    <cellStyle name="60% - Accent1 2" xfId="31"/>
    <cellStyle name="60% - Accent2 2" xfId="32"/>
    <cellStyle name="60% - Accent3 2" xfId="33"/>
    <cellStyle name="60% - Accent4 2" xfId="34"/>
    <cellStyle name="60% - Accent5 2" xfId="35"/>
    <cellStyle name="60% - Accent6 2" xfId="36"/>
    <cellStyle name="Accent1 2" xfId="37"/>
    <cellStyle name="Accent2 2" xfId="38"/>
    <cellStyle name="Accent3 2" xfId="39"/>
    <cellStyle name="Accent4 2" xfId="40"/>
    <cellStyle name="Accent5 2" xfId="41"/>
    <cellStyle name="Accent6 2" xfId="42"/>
    <cellStyle name="Açıklama Metni" xfId="43"/>
    <cellStyle name="Ana Başlık" xfId="44"/>
    <cellStyle name="Bad" xfId="45" builtinId="27"/>
    <cellStyle name="Bad 2" xfId="46"/>
    <cellStyle name="Bağlı Hücre" xfId="47"/>
    <cellStyle name="Başlık 1" xfId="48"/>
    <cellStyle name="Başlık 2" xfId="49"/>
    <cellStyle name="Başlık 3" xfId="50"/>
    <cellStyle name="Başlık 4" xfId="51"/>
    <cellStyle name="Calculation 2" xfId="52"/>
    <cellStyle name="Check Cell 2" xfId="53"/>
    <cellStyle name="Çıkış" xfId="54"/>
    <cellStyle name="Explanatory Text 2" xfId="55"/>
    <cellStyle name="Explanatory Text 3" xfId="56"/>
    <cellStyle name="Giriş" xfId="57"/>
    <cellStyle name="Good" xfId="58" builtinId="26"/>
    <cellStyle name="Good 2" xfId="59"/>
    <cellStyle name="Heading 1 2" xfId="60"/>
    <cellStyle name="Heading 2 2" xfId="61"/>
    <cellStyle name="Heading 3 2" xfId="62"/>
    <cellStyle name="Heading 4 2" xfId="63"/>
    <cellStyle name="Input 2" xfId="64"/>
    <cellStyle name="Linked Cell 2" xfId="65"/>
    <cellStyle name="Neutral" xfId="66" builtinId="28"/>
    <cellStyle name="Neutral 2" xfId="67"/>
    <cellStyle name="Normal" xfId="0" builtinId="0"/>
    <cellStyle name="Normal 2" xfId="68"/>
    <cellStyle name="Normal 2 2" xfId="69"/>
    <cellStyle name="Normal 3" xfId="70"/>
    <cellStyle name="Normal_Sheet1" xfId="71"/>
    <cellStyle name="Not" xfId="72"/>
    <cellStyle name="Note 2" xfId="73"/>
    <cellStyle name="Output 2" xfId="74"/>
    <cellStyle name="Percent 2" xfId="75"/>
    <cellStyle name="Title 2" xfId="76"/>
    <cellStyle name="Toplam" xfId="77"/>
    <cellStyle name="Total 2" xfId="78"/>
    <cellStyle name="Uyarı Metni" xfId="79"/>
    <cellStyle name="Warning Text 2" xfId="8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4"/>
  <sheetViews>
    <sheetView tabSelected="1" zoomScale="90" zoomScaleNormal="90" workbookViewId="0">
      <selection activeCell="G61" sqref="G61"/>
    </sheetView>
  </sheetViews>
  <sheetFormatPr baseColWidth="10" defaultColWidth="11" defaultRowHeight="14"/>
  <cols>
    <col min="1" max="1" width="4" style="4" customWidth="1"/>
    <col min="2" max="2" width="25.5" style="4" customWidth="1"/>
    <col min="3" max="3" width="26" style="4" customWidth="1"/>
    <col min="4" max="4" width="28.5" style="4" customWidth="1"/>
    <col min="5" max="5" width="24.6640625" style="4" customWidth="1"/>
    <col min="6" max="6" width="20.33203125" style="4" customWidth="1"/>
    <col min="7" max="7" width="28.33203125" style="4" customWidth="1"/>
    <col min="8" max="8" width="14.6640625" style="4" customWidth="1"/>
    <col min="9" max="9" width="15" style="27" bestFit="1" customWidth="1"/>
    <col min="10" max="10" width="17.83203125" style="27" customWidth="1"/>
    <col min="11" max="11" width="15.6640625" style="4" customWidth="1"/>
    <col min="12" max="12" width="15.1640625" style="4" customWidth="1"/>
    <col min="13" max="13" width="20.1640625" style="4" customWidth="1"/>
    <col min="14" max="16384" width="11" style="4"/>
  </cols>
  <sheetData>
    <row r="1" spans="1:16">
      <c r="A1" s="1"/>
      <c r="B1" s="2"/>
      <c r="C1" s="2"/>
      <c r="D1" s="2"/>
      <c r="E1" s="2"/>
      <c r="F1" s="2"/>
      <c r="G1" s="2"/>
      <c r="H1" s="3"/>
      <c r="L1" s="26"/>
      <c r="M1" s="26" t="s">
        <v>38</v>
      </c>
      <c r="N1" s="70">
        <v>44621</v>
      </c>
      <c r="O1" s="70">
        <v>44913</v>
      </c>
      <c r="P1" s="26">
        <f>O1-N1+1</f>
        <v>293</v>
      </c>
    </row>
    <row r="2" spans="1:16" ht="17" thickBot="1">
      <c r="A2" s="5"/>
      <c r="B2" s="6"/>
      <c r="C2" s="6"/>
      <c r="D2" s="6"/>
      <c r="E2" s="6"/>
      <c r="F2" s="6"/>
      <c r="G2" s="6"/>
      <c r="H2" s="7"/>
      <c r="I2" s="37" t="s">
        <v>37</v>
      </c>
      <c r="L2" s="32">
        <f>(O3/365)*P1</f>
        <v>6325.5890410958909</v>
      </c>
      <c r="M2" s="26">
        <f>P1</f>
        <v>293</v>
      </c>
      <c r="O2" s="26"/>
    </row>
    <row r="3" spans="1:16">
      <c r="A3" s="5"/>
      <c r="B3" s="107" t="s">
        <v>4</v>
      </c>
      <c r="C3" s="108"/>
      <c r="D3" s="108"/>
      <c r="E3" s="108"/>
      <c r="F3" s="108"/>
      <c r="G3" s="109"/>
      <c r="H3" s="7"/>
      <c r="I3" s="37" t="s">
        <v>26</v>
      </c>
      <c r="L3" s="96">
        <f>(O4/365)*P1</f>
        <v>11286.520547945205</v>
      </c>
      <c r="M3" s="26">
        <f>P1</f>
        <v>293</v>
      </c>
      <c r="O3" s="32">
        <v>7880</v>
      </c>
      <c r="P3" s="26" t="s">
        <v>76</v>
      </c>
    </row>
    <row r="4" spans="1:16">
      <c r="A4" s="5"/>
      <c r="B4" s="110" t="s">
        <v>45</v>
      </c>
      <c r="C4" s="111"/>
      <c r="D4" s="111"/>
      <c r="E4" s="111"/>
      <c r="F4" s="111"/>
      <c r="G4" s="112"/>
      <c r="H4" s="7"/>
      <c r="L4" s="26"/>
      <c r="M4" s="26"/>
      <c r="O4" s="97">
        <f>14060000/1000</f>
        <v>14060</v>
      </c>
      <c r="P4" s="26" t="s">
        <v>76</v>
      </c>
    </row>
    <row r="5" spans="1:16" ht="15" thickBot="1">
      <c r="A5" s="5"/>
      <c r="B5" s="113" t="s">
        <v>5</v>
      </c>
      <c r="C5" s="114"/>
      <c r="D5" s="114"/>
      <c r="E5" s="114"/>
      <c r="F5" s="114"/>
      <c r="G5" s="115"/>
      <c r="H5" s="7"/>
      <c r="K5" s="26"/>
    </row>
    <row r="6" spans="1:16" ht="15" thickBot="1">
      <c r="A6" s="5"/>
      <c r="B6" s="8"/>
      <c r="C6" s="8"/>
      <c r="D6" s="59"/>
      <c r="E6" s="8"/>
      <c r="F6" s="8"/>
      <c r="G6" s="8"/>
      <c r="H6" s="7"/>
      <c r="I6" s="37" t="s">
        <v>27</v>
      </c>
      <c r="K6" s="26"/>
      <c r="L6" s="32">
        <f>G60</f>
        <v>6524</v>
      </c>
    </row>
    <row r="7" spans="1:16">
      <c r="A7" s="5"/>
      <c r="B7" s="49" t="s">
        <v>6</v>
      </c>
      <c r="C7" s="50"/>
      <c r="D7" s="60" t="s">
        <v>31</v>
      </c>
      <c r="E7" s="50"/>
      <c r="F7" s="50"/>
      <c r="G7" s="8"/>
      <c r="H7" s="7"/>
      <c r="I7" s="37" t="s">
        <v>28</v>
      </c>
      <c r="K7" s="26"/>
      <c r="L7" s="96">
        <f>E31/1000</f>
        <v>11640.805428</v>
      </c>
    </row>
    <row r="8" spans="1:16" ht="15" thickBot="1">
      <c r="A8" s="5"/>
      <c r="B8" s="51" t="s">
        <v>7</v>
      </c>
      <c r="C8" s="52"/>
      <c r="D8" s="53" t="s">
        <v>32</v>
      </c>
      <c r="E8" s="52"/>
      <c r="F8" s="61"/>
      <c r="G8" s="8"/>
      <c r="H8" s="7"/>
      <c r="K8" s="26"/>
    </row>
    <row r="9" spans="1:16" ht="18" thickBot="1">
      <c r="A9" s="5"/>
      <c r="B9" s="54" t="s">
        <v>8</v>
      </c>
      <c r="C9" s="55"/>
      <c r="D9" s="62" t="s">
        <v>75</v>
      </c>
      <c r="E9" s="62"/>
      <c r="F9" s="56" t="s">
        <v>20</v>
      </c>
      <c r="G9" s="8"/>
      <c r="H9" s="7"/>
      <c r="I9" s="37" t="s">
        <v>29</v>
      </c>
      <c r="J9" s="29"/>
      <c r="K9" s="26"/>
      <c r="L9" s="38">
        <f>(L6-L2)/L2</f>
        <v>3.1366400443512674E-2</v>
      </c>
    </row>
    <row r="10" spans="1:16" ht="17" thickBot="1">
      <c r="A10" s="40"/>
      <c r="B10" s="57" t="s">
        <v>41</v>
      </c>
      <c r="C10" s="58"/>
      <c r="D10" s="103">
        <f>G31</f>
        <v>6524.6714423940002</v>
      </c>
      <c r="E10" s="94" t="s">
        <v>19</v>
      </c>
      <c r="F10" s="66">
        <f>ROUNDDOWN(D10,0)</f>
        <v>6524</v>
      </c>
      <c r="G10" s="8"/>
      <c r="H10" s="7"/>
      <c r="I10" s="37" t="s">
        <v>30</v>
      </c>
      <c r="J10" s="29"/>
      <c r="K10" s="26"/>
      <c r="L10" s="38">
        <f>(L7-L3)/L3</f>
        <v>3.139008860612004E-2</v>
      </c>
    </row>
    <row r="11" spans="1:16" ht="35.25" customHeight="1" thickBot="1">
      <c r="A11" s="5"/>
      <c r="B11" s="116" t="s">
        <v>44</v>
      </c>
      <c r="C11" s="117"/>
      <c r="D11" s="103">
        <f>G31</f>
        <v>6524.6714423940002</v>
      </c>
      <c r="E11" s="95" t="s">
        <v>19</v>
      </c>
      <c r="F11" s="66">
        <f>ROUNDDOWN(D11,0)</f>
        <v>6524</v>
      </c>
      <c r="G11" s="8"/>
      <c r="H11" s="7"/>
      <c r="L11" s="26"/>
      <c r="M11" s="38"/>
    </row>
    <row r="12" spans="1:16" ht="15" thickBot="1">
      <c r="A12" s="5"/>
      <c r="B12" s="8"/>
      <c r="C12" s="8"/>
      <c r="D12" s="8"/>
      <c r="E12" s="8"/>
      <c r="G12" s="8"/>
      <c r="H12" s="7"/>
    </row>
    <row r="13" spans="1:16" ht="15" thickBot="1">
      <c r="A13" s="5"/>
      <c r="B13" s="104" t="s">
        <v>10</v>
      </c>
      <c r="C13" s="105"/>
      <c r="D13" s="105"/>
      <c r="E13" s="105"/>
      <c r="F13" s="105"/>
      <c r="G13" s="106"/>
      <c r="H13" s="7"/>
    </row>
    <row r="14" spans="1:16">
      <c r="A14" s="5"/>
      <c r="B14" s="8"/>
      <c r="C14" s="8"/>
      <c r="D14" s="8"/>
      <c r="E14" s="8"/>
      <c r="F14" s="8"/>
      <c r="G14" s="8"/>
      <c r="H14" s="7"/>
    </row>
    <row r="15" spans="1:16" ht="16">
      <c r="A15" s="5"/>
      <c r="B15" s="36" t="s">
        <v>25</v>
      </c>
      <c r="C15" s="36"/>
      <c r="D15" s="36"/>
      <c r="E15" s="9"/>
      <c r="F15" s="9"/>
      <c r="G15" s="9"/>
      <c r="H15" s="7"/>
      <c r="N15" s="71"/>
    </row>
    <row r="16" spans="1:16" ht="16" thickBot="1">
      <c r="A16" s="5"/>
      <c r="B16" s="10"/>
      <c r="C16" s="10"/>
      <c r="D16" s="10"/>
      <c r="E16" s="10"/>
      <c r="F16" s="10"/>
      <c r="G16" s="10"/>
      <c r="H16" s="7"/>
      <c r="N16" s="71"/>
    </row>
    <row r="17" spans="1:15" ht="85">
      <c r="A17" s="5"/>
      <c r="B17" s="11" t="s">
        <v>0</v>
      </c>
      <c r="C17" s="12" t="s">
        <v>1</v>
      </c>
      <c r="D17" s="12" t="s">
        <v>2</v>
      </c>
      <c r="E17" s="12" t="s">
        <v>3</v>
      </c>
      <c r="F17" s="12" t="s">
        <v>21</v>
      </c>
      <c r="G17" s="13" t="s">
        <v>22</v>
      </c>
      <c r="H17" s="7"/>
      <c r="I17" s="34" t="s">
        <v>39</v>
      </c>
      <c r="J17" s="34" t="s">
        <v>40</v>
      </c>
      <c r="K17" s="35" t="s">
        <v>42</v>
      </c>
      <c r="L17" s="35" t="s">
        <v>43</v>
      </c>
      <c r="M17" s="26"/>
      <c r="N17" s="71"/>
    </row>
    <row r="18" spans="1:15" ht="16">
      <c r="B18" s="14" t="s">
        <v>54</v>
      </c>
      <c r="C18" s="90">
        <f>'Corum SPP Details'!AD4</f>
        <v>858891.6</v>
      </c>
      <c r="D18" s="90">
        <f>'Corum SPP Details'!AD15+'Corum SPP Details'!AD26</f>
        <v>10578.999999999998</v>
      </c>
      <c r="E18" s="16">
        <f t="shared" ref="E18:E25" si="0">C18-D18</f>
        <v>848312.6</v>
      </c>
      <c r="F18" s="31">
        <v>0.5605</v>
      </c>
      <c r="G18" s="98">
        <f>(E18/1000)*F18</f>
        <v>475.47921229999997</v>
      </c>
      <c r="I18" s="33">
        <f>'Corum SPP Details'!AG4</f>
        <v>858484.96399999992</v>
      </c>
      <c r="J18" s="33">
        <f>'Corum SPP Details'!AH15</f>
        <v>10172.363999999998</v>
      </c>
      <c r="K18" s="39">
        <f>C18-I18</f>
        <v>406.63600000005681</v>
      </c>
      <c r="L18" s="39">
        <f>D18-J18</f>
        <v>406.63600000000042</v>
      </c>
    </row>
    <row r="19" spans="1:15" ht="15" customHeight="1">
      <c r="A19" s="5"/>
      <c r="B19" s="14" t="s">
        <v>46</v>
      </c>
      <c r="C19" s="90">
        <f>'Corum SPP Details'!AD5</f>
        <v>1290495.1499999999</v>
      </c>
      <c r="D19" s="90">
        <f>'Corum SPP Details'!AD16+'Corum SPP Details'!AD27</f>
        <v>7809.2439999999997</v>
      </c>
      <c r="E19" s="16">
        <f t="shared" si="0"/>
        <v>1282685.906</v>
      </c>
      <c r="F19" s="31">
        <v>0.5605</v>
      </c>
      <c r="G19" s="98">
        <f>(E19/1000)*F19</f>
        <v>718.94545031299992</v>
      </c>
      <c r="H19" s="7"/>
      <c r="I19" s="33">
        <f>'Corum SPP Details'!AG5</f>
        <v>1289943.3489999999</v>
      </c>
      <c r="J19" s="33">
        <f>'Corum SPP Details'!AH16</f>
        <v>7257.4430000000002</v>
      </c>
      <c r="K19" s="39">
        <f t="shared" ref="K19:K27" si="1">C19-I19</f>
        <v>551.80099999997765</v>
      </c>
      <c r="L19" s="39">
        <f t="shared" ref="L19:L27" si="2">D19-J19</f>
        <v>551.80099999999948</v>
      </c>
      <c r="N19" s="71"/>
      <c r="O19" s="65"/>
    </row>
    <row r="20" spans="1:15" ht="15" customHeight="1">
      <c r="A20" s="5"/>
      <c r="B20" s="14" t="s">
        <v>47</v>
      </c>
      <c r="C20" s="90">
        <f>'Corum SPP Details'!AD6</f>
        <v>1417205.4749999999</v>
      </c>
      <c r="D20" s="90">
        <f>'Corum SPP Details'!AD17+'Corum SPP Details'!AD28</f>
        <v>6767.4070000000002</v>
      </c>
      <c r="E20" s="16">
        <f t="shared" si="0"/>
        <v>1410438.068</v>
      </c>
      <c r="F20" s="31">
        <v>0.5605</v>
      </c>
      <c r="G20" s="98">
        <f t="shared" ref="G20:G27" si="3">(E20/1000)*F20</f>
        <v>790.55053711400001</v>
      </c>
      <c r="H20" s="7"/>
      <c r="I20" s="33">
        <f>'Corum SPP Details'!AG6</f>
        <v>1416824.2409999999</v>
      </c>
      <c r="J20" s="33">
        <f>'Corum SPP Details'!AH17</f>
        <v>6386.1729999999998</v>
      </c>
      <c r="K20" s="39">
        <f t="shared" si="1"/>
        <v>381.23399999993853</v>
      </c>
      <c r="L20" s="39">
        <f t="shared" si="2"/>
        <v>381.23400000000038</v>
      </c>
      <c r="N20" s="65"/>
    </row>
    <row r="21" spans="1:15" ht="15" customHeight="1">
      <c r="A21" s="5"/>
      <c r="B21" s="14" t="s">
        <v>48</v>
      </c>
      <c r="C21" s="90">
        <f>'Corum SPP Details'!AD7</f>
        <v>1452531.15</v>
      </c>
      <c r="D21" s="90">
        <f>'Corum SPP Details'!AD18+'Corum SPP Details'!AD29</f>
        <v>6303.4570000000003</v>
      </c>
      <c r="E21" s="16">
        <f t="shared" si="0"/>
        <v>1446227.693</v>
      </c>
      <c r="F21" s="31">
        <v>0.5605</v>
      </c>
      <c r="G21" s="98">
        <f t="shared" si="3"/>
        <v>810.61062192650002</v>
      </c>
      <c r="H21" s="7"/>
      <c r="I21" s="33">
        <f>'Corum SPP Details'!AG7</f>
        <v>1452174.1259999999</v>
      </c>
      <c r="J21" s="33">
        <f>'Corum SPP Details'!AH18</f>
        <v>5946.433</v>
      </c>
      <c r="K21" s="39">
        <f t="shared" si="1"/>
        <v>357.02399999997579</v>
      </c>
      <c r="L21" s="39">
        <f t="shared" si="2"/>
        <v>357.02400000000034</v>
      </c>
      <c r="N21" s="71"/>
      <c r="O21" s="65"/>
    </row>
    <row r="22" spans="1:15" ht="15" customHeight="1">
      <c r="A22" s="5"/>
      <c r="B22" s="14" t="s">
        <v>49</v>
      </c>
      <c r="C22" s="90">
        <f>'Corum SPP Details'!AD8</f>
        <v>1701667.8000000003</v>
      </c>
      <c r="D22" s="90">
        <f>'Corum SPP Details'!AD19+'Corum SPP Details'!AD30</f>
        <v>6733.4429999999993</v>
      </c>
      <c r="E22" s="16">
        <f t="shared" si="0"/>
        <v>1694934.3570000003</v>
      </c>
      <c r="F22" s="31">
        <v>0.5605</v>
      </c>
      <c r="G22" s="98">
        <f t="shared" si="3"/>
        <v>950.01070709850012</v>
      </c>
      <c r="H22" s="7"/>
      <c r="I22" s="33">
        <f>'Corum SPP Details'!AG8</f>
        <v>1701126.4570000002</v>
      </c>
      <c r="J22" s="33">
        <f>'Corum SPP Details'!AH19</f>
        <v>6192.1</v>
      </c>
      <c r="K22" s="39">
        <f t="shared" si="1"/>
        <v>541.3430000001099</v>
      </c>
      <c r="L22" s="39">
        <f t="shared" si="2"/>
        <v>541.34299999999894</v>
      </c>
      <c r="N22" s="71"/>
      <c r="O22" s="65"/>
    </row>
    <row r="23" spans="1:15" ht="15" customHeight="1">
      <c r="A23" s="5"/>
      <c r="B23" s="14" t="s">
        <v>50</v>
      </c>
      <c r="C23" s="90">
        <f>'Corum SPP Details'!AD9</f>
        <v>1571998.05</v>
      </c>
      <c r="D23" s="90">
        <f>'Corum SPP Details'!AD20+'Corum SPP Details'!AD31</f>
        <v>7290.8010000000013</v>
      </c>
      <c r="E23" s="16">
        <f t="shared" si="0"/>
        <v>1564707.2490000001</v>
      </c>
      <c r="F23" s="31">
        <v>0.5605</v>
      </c>
      <c r="G23" s="98">
        <f t="shared" si="3"/>
        <v>877.01841306450001</v>
      </c>
      <c r="H23" s="7"/>
      <c r="I23" s="33">
        <f>'Corum SPP Details'!AG9</f>
        <v>1571497.2439999999</v>
      </c>
      <c r="J23" s="33">
        <f>'Corum SPP Details'!AH20</f>
        <v>6789.9949999999999</v>
      </c>
      <c r="K23" s="39">
        <f t="shared" si="1"/>
        <v>500.80600000009872</v>
      </c>
      <c r="L23" s="39">
        <f t="shared" si="2"/>
        <v>500.8060000000014</v>
      </c>
      <c r="N23" s="71"/>
      <c r="O23" s="65"/>
    </row>
    <row r="24" spans="1:15" ht="16" customHeight="1">
      <c r="A24" s="5"/>
      <c r="B24" s="14" t="s">
        <v>51</v>
      </c>
      <c r="C24" s="90">
        <f>'Corum SPP Details'!AD10</f>
        <v>1396935.2250000001</v>
      </c>
      <c r="D24" s="90">
        <f>'Corum SPP Details'!AD21+'Corum SPP Details'!AD32</f>
        <v>8272.1920000000009</v>
      </c>
      <c r="E24" s="16">
        <f t="shared" si="0"/>
        <v>1388663.0330000001</v>
      </c>
      <c r="F24" s="31">
        <v>0.5605</v>
      </c>
      <c r="G24" s="98">
        <f t="shared" si="3"/>
        <v>778.34562999650007</v>
      </c>
      <c r="H24" s="7"/>
      <c r="I24" s="33">
        <f>'Corum SPP Details'!AG10</f>
        <v>1396341.797</v>
      </c>
      <c r="J24" s="33">
        <f>'Corum SPP Details'!AH21</f>
        <v>7678.7639999999992</v>
      </c>
      <c r="K24" s="39">
        <f t="shared" si="1"/>
        <v>593.42800000007264</v>
      </c>
      <c r="L24" s="39">
        <f t="shared" si="2"/>
        <v>593.4280000000017</v>
      </c>
      <c r="N24" s="65"/>
      <c r="O24" s="65"/>
    </row>
    <row r="25" spans="1:15" ht="13.75" customHeight="1">
      <c r="A25" s="5"/>
      <c r="B25" s="72" t="s">
        <v>52</v>
      </c>
      <c r="C25" s="90">
        <f>'Corum SPP Details'!AD11</f>
        <v>1032388.8750000001</v>
      </c>
      <c r="D25" s="90">
        <f>'Corum SPP Details'!AD22+'Corum SPP Details'!AD33</f>
        <v>10528.954</v>
      </c>
      <c r="E25" s="16">
        <f t="shared" si="0"/>
        <v>1021859.9210000001</v>
      </c>
      <c r="F25" s="31">
        <v>0.5605</v>
      </c>
      <c r="G25" s="98">
        <f t="shared" si="3"/>
        <v>572.75248572050009</v>
      </c>
      <c r="H25" s="7"/>
      <c r="I25" s="33">
        <f>'Corum SPP Details'!AG11</f>
        <v>1031808.8940000001</v>
      </c>
      <c r="J25" s="33">
        <f>'Corum SPP Details'!AH22</f>
        <v>9948.9730000000018</v>
      </c>
      <c r="K25" s="39">
        <f t="shared" si="1"/>
        <v>579.98100000002887</v>
      </c>
      <c r="L25" s="39">
        <f t="shared" si="2"/>
        <v>579.98099999999795</v>
      </c>
      <c r="N25" s="65"/>
      <c r="O25" s="65"/>
    </row>
    <row r="26" spans="1:15" ht="13.75" customHeight="1">
      <c r="A26" s="5"/>
      <c r="B26" s="14" t="s">
        <v>53</v>
      </c>
      <c r="C26" s="90">
        <f>'Corum SPP Details'!AD12</f>
        <v>710465.17500000005</v>
      </c>
      <c r="D26" s="90">
        <f>'Corum SPP Details'!AD23+'Corum SPP Details'!AD34</f>
        <v>11191.894</v>
      </c>
      <c r="E26" s="16">
        <f>C26-D26</f>
        <v>699273.28100000008</v>
      </c>
      <c r="F26" s="31">
        <v>0.5605</v>
      </c>
      <c r="G26" s="98">
        <f t="shared" si="3"/>
        <v>391.94267400050006</v>
      </c>
      <c r="H26" s="7"/>
      <c r="I26" s="33">
        <f>'Corum SPP Details'!AG12</f>
        <v>709614.5340000001</v>
      </c>
      <c r="J26" s="33">
        <f>'Corum SPP Details'!AH23</f>
        <v>10341.252999999999</v>
      </c>
      <c r="K26" s="39">
        <f t="shared" si="1"/>
        <v>850.64099999994505</v>
      </c>
      <c r="L26" s="39">
        <f t="shared" si="2"/>
        <v>850.64100000000144</v>
      </c>
      <c r="N26" s="65"/>
      <c r="O26" s="65"/>
    </row>
    <row r="27" spans="1:15" ht="13.75" customHeight="1">
      <c r="A27" s="5"/>
      <c r="B27" s="14" t="s">
        <v>74</v>
      </c>
      <c r="C27" s="91">
        <f>'Corum SPP Details'!AD13</f>
        <v>290727.67499999999</v>
      </c>
      <c r="D27" s="90">
        <f>'Corum SPP Details'!AD24+'Corum SPP Details'!AD35</f>
        <v>7024.3549999999814</v>
      </c>
      <c r="E27" s="92">
        <f>C27-D27</f>
        <v>283703.32</v>
      </c>
      <c r="F27" s="93">
        <v>0.5605</v>
      </c>
      <c r="G27" s="99">
        <f t="shared" si="3"/>
        <v>159.01571086000001</v>
      </c>
      <c r="H27" s="7"/>
      <c r="I27" s="33">
        <f>'Corum SPP Details'!AG13</f>
        <v>290464.51799999998</v>
      </c>
      <c r="J27" s="33">
        <f>'Corum SPP Details'!AH24</f>
        <v>6761.1979999999812</v>
      </c>
      <c r="K27" s="39">
        <f t="shared" si="1"/>
        <v>263.15700000000652</v>
      </c>
      <c r="L27" s="39">
        <f t="shared" si="2"/>
        <v>263.15700000000015</v>
      </c>
      <c r="N27" s="65"/>
      <c r="O27" s="65"/>
    </row>
    <row r="28" spans="1:15" ht="15" thickBot="1"/>
    <row r="29" spans="1:15" ht="17">
      <c r="H29" s="13" t="s">
        <v>20</v>
      </c>
    </row>
    <row r="30" spans="1:15" ht="6" customHeight="1">
      <c r="A30" s="5"/>
      <c r="B30" s="14"/>
      <c r="C30" s="15"/>
      <c r="D30" s="15"/>
      <c r="E30" s="16"/>
      <c r="F30" s="31"/>
      <c r="G30" s="17"/>
      <c r="H30" s="17"/>
      <c r="I30" s="28"/>
      <c r="J30" s="28"/>
      <c r="K30" s="30"/>
      <c r="L30" s="30"/>
    </row>
    <row r="31" spans="1:15" ht="33" customHeight="1" thickBot="1">
      <c r="A31" s="5"/>
      <c r="B31" s="46" t="s">
        <v>77</v>
      </c>
      <c r="C31" s="47">
        <f>SUM(C18:C27)</f>
        <v>11723306.175000003</v>
      </c>
      <c r="D31" s="47">
        <f>SUM(D18:D27)</f>
        <v>82500.746999999974</v>
      </c>
      <c r="E31" s="47">
        <f>SUM(E18:E27)</f>
        <v>11640805.427999999</v>
      </c>
      <c r="F31" s="45">
        <v>0.5605</v>
      </c>
      <c r="G31" s="100">
        <f>(E31/1000)*F31</f>
        <v>6524.6714423940002</v>
      </c>
      <c r="H31" s="67">
        <f>ROUNDDOWN(G31,)</f>
        <v>6524</v>
      </c>
      <c r="I31" s="28"/>
      <c r="J31" s="28"/>
    </row>
    <row r="32" spans="1:15">
      <c r="C32" s="48"/>
      <c r="D32" s="48"/>
      <c r="E32" s="48"/>
      <c r="F32" s="48"/>
      <c r="G32" s="48"/>
      <c r="I32" s="4"/>
      <c r="J32" s="4"/>
    </row>
    <row r="33" spans="1:10" ht="15" customHeight="1" thickBot="1">
      <c r="A33" s="5"/>
      <c r="B33" s="8"/>
      <c r="C33" s="8"/>
      <c r="D33" s="8"/>
      <c r="E33" s="8"/>
      <c r="F33" s="8"/>
      <c r="G33" s="8"/>
      <c r="H33" s="7"/>
      <c r="I33" s="4"/>
      <c r="J33" s="4"/>
    </row>
    <row r="34" spans="1:10" ht="15" customHeight="1" thickBot="1">
      <c r="A34" s="5"/>
      <c r="B34" s="120" t="s">
        <v>9</v>
      </c>
      <c r="C34" s="121"/>
      <c r="D34" s="121"/>
      <c r="E34" s="121"/>
      <c r="F34" s="121"/>
      <c r="G34" s="122"/>
      <c r="H34" s="7"/>
      <c r="I34" s="32"/>
      <c r="J34" s="4"/>
    </row>
    <row r="35" spans="1:10" ht="15" customHeight="1" thickBot="1">
      <c r="A35" s="5"/>
      <c r="B35" s="8"/>
      <c r="C35" s="8"/>
      <c r="D35" s="8"/>
      <c r="E35" s="8"/>
      <c r="F35" s="8"/>
      <c r="G35" s="8"/>
      <c r="H35" s="7"/>
      <c r="I35" s="4"/>
      <c r="J35" s="4"/>
    </row>
    <row r="36" spans="1:10" ht="30" customHeight="1" thickBot="1">
      <c r="A36" s="5"/>
      <c r="B36" s="123" t="s">
        <v>23</v>
      </c>
      <c r="C36" s="124"/>
      <c r="D36" s="124"/>
      <c r="E36" s="124"/>
      <c r="F36" s="124"/>
      <c r="G36" s="125"/>
      <c r="H36" s="7"/>
      <c r="I36" s="4"/>
      <c r="J36" s="4"/>
    </row>
    <row r="37" spans="1:10" ht="15" customHeight="1">
      <c r="A37" s="5"/>
      <c r="B37" s="8"/>
      <c r="C37" s="8"/>
      <c r="D37" s="8"/>
      <c r="E37" s="8"/>
      <c r="F37" s="8"/>
      <c r="G37" s="8"/>
      <c r="H37" s="7"/>
      <c r="I37" s="4"/>
      <c r="J37" s="4"/>
    </row>
    <row r="38" spans="1:10" ht="15" customHeight="1">
      <c r="A38" s="5"/>
      <c r="B38" s="126" t="s">
        <v>11</v>
      </c>
      <c r="C38" s="126"/>
      <c r="D38" s="126"/>
      <c r="E38" s="126"/>
      <c r="F38" s="126"/>
      <c r="G38" s="126"/>
      <c r="H38" s="7"/>
      <c r="I38" s="4"/>
      <c r="J38" s="4"/>
    </row>
    <row r="39" spans="1:10" ht="15" customHeight="1" thickBot="1">
      <c r="A39" s="5"/>
      <c r="B39" s="8"/>
      <c r="C39" s="8"/>
      <c r="D39" s="8"/>
      <c r="E39" s="8"/>
      <c r="F39" s="8"/>
      <c r="G39" s="8"/>
      <c r="H39" s="7"/>
      <c r="I39" s="4"/>
      <c r="J39" s="4"/>
    </row>
    <row r="40" spans="1:10" ht="30" customHeight="1" thickBot="1">
      <c r="A40" s="5"/>
      <c r="B40" s="127" t="s">
        <v>24</v>
      </c>
      <c r="C40" s="128"/>
      <c r="D40" s="128"/>
      <c r="E40" s="128"/>
      <c r="F40" s="128"/>
      <c r="G40" s="129"/>
      <c r="H40" s="7"/>
      <c r="I40" s="4"/>
      <c r="J40" s="4"/>
    </row>
    <row r="41" spans="1:10" ht="15" customHeight="1" thickBot="1">
      <c r="A41" s="5"/>
      <c r="B41" s="8"/>
      <c r="C41" s="8"/>
      <c r="D41" s="8"/>
      <c r="E41" s="8"/>
      <c r="F41" s="8"/>
      <c r="G41" s="8"/>
      <c r="H41" s="7"/>
      <c r="I41" s="4"/>
      <c r="J41" s="4"/>
    </row>
    <row r="42" spans="1:10" ht="15" customHeight="1" thickBot="1">
      <c r="A42" s="5"/>
      <c r="B42" s="104" t="s">
        <v>12</v>
      </c>
      <c r="C42" s="105"/>
      <c r="D42" s="105"/>
      <c r="E42" s="105"/>
      <c r="F42" s="105"/>
      <c r="G42" s="106"/>
      <c r="H42" s="7"/>
      <c r="I42" s="4"/>
      <c r="J42" s="4"/>
    </row>
    <row r="43" spans="1:10" ht="15" customHeight="1">
      <c r="A43" s="5"/>
      <c r="B43" s="8"/>
      <c r="C43" s="8"/>
      <c r="D43" s="8"/>
      <c r="E43" s="8"/>
      <c r="F43" s="8"/>
      <c r="G43" s="8"/>
      <c r="H43" s="7"/>
      <c r="I43" s="4"/>
      <c r="J43" s="4"/>
    </row>
    <row r="44" spans="1:10" ht="15" customHeight="1">
      <c r="A44" s="5"/>
      <c r="B44" s="118" t="s">
        <v>0</v>
      </c>
      <c r="C44" s="18" t="s">
        <v>14</v>
      </c>
      <c r="D44" s="18" t="s">
        <v>13</v>
      </c>
      <c r="E44" s="18" t="s">
        <v>15</v>
      </c>
      <c r="F44" s="18" t="s">
        <v>18</v>
      </c>
      <c r="G44" s="8"/>
      <c r="H44" s="7"/>
      <c r="I44" s="4"/>
      <c r="J44" s="4"/>
    </row>
    <row r="45" spans="1:10" ht="15" customHeight="1">
      <c r="A45" s="5"/>
      <c r="B45" s="119"/>
      <c r="C45" s="19"/>
      <c r="D45" s="19"/>
      <c r="E45" s="19"/>
      <c r="F45" s="20" t="s">
        <v>17</v>
      </c>
      <c r="G45" s="21"/>
      <c r="H45" s="7"/>
      <c r="I45" s="4"/>
      <c r="J45" s="4"/>
    </row>
    <row r="46" spans="1:10" ht="15" customHeight="1">
      <c r="A46" s="5"/>
      <c r="B46" s="119"/>
      <c r="C46" s="22" t="s">
        <v>16</v>
      </c>
      <c r="D46" s="23" t="s">
        <v>16</v>
      </c>
      <c r="E46" s="23" t="s">
        <v>16</v>
      </c>
      <c r="F46" s="23" t="s">
        <v>16</v>
      </c>
      <c r="G46" s="21"/>
      <c r="H46" s="7"/>
      <c r="I46" s="4"/>
      <c r="J46" s="4"/>
    </row>
    <row r="47" spans="1:10" ht="7.75" customHeight="1">
      <c r="A47" s="5"/>
      <c r="B47" s="14"/>
      <c r="C47" s="24"/>
      <c r="D47" s="16"/>
      <c r="E47" s="16"/>
      <c r="F47" s="25"/>
      <c r="G47" s="21"/>
      <c r="H47" s="7"/>
      <c r="I47" s="4"/>
      <c r="J47" s="4"/>
    </row>
    <row r="48" spans="1:10" ht="16">
      <c r="A48" s="5"/>
      <c r="B48" s="14" t="s">
        <v>54</v>
      </c>
      <c r="C48" s="101">
        <f>G18</f>
        <v>475.47921229999997</v>
      </c>
      <c r="D48" s="16">
        <v>0</v>
      </c>
      <c r="E48" s="16">
        <v>0</v>
      </c>
      <c r="F48" s="102">
        <f>C48-D48-E48</f>
        <v>475.47921229999997</v>
      </c>
      <c r="G48" s="21"/>
      <c r="H48" s="7"/>
      <c r="I48" s="4"/>
      <c r="J48" s="4"/>
    </row>
    <row r="49" spans="1:10" ht="16">
      <c r="A49" s="5"/>
      <c r="B49" s="14" t="s">
        <v>46</v>
      </c>
      <c r="C49" s="101">
        <f t="shared" ref="C49:C57" si="4">G19</f>
        <v>718.94545031299992</v>
      </c>
      <c r="D49" s="16">
        <v>0</v>
      </c>
      <c r="E49" s="16">
        <v>0</v>
      </c>
      <c r="F49" s="102">
        <f t="shared" ref="F49:F57" si="5">C49-D49-E49</f>
        <v>718.94545031299992</v>
      </c>
      <c r="G49" s="21"/>
      <c r="H49" s="7"/>
      <c r="I49" s="4"/>
      <c r="J49" s="4"/>
    </row>
    <row r="50" spans="1:10" ht="16">
      <c r="A50" s="5"/>
      <c r="B50" s="14" t="s">
        <v>47</v>
      </c>
      <c r="C50" s="101">
        <f t="shared" si="4"/>
        <v>790.55053711400001</v>
      </c>
      <c r="D50" s="16">
        <v>0</v>
      </c>
      <c r="E50" s="16">
        <v>0</v>
      </c>
      <c r="F50" s="102">
        <f t="shared" si="5"/>
        <v>790.55053711400001</v>
      </c>
      <c r="G50" s="21"/>
      <c r="H50" s="7"/>
      <c r="I50" s="4"/>
      <c r="J50" s="4"/>
    </row>
    <row r="51" spans="1:10" ht="16">
      <c r="A51" s="5"/>
      <c r="B51" s="14" t="s">
        <v>48</v>
      </c>
      <c r="C51" s="101">
        <f t="shared" si="4"/>
        <v>810.61062192650002</v>
      </c>
      <c r="D51" s="16">
        <v>0</v>
      </c>
      <c r="E51" s="16">
        <v>0</v>
      </c>
      <c r="F51" s="102">
        <f t="shared" si="5"/>
        <v>810.61062192650002</v>
      </c>
      <c r="G51" s="21"/>
      <c r="H51" s="7"/>
      <c r="I51" s="4"/>
      <c r="J51" s="4"/>
    </row>
    <row r="52" spans="1:10" ht="16">
      <c r="A52" s="5"/>
      <c r="B52" s="14" t="s">
        <v>49</v>
      </c>
      <c r="C52" s="101">
        <f t="shared" si="4"/>
        <v>950.01070709850012</v>
      </c>
      <c r="D52" s="16">
        <v>0</v>
      </c>
      <c r="E52" s="16">
        <v>0</v>
      </c>
      <c r="F52" s="102">
        <f t="shared" si="5"/>
        <v>950.01070709850012</v>
      </c>
      <c r="G52" s="21"/>
      <c r="H52" s="7"/>
      <c r="I52" s="4"/>
      <c r="J52" s="4"/>
    </row>
    <row r="53" spans="1:10" ht="18" customHeight="1">
      <c r="A53" s="5"/>
      <c r="B53" s="14" t="s">
        <v>50</v>
      </c>
      <c r="C53" s="101">
        <f t="shared" si="4"/>
        <v>877.01841306450001</v>
      </c>
      <c r="D53" s="16">
        <v>0</v>
      </c>
      <c r="E53" s="16">
        <v>0</v>
      </c>
      <c r="F53" s="102">
        <f>C53-D53-E53</f>
        <v>877.01841306450001</v>
      </c>
      <c r="G53" s="21"/>
      <c r="H53" s="7"/>
      <c r="I53" s="4"/>
      <c r="J53" s="4"/>
    </row>
    <row r="54" spans="1:10" ht="16">
      <c r="A54" s="5"/>
      <c r="B54" s="14" t="s">
        <v>51</v>
      </c>
      <c r="C54" s="101">
        <f t="shared" si="4"/>
        <v>778.34562999650007</v>
      </c>
      <c r="D54" s="16">
        <v>0</v>
      </c>
      <c r="E54" s="16">
        <v>0</v>
      </c>
      <c r="F54" s="102">
        <f t="shared" si="5"/>
        <v>778.34562999650007</v>
      </c>
      <c r="G54" s="21"/>
      <c r="H54" s="7"/>
      <c r="I54" s="4"/>
      <c r="J54" s="4"/>
    </row>
    <row r="55" spans="1:10" ht="16">
      <c r="A55" s="5"/>
      <c r="B55" s="72" t="s">
        <v>52</v>
      </c>
      <c r="C55" s="101">
        <f t="shared" si="4"/>
        <v>572.75248572050009</v>
      </c>
      <c r="D55" s="16">
        <v>0</v>
      </c>
      <c r="E55" s="16">
        <v>0</v>
      </c>
      <c r="F55" s="102">
        <f t="shared" si="5"/>
        <v>572.75248572050009</v>
      </c>
      <c r="G55" s="21"/>
      <c r="H55" s="7"/>
      <c r="I55" s="4"/>
      <c r="J55" s="4"/>
    </row>
    <row r="56" spans="1:10" ht="16">
      <c r="A56" s="5"/>
      <c r="B56" s="14" t="s">
        <v>53</v>
      </c>
      <c r="C56" s="101">
        <f t="shared" si="4"/>
        <v>391.94267400050006</v>
      </c>
      <c r="D56" s="16">
        <v>0</v>
      </c>
      <c r="E56" s="16">
        <v>0</v>
      </c>
      <c r="F56" s="102">
        <f t="shared" si="5"/>
        <v>391.94267400050006</v>
      </c>
      <c r="G56" s="21"/>
      <c r="H56" s="7"/>
      <c r="I56" s="4"/>
      <c r="J56" s="4"/>
    </row>
    <row r="57" spans="1:10" ht="16">
      <c r="A57" s="5"/>
      <c r="B57" s="14" t="s">
        <v>74</v>
      </c>
      <c r="C57" s="101">
        <f t="shared" si="4"/>
        <v>159.01571086000001</v>
      </c>
      <c r="D57" s="16">
        <v>0</v>
      </c>
      <c r="E57" s="16">
        <v>0</v>
      </c>
      <c r="F57" s="102">
        <f t="shared" si="5"/>
        <v>159.01571086000001</v>
      </c>
      <c r="G57" s="21"/>
      <c r="H57" s="7"/>
      <c r="I57" s="4"/>
      <c r="J57" s="4"/>
    </row>
    <row r="58" spans="1:10" ht="8" customHeight="1" thickBot="1">
      <c r="A58" s="5"/>
      <c r="B58" s="14"/>
      <c r="C58" s="24"/>
      <c r="D58" s="16"/>
      <c r="E58" s="16"/>
      <c r="F58" s="25"/>
      <c r="G58" s="21"/>
      <c r="H58" s="7"/>
      <c r="I58" s="4"/>
      <c r="J58" s="4"/>
    </row>
    <row r="59" spans="1:10" ht="18" thickBot="1">
      <c r="C59" s="24"/>
      <c r="D59" s="16"/>
      <c r="E59" s="16"/>
      <c r="F59" s="25"/>
      <c r="G59" s="41" t="s">
        <v>20</v>
      </c>
      <c r="H59" s="42"/>
    </row>
    <row r="60" spans="1:10" ht="33" customHeight="1" thickBot="1">
      <c r="A60" s="5"/>
      <c r="B60" s="46" t="s">
        <v>77</v>
      </c>
      <c r="C60" s="44">
        <f>SUM(C48:C57)</f>
        <v>6524.6714423939993</v>
      </c>
      <c r="D60" s="44">
        <f>SUM(D48:D52)</f>
        <v>0</v>
      </c>
      <c r="E60" s="44">
        <f>SUM(E48:E52)</f>
        <v>0</v>
      </c>
      <c r="F60" s="102">
        <f>C60-D60-E60</f>
        <v>6524.6714423939993</v>
      </c>
      <c r="G60" s="68">
        <f>ROUNDDOWN(F60,)</f>
        <v>6524</v>
      </c>
      <c r="H60" s="43"/>
      <c r="I60" s="28"/>
      <c r="J60" s="28"/>
    </row>
    <row r="61" spans="1:10" ht="7" customHeight="1" thickBot="1">
      <c r="A61" s="5"/>
      <c r="B61" s="46"/>
      <c r="C61" s="44"/>
      <c r="D61" s="46"/>
      <c r="E61" s="46"/>
      <c r="F61" s="25"/>
      <c r="G61" s="69"/>
      <c r="H61" s="43"/>
      <c r="I61" s="4"/>
      <c r="J61" s="4"/>
    </row>
    <row r="62" spans="1:10">
      <c r="B62" s="64" t="s">
        <v>36</v>
      </c>
    </row>
    <row r="63" spans="1:10" ht="18">
      <c r="A63" s="26" t="s">
        <v>35</v>
      </c>
      <c r="B63" s="63" t="s">
        <v>33</v>
      </c>
    </row>
    <row r="64" spans="1:10" ht="18">
      <c r="B64" s="63" t="s">
        <v>34</v>
      </c>
    </row>
  </sheetData>
  <mergeCells count="11">
    <mergeCell ref="B44:B46"/>
    <mergeCell ref="B34:G34"/>
    <mergeCell ref="B36:G36"/>
    <mergeCell ref="B38:G38"/>
    <mergeCell ref="B40:G40"/>
    <mergeCell ref="B42:G42"/>
    <mergeCell ref="B3:G3"/>
    <mergeCell ref="B4:G4"/>
    <mergeCell ref="B5:G5"/>
    <mergeCell ref="B13:G13"/>
    <mergeCell ref="B11:C1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6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7"/>
  <sheetViews>
    <sheetView topLeftCell="A4" zoomScale="85" zoomScaleNormal="85" workbookViewId="0">
      <pane xSplit="4" topLeftCell="F1" activePane="topRight" state="frozen"/>
      <selection pane="topRight" activeCell="F39" sqref="F39"/>
    </sheetView>
  </sheetViews>
  <sheetFormatPr baseColWidth="10" defaultColWidth="8.83203125" defaultRowHeight="15"/>
  <cols>
    <col min="1" max="1" width="9.1640625" customWidth="1"/>
    <col min="2" max="3" width="8.83203125" customWidth="1"/>
    <col min="4" max="4" width="7.83203125" bestFit="1" customWidth="1"/>
    <col min="5" max="28" width="17" customWidth="1"/>
    <col min="29" max="29" width="18.1640625" style="73" customWidth="1"/>
    <col min="30" max="32" width="18.1640625" customWidth="1"/>
    <col min="33" max="33" width="14.6640625" bestFit="1" customWidth="1"/>
  </cols>
  <sheetData>
    <row r="1" spans="1:36">
      <c r="A1" s="131"/>
      <c r="B1" s="131"/>
      <c r="C1" s="131"/>
    </row>
    <row r="2" spans="1:36">
      <c r="A2" s="131"/>
      <c r="B2" s="131"/>
      <c r="C2" s="131"/>
      <c r="E2" s="130" t="s">
        <v>64</v>
      </c>
      <c r="F2" s="130"/>
      <c r="G2" s="130"/>
      <c r="H2" s="130" t="s">
        <v>65</v>
      </c>
      <c r="I2" s="130"/>
      <c r="J2" s="130"/>
      <c r="K2" s="130" t="s">
        <v>66</v>
      </c>
      <c r="L2" s="130"/>
      <c r="M2" s="130"/>
      <c r="N2" s="130" t="s">
        <v>67</v>
      </c>
      <c r="O2" s="130"/>
      <c r="P2" s="130"/>
      <c r="Q2" s="130" t="s">
        <v>68</v>
      </c>
      <c r="R2" s="130"/>
      <c r="S2" s="130"/>
      <c r="T2" s="130" t="s">
        <v>69</v>
      </c>
      <c r="U2" s="130"/>
      <c r="V2" s="130"/>
      <c r="W2" s="130" t="s">
        <v>70</v>
      </c>
      <c r="X2" s="130"/>
      <c r="Y2" s="130"/>
      <c r="Z2" s="130" t="s">
        <v>73</v>
      </c>
      <c r="AA2" s="130"/>
      <c r="AB2" s="130"/>
      <c r="AC2" s="85"/>
      <c r="AD2" s="130" t="s">
        <v>63</v>
      </c>
      <c r="AE2" s="130"/>
      <c r="AF2" s="130"/>
    </row>
    <row r="3" spans="1:36">
      <c r="A3" s="131"/>
      <c r="B3" s="131"/>
      <c r="C3" s="131"/>
      <c r="D3" s="84"/>
      <c r="E3" s="83" t="s">
        <v>61</v>
      </c>
      <c r="F3" s="83" t="s">
        <v>60</v>
      </c>
      <c r="G3" s="83" t="s">
        <v>59</v>
      </c>
      <c r="H3" s="83" t="s">
        <v>61</v>
      </c>
      <c r="I3" s="83" t="s">
        <v>60</v>
      </c>
      <c r="J3" s="83" t="s">
        <v>59</v>
      </c>
      <c r="K3" s="83" t="s">
        <v>61</v>
      </c>
      <c r="L3" s="83" t="s">
        <v>60</v>
      </c>
      <c r="M3" s="83" t="s">
        <v>59</v>
      </c>
      <c r="N3" s="83" t="s">
        <v>61</v>
      </c>
      <c r="O3" s="83" t="s">
        <v>60</v>
      </c>
      <c r="P3" s="83" t="s">
        <v>59</v>
      </c>
      <c r="Q3" s="83" t="s">
        <v>61</v>
      </c>
      <c r="R3" s="83" t="s">
        <v>60</v>
      </c>
      <c r="S3" s="83" t="s">
        <v>59</v>
      </c>
      <c r="T3" s="83" t="s">
        <v>61</v>
      </c>
      <c r="U3" s="83" t="s">
        <v>60</v>
      </c>
      <c r="V3" s="83" t="s">
        <v>59</v>
      </c>
      <c r="W3" s="83" t="s">
        <v>61</v>
      </c>
      <c r="X3" s="83" t="s">
        <v>60</v>
      </c>
      <c r="Y3" s="83" t="s">
        <v>59</v>
      </c>
      <c r="Z3" s="83" t="s">
        <v>61</v>
      </c>
      <c r="AA3" s="83" t="s">
        <v>60</v>
      </c>
      <c r="AB3" s="83" t="s">
        <v>59</v>
      </c>
      <c r="AC3" s="134" t="s">
        <v>62</v>
      </c>
      <c r="AD3" s="83" t="s">
        <v>61</v>
      </c>
      <c r="AE3" s="83" t="s">
        <v>60</v>
      </c>
      <c r="AF3" s="83" t="s">
        <v>59</v>
      </c>
      <c r="AI3" s="82" t="s">
        <v>58</v>
      </c>
    </row>
    <row r="4" spans="1:36">
      <c r="A4" s="135" t="s">
        <v>57</v>
      </c>
      <c r="B4" s="135"/>
      <c r="C4" s="136"/>
      <c r="D4" s="80">
        <v>44621</v>
      </c>
      <c r="E4" s="86">
        <v>111355.65</v>
      </c>
      <c r="F4" s="86">
        <v>111322.575</v>
      </c>
      <c r="G4" s="86">
        <v>111316.876</v>
      </c>
      <c r="H4" s="86">
        <v>114337.125</v>
      </c>
      <c r="I4" s="86">
        <v>114307.2</v>
      </c>
      <c r="J4" s="86">
        <v>114292.118</v>
      </c>
      <c r="K4" s="86">
        <v>114839.55</v>
      </c>
      <c r="L4" s="86">
        <v>114793.98</v>
      </c>
      <c r="M4" s="86">
        <v>114792.963</v>
      </c>
      <c r="N4" s="86">
        <v>111919.5</v>
      </c>
      <c r="O4" s="86">
        <v>111845.47500000001</v>
      </c>
      <c r="P4" s="86">
        <v>111839.712</v>
      </c>
      <c r="Q4" s="86">
        <v>112555.8</v>
      </c>
      <c r="R4" s="86">
        <v>112525.875</v>
      </c>
      <c r="S4" s="86">
        <v>112520.129</v>
      </c>
      <c r="T4" s="86">
        <v>101924.55</v>
      </c>
      <c r="U4" s="86">
        <v>101889.9</v>
      </c>
      <c r="V4" s="86">
        <v>101887.087</v>
      </c>
      <c r="W4" s="86">
        <v>113601.60000000001</v>
      </c>
      <c r="X4" s="86">
        <v>113532.3</v>
      </c>
      <c r="Y4" s="86">
        <v>113532.3</v>
      </c>
      <c r="Z4" s="86">
        <v>78357.824999999997</v>
      </c>
      <c r="AA4" s="86">
        <v>78312.149999999994</v>
      </c>
      <c r="AB4" s="86">
        <v>78303.778999999995</v>
      </c>
      <c r="AC4" s="134"/>
      <c r="AD4" s="81">
        <f>SUM(E4+H4+K4+N4+Q4+T4+W4+Z4)</f>
        <v>858891.6</v>
      </c>
      <c r="AE4" s="81">
        <f>SUM(F4+I4+L4+O4+R4+U4+X4+AA4)</f>
        <v>858529.45500000007</v>
      </c>
      <c r="AF4" s="81">
        <f>SUM(G4+J4+M4+P4+S4+V4+Y4+AB4)</f>
        <v>858484.96400000004</v>
      </c>
      <c r="AG4">
        <f t="shared" ref="AG4:AG13" si="0">AD4-AJ15</f>
        <v>858484.96399999992</v>
      </c>
      <c r="AI4">
        <f t="shared" ref="AI4:AI13" si="1">AF4-AG4</f>
        <v>0</v>
      </c>
    </row>
    <row r="5" spans="1:36">
      <c r="A5" s="135"/>
      <c r="B5" s="135"/>
      <c r="C5" s="136"/>
      <c r="D5" s="80">
        <v>44652</v>
      </c>
      <c r="E5" s="86">
        <v>168928.2</v>
      </c>
      <c r="F5" s="86">
        <v>168869.92499999999</v>
      </c>
      <c r="G5" s="86">
        <v>168863.29800000001</v>
      </c>
      <c r="H5" s="86">
        <v>168948.67499999999</v>
      </c>
      <c r="I5" s="86">
        <v>168888.82500000001</v>
      </c>
      <c r="J5" s="86">
        <v>168872.97700000001</v>
      </c>
      <c r="K5" s="86">
        <v>160579.125</v>
      </c>
      <c r="L5" s="86">
        <v>160517.69500000001</v>
      </c>
      <c r="M5" s="86">
        <v>160516.91</v>
      </c>
      <c r="N5" s="86">
        <v>177419.02499999999</v>
      </c>
      <c r="O5" s="86">
        <v>177359.17499999999</v>
      </c>
      <c r="P5" s="86">
        <v>177352.467</v>
      </c>
      <c r="Q5" s="86">
        <v>158385.15</v>
      </c>
      <c r="R5" s="86">
        <v>158317.42499999999</v>
      </c>
      <c r="S5" s="86">
        <v>158311.33600000001</v>
      </c>
      <c r="T5" s="86">
        <v>152729.32500000001</v>
      </c>
      <c r="U5" s="86">
        <v>152674.20000000001</v>
      </c>
      <c r="V5" s="86">
        <v>152671.52900000001</v>
      </c>
      <c r="W5" s="86">
        <v>174306.82500000001</v>
      </c>
      <c r="X5" s="86">
        <v>174218.625</v>
      </c>
      <c r="Y5" s="86">
        <v>174218.23800000001</v>
      </c>
      <c r="Z5" s="86">
        <v>129198.825</v>
      </c>
      <c r="AA5" s="86">
        <v>129145.27499999999</v>
      </c>
      <c r="AB5" s="86">
        <v>129136.594</v>
      </c>
      <c r="AC5" s="134"/>
      <c r="AD5" s="81">
        <f t="shared" ref="AD5:AD13" si="2">SUM(E5+H5+K5+N5+Q5+T5+W5+Z5)</f>
        <v>1290495.1499999999</v>
      </c>
      <c r="AE5" s="81">
        <f t="shared" ref="AE5:AE13" si="3">SUM(F5+I5+L5+O5+R5+U5+X5+AA5)</f>
        <v>1289991.1449999998</v>
      </c>
      <c r="AF5" s="81">
        <f t="shared" ref="AF5:AF13" si="4">SUM(G5+J5+M5+P5+S5+V5+Y5+AB5)</f>
        <v>1289943.3489999999</v>
      </c>
      <c r="AG5">
        <f t="shared" si="0"/>
        <v>1289943.3489999999</v>
      </c>
      <c r="AI5">
        <f t="shared" si="1"/>
        <v>0</v>
      </c>
    </row>
    <row r="6" spans="1:36">
      <c r="A6" s="135"/>
      <c r="B6" s="135"/>
      <c r="C6" s="136"/>
      <c r="D6" s="80">
        <v>44682</v>
      </c>
      <c r="E6" s="86">
        <v>180939.15</v>
      </c>
      <c r="F6" s="86">
        <v>180898.2</v>
      </c>
      <c r="G6" s="86">
        <v>180891.255</v>
      </c>
      <c r="H6" s="86">
        <v>186536.7</v>
      </c>
      <c r="I6" s="86">
        <v>186495.75</v>
      </c>
      <c r="J6" s="86">
        <v>186479.55</v>
      </c>
      <c r="K6" s="86">
        <v>178006.5</v>
      </c>
      <c r="L6" s="86">
        <v>177968.701</v>
      </c>
      <c r="M6" s="86">
        <v>177966.98499999999</v>
      </c>
      <c r="N6" s="86">
        <v>185353.875</v>
      </c>
      <c r="O6" s="86">
        <v>185325.52499999999</v>
      </c>
      <c r="P6" s="86">
        <v>185318.11199999999</v>
      </c>
      <c r="Q6" s="86">
        <v>187908.52499999999</v>
      </c>
      <c r="R6" s="86">
        <v>187875.45</v>
      </c>
      <c r="S6" s="86">
        <v>187868.37599999999</v>
      </c>
      <c r="T6" s="86">
        <v>168693.52499999999</v>
      </c>
      <c r="U6" s="86">
        <v>168654.15</v>
      </c>
      <c r="V6" s="86">
        <v>168651.299</v>
      </c>
      <c r="W6" s="86">
        <v>185788.57500000001</v>
      </c>
      <c r="X6" s="86">
        <v>185722.42499999999</v>
      </c>
      <c r="Y6" s="86">
        <v>185721.872</v>
      </c>
      <c r="Z6" s="86">
        <v>143978.625</v>
      </c>
      <c r="AA6" s="86">
        <v>143936.1</v>
      </c>
      <c r="AB6" s="86">
        <v>143926.79300000001</v>
      </c>
      <c r="AC6" s="134"/>
      <c r="AD6" s="81">
        <f t="shared" si="2"/>
        <v>1417205.4749999999</v>
      </c>
      <c r="AE6" s="81">
        <f t="shared" si="3"/>
        <v>1416876.3010000002</v>
      </c>
      <c r="AF6" s="81">
        <f t="shared" si="4"/>
        <v>1416824.2420000001</v>
      </c>
      <c r="AG6">
        <f t="shared" si="0"/>
        <v>1416824.2409999999</v>
      </c>
      <c r="AI6">
        <f t="shared" si="1"/>
        <v>1.0000001639127731E-3</v>
      </c>
    </row>
    <row r="7" spans="1:36">
      <c r="A7" s="135"/>
      <c r="B7" s="135"/>
      <c r="C7" s="136"/>
      <c r="D7" s="80">
        <v>44713</v>
      </c>
      <c r="E7" s="86">
        <v>188091.22500000001</v>
      </c>
      <c r="F7" s="86">
        <v>188048.7</v>
      </c>
      <c r="G7" s="86">
        <v>188041.82500000001</v>
      </c>
      <c r="H7" s="86">
        <v>179192.47500000001</v>
      </c>
      <c r="I7" s="86">
        <v>179157.81099999999</v>
      </c>
      <c r="J7" s="86">
        <v>179142.11799999999</v>
      </c>
      <c r="K7" s="86">
        <v>188921.25</v>
      </c>
      <c r="L7" s="86">
        <v>188896.04</v>
      </c>
      <c r="M7" s="86">
        <v>188895.37100000001</v>
      </c>
      <c r="N7" s="86">
        <v>191836.57500000001</v>
      </c>
      <c r="O7" s="86">
        <v>191794.03400000001</v>
      </c>
      <c r="P7" s="86">
        <v>191786.62</v>
      </c>
      <c r="Q7" s="86">
        <v>195605.55</v>
      </c>
      <c r="R7" s="86">
        <v>195570.89300000001</v>
      </c>
      <c r="S7" s="86">
        <v>195563.75</v>
      </c>
      <c r="T7" s="86">
        <v>172572.75</v>
      </c>
      <c r="U7" s="86">
        <v>172544.4</v>
      </c>
      <c r="V7" s="86">
        <v>172541.682</v>
      </c>
      <c r="W7" s="86">
        <v>193584.82500000001</v>
      </c>
      <c r="X7" s="86">
        <v>193528.087</v>
      </c>
      <c r="Y7" s="86">
        <v>193527.98699999999</v>
      </c>
      <c r="Z7" s="86">
        <v>142726.5</v>
      </c>
      <c r="AA7" s="86">
        <v>142683.96599999999</v>
      </c>
      <c r="AB7" s="86">
        <v>142674.77299999999</v>
      </c>
      <c r="AC7" s="134"/>
      <c r="AD7" s="81">
        <f t="shared" si="2"/>
        <v>1452531.15</v>
      </c>
      <c r="AE7" s="81">
        <f t="shared" si="3"/>
        <v>1452223.9310000001</v>
      </c>
      <c r="AF7" s="81">
        <f t="shared" si="4"/>
        <v>1452174.1259999999</v>
      </c>
      <c r="AG7">
        <f t="shared" si="0"/>
        <v>1452174.1259999999</v>
      </c>
      <c r="AI7">
        <f t="shared" si="1"/>
        <v>0</v>
      </c>
    </row>
    <row r="8" spans="1:36">
      <c r="A8" s="135"/>
      <c r="B8" s="135"/>
      <c r="C8" s="136"/>
      <c r="D8" s="80">
        <v>44743</v>
      </c>
      <c r="E8" s="86">
        <v>218469.82500000001</v>
      </c>
      <c r="F8" s="86">
        <v>218413.125</v>
      </c>
      <c r="G8" s="86">
        <v>218406.66</v>
      </c>
      <c r="H8" s="86">
        <v>216091.57500000001</v>
      </c>
      <c r="I8" s="86">
        <v>216034.875</v>
      </c>
      <c r="J8" s="86">
        <v>216018.21900000001</v>
      </c>
      <c r="K8" s="86">
        <v>221673.375</v>
      </c>
      <c r="L8" s="86">
        <v>221641.875</v>
      </c>
      <c r="M8" s="86">
        <v>221582.96400000001</v>
      </c>
      <c r="N8" s="86">
        <v>222448.27499999999</v>
      </c>
      <c r="O8" s="86">
        <v>222377.4</v>
      </c>
      <c r="P8" s="86">
        <v>222369.76300000001</v>
      </c>
      <c r="Q8" s="86">
        <v>228003.3</v>
      </c>
      <c r="R8" s="86">
        <v>227951.32500000001</v>
      </c>
      <c r="S8" s="86">
        <v>227943.861</v>
      </c>
      <c r="T8" s="86">
        <v>203975.1</v>
      </c>
      <c r="U8" s="86">
        <v>203929.42499999999</v>
      </c>
      <c r="V8" s="86">
        <v>203928.00399999999</v>
      </c>
      <c r="W8" s="86">
        <v>227012.625</v>
      </c>
      <c r="X8" s="86">
        <v>226941.74400000001</v>
      </c>
      <c r="Y8" s="86">
        <v>226936.95699999999</v>
      </c>
      <c r="Z8" s="86">
        <v>163993.72500000001</v>
      </c>
      <c r="AA8" s="86">
        <v>163949.625</v>
      </c>
      <c r="AB8" s="86">
        <v>163940.02900000001</v>
      </c>
      <c r="AC8" s="134"/>
      <c r="AD8" s="81">
        <f t="shared" si="2"/>
        <v>1701667.8000000003</v>
      </c>
      <c r="AE8" s="81">
        <f t="shared" si="3"/>
        <v>1701239.3940000001</v>
      </c>
      <c r="AF8" s="81">
        <f t="shared" si="4"/>
        <v>1701126.4569999999</v>
      </c>
      <c r="AG8">
        <f t="shared" si="0"/>
        <v>1701126.4570000002</v>
      </c>
      <c r="AI8">
        <f t="shared" si="1"/>
        <v>0</v>
      </c>
    </row>
    <row r="9" spans="1:36">
      <c r="A9" s="135"/>
      <c r="B9" s="135"/>
      <c r="C9" s="136"/>
      <c r="D9" s="80">
        <v>44774</v>
      </c>
      <c r="E9" s="86">
        <v>201237.75</v>
      </c>
      <c r="F9" s="86">
        <v>201192.07500000001</v>
      </c>
      <c r="G9" s="86">
        <v>201185.81599999999</v>
      </c>
      <c r="H9" s="86">
        <v>200911.72500000001</v>
      </c>
      <c r="I9" s="86">
        <v>200869.2</v>
      </c>
      <c r="J9" s="86">
        <v>200853.552</v>
      </c>
      <c r="K9" s="86">
        <v>202885.2</v>
      </c>
      <c r="L9" s="86">
        <v>202834.8</v>
      </c>
      <c r="M9" s="86">
        <v>202737.61</v>
      </c>
      <c r="N9" s="86">
        <v>203521.5</v>
      </c>
      <c r="O9" s="86">
        <v>203475.82500000001</v>
      </c>
      <c r="P9" s="86">
        <v>203468.90100000001</v>
      </c>
      <c r="Q9" s="86">
        <v>211796.55</v>
      </c>
      <c r="R9" s="86">
        <v>211752.45</v>
      </c>
      <c r="S9" s="86">
        <v>211745.72399999999</v>
      </c>
      <c r="T9" s="86">
        <v>186031.125</v>
      </c>
      <c r="U9" s="86">
        <v>185994.9</v>
      </c>
      <c r="V9" s="86">
        <v>185992.54199999999</v>
      </c>
      <c r="W9" s="86">
        <v>210678.3</v>
      </c>
      <c r="X9" s="86">
        <v>210621.6</v>
      </c>
      <c r="Y9" s="86">
        <v>210619.25700000001</v>
      </c>
      <c r="Z9" s="86">
        <v>154935.9</v>
      </c>
      <c r="AA9" s="86">
        <v>154902.82500000001</v>
      </c>
      <c r="AB9" s="86">
        <v>154893.842</v>
      </c>
      <c r="AC9" s="134"/>
      <c r="AD9" s="81">
        <f t="shared" si="2"/>
        <v>1571998.05</v>
      </c>
      <c r="AE9" s="81">
        <f t="shared" si="3"/>
        <v>1571643.6749999998</v>
      </c>
      <c r="AF9" s="81">
        <f t="shared" si="4"/>
        <v>1571497.2439999997</v>
      </c>
      <c r="AG9">
        <f t="shared" si="0"/>
        <v>1571497.2439999999</v>
      </c>
      <c r="AI9">
        <f t="shared" si="1"/>
        <v>0</v>
      </c>
    </row>
    <row r="10" spans="1:36">
      <c r="A10" s="135"/>
      <c r="B10" s="135"/>
      <c r="C10" s="136"/>
      <c r="D10" s="80">
        <v>44805</v>
      </c>
      <c r="E10" s="86">
        <v>180197.32500000001</v>
      </c>
      <c r="F10" s="86">
        <v>180151.65</v>
      </c>
      <c r="G10" s="86">
        <v>180145.799</v>
      </c>
      <c r="H10" s="86">
        <v>183000.82500000001</v>
      </c>
      <c r="I10" s="86">
        <v>182956.72500000001</v>
      </c>
      <c r="J10" s="86">
        <v>182947.31299999999</v>
      </c>
      <c r="K10" s="86">
        <v>177441.07500000001</v>
      </c>
      <c r="L10" s="86">
        <v>177395.4</v>
      </c>
      <c r="M10" s="86">
        <v>177329.19399999999</v>
      </c>
      <c r="N10" s="86">
        <v>179636.625</v>
      </c>
      <c r="O10" s="86">
        <v>179584.65</v>
      </c>
      <c r="P10" s="86">
        <v>179578.465</v>
      </c>
      <c r="Q10" s="86">
        <v>187352.55</v>
      </c>
      <c r="R10" s="86">
        <v>187303.72500000001</v>
      </c>
      <c r="S10" s="86">
        <v>187297.557</v>
      </c>
      <c r="T10" s="86">
        <v>162236.02499999999</v>
      </c>
      <c r="U10" s="86">
        <v>162196.65</v>
      </c>
      <c r="V10" s="86">
        <v>162098.82699999999</v>
      </c>
      <c r="W10" s="86">
        <v>186369.75</v>
      </c>
      <c r="X10" s="86">
        <v>186297.3</v>
      </c>
      <c r="Y10" s="86">
        <v>186297.17199999999</v>
      </c>
      <c r="Z10" s="86">
        <v>140701.04999999999</v>
      </c>
      <c r="AA10" s="86">
        <v>140655.375</v>
      </c>
      <c r="AB10" s="86">
        <v>140647.14199999999</v>
      </c>
      <c r="AC10" s="134"/>
      <c r="AD10" s="81">
        <f t="shared" si="2"/>
        <v>1396935.2250000001</v>
      </c>
      <c r="AE10" s="81">
        <f t="shared" si="3"/>
        <v>1396541.4750000001</v>
      </c>
      <c r="AF10" s="81">
        <f t="shared" si="4"/>
        <v>1396341.469</v>
      </c>
      <c r="AG10">
        <f t="shared" si="0"/>
        <v>1396341.797</v>
      </c>
      <c r="AI10">
        <f t="shared" si="1"/>
        <v>-0.3279999999795109</v>
      </c>
    </row>
    <row r="11" spans="1:36">
      <c r="A11" s="135"/>
      <c r="B11" s="135"/>
      <c r="C11" s="136"/>
      <c r="D11" s="80">
        <v>44835</v>
      </c>
      <c r="E11" s="86">
        <v>134853.07500000001</v>
      </c>
      <c r="F11" s="86">
        <v>134821.57500000001</v>
      </c>
      <c r="G11" s="86">
        <v>134816.008</v>
      </c>
      <c r="H11" s="86">
        <v>137373.07500000001</v>
      </c>
      <c r="I11" s="86">
        <v>137343.15</v>
      </c>
      <c r="J11" s="86">
        <v>137334.701</v>
      </c>
      <c r="K11" s="86">
        <v>131043.15</v>
      </c>
      <c r="L11" s="86">
        <v>131013.22500000001</v>
      </c>
      <c r="M11" s="86">
        <v>130978.97500000001</v>
      </c>
      <c r="N11" s="86">
        <v>134903.47500000001</v>
      </c>
      <c r="O11" s="86">
        <v>134875.125</v>
      </c>
      <c r="P11" s="86">
        <v>134869.546</v>
      </c>
      <c r="Q11" s="86">
        <v>140067.9</v>
      </c>
      <c r="R11" s="86">
        <v>140042.70000000001</v>
      </c>
      <c r="S11" s="86">
        <v>140037.02100000001</v>
      </c>
      <c r="T11" s="86">
        <v>116190.9</v>
      </c>
      <c r="U11" s="86">
        <v>116154.675</v>
      </c>
      <c r="V11" s="86">
        <v>115892.677</v>
      </c>
      <c r="W11" s="86">
        <v>136672.20000000001</v>
      </c>
      <c r="X11" s="86">
        <v>136631.25</v>
      </c>
      <c r="Y11" s="86">
        <v>136630.701</v>
      </c>
      <c r="Z11" s="86">
        <v>101285.1</v>
      </c>
      <c r="AA11" s="86">
        <v>101256.75</v>
      </c>
      <c r="AB11" s="86">
        <v>101248.65</v>
      </c>
      <c r="AC11" s="134"/>
      <c r="AD11" s="81">
        <f t="shared" si="2"/>
        <v>1032388.8750000001</v>
      </c>
      <c r="AE11" s="81">
        <f t="shared" si="3"/>
        <v>1032138.45</v>
      </c>
      <c r="AF11" s="81">
        <f t="shared" si="4"/>
        <v>1031808.279</v>
      </c>
      <c r="AG11">
        <f t="shared" si="0"/>
        <v>1031808.8940000001</v>
      </c>
      <c r="AI11">
        <f t="shared" si="1"/>
        <v>-0.6150000001071021</v>
      </c>
    </row>
    <row r="12" spans="1:36">
      <c r="A12" s="135"/>
      <c r="B12" s="135"/>
      <c r="C12" s="136"/>
      <c r="D12" s="80">
        <v>44866</v>
      </c>
      <c r="E12" s="86">
        <v>92745.45</v>
      </c>
      <c r="F12" s="86">
        <v>92679.3</v>
      </c>
      <c r="G12" s="86">
        <v>92674.365000000005</v>
      </c>
      <c r="H12" s="86">
        <v>97512.975000000006</v>
      </c>
      <c r="I12" s="86">
        <v>97451.55</v>
      </c>
      <c r="J12" s="86">
        <v>97446.21</v>
      </c>
      <c r="K12" s="86">
        <v>92910.824999999997</v>
      </c>
      <c r="L12" s="86">
        <v>92849.4</v>
      </c>
      <c r="M12" s="86">
        <v>92786.07</v>
      </c>
      <c r="N12" s="86">
        <v>92821.05</v>
      </c>
      <c r="O12" s="86">
        <v>92742.3</v>
      </c>
      <c r="P12" s="86">
        <v>92737.357000000004</v>
      </c>
      <c r="Q12" s="86">
        <v>98305.2</v>
      </c>
      <c r="R12" s="86">
        <v>98239.05</v>
      </c>
      <c r="S12" s="86">
        <v>98233.959000000003</v>
      </c>
      <c r="T12" s="86">
        <v>78079.05</v>
      </c>
      <c r="U12" s="86">
        <v>78019.199999999997</v>
      </c>
      <c r="V12" s="86">
        <v>77806.101999999999</v>
      </c>
      <c r="W12" s="86">
        <v>92925</v>
      </c>
      <c r="X12" s="86">
        <v>92832.074999999997</v>
      </c>
      <c r="Y12" s="86">
        <v>92831.740999999995</v>
      </c>
      <c r="Z12" s="86">
        <v>65165.625</v>
      </c>
      <c r="AA12" s="86">
        <v>65105.775000000001</v>
      </c>
      <c r="AB12" s="86">
        <v>65098.233</v>
      </c>
      <c r="AC12" s="134"/>
      <c r="AD12" s="81">
        <f t="shared" si="2"/>
        <v>710465.17500000005</v>
      </c>
      <c r="AE12" s="81">
        <f t="shared" si="3"/>
        <v>709918.64999999991</v>
      </c>
      <c r="AF12" s="81">
        <f t="shared" si="4"/>
        <v>709614.03700000001</v>
      </c>
      <c r="AG12">
        <f t="shared" si="0"/>
        <v>709614.5340000001</v>
      </c>
      <c r="AI12">
        <f t="shared" si="1"/>
        <v>-0.49700000009033829</v>
      </c>
    </row>
    <row r="13" spans="1:36">
      <c r="A13" s="135"/>
      <c r="B13" s="135"/>
      <c r="C13" s="136"/>
      <c r="D13" s="80">
        <v>44896</v>
      </c>
      <c r="E13" s="86">
        <v>37037.700000000004</v>
      </c>
      <c r="F13" s="86">
        <v>37012.5</v>
      </c>
      <c r="G13" s="86">
        <v>37009.867999999973</v>
      </c>
      <c r="H13" s="86">
        <v>40205.025000000016</v>
      </c>
      <c r="I13" s="86">
        <v>40179.825000000004</v>
      </c>
      <c r="J13" s="86">
        <v>40176.812000000005</v>
      </c>
      <c r="K13" s="86">
        <v>38488.274999999994</v>
      </c>
      <c r="L13" s="86">
        <v>38467.799999999988</v>
      </c>
      <c r="M13" s="86">
        <v>38434.946000000025</v>
      </c>
      <c r="N13" s="86">
        <v>38474.099999999984</v>
      </c>
      <c r="O13" s="86">
        <v>38450.474999999977</v>
      </c>
      <c r="P13" s="86">
        <v>38447.731</v>
      </c>
      <c r="Q13" s="86">
        <v>40938.975000000013</v>
      </c>
      <c r="R13" s="86">
        <v>40905.9</v>
      </c>
      <c r="S13" s="86">
        <v>40903.182999999997</v>
      </c>
      <c r="T13" s="86">
        <v>32404.05</v>
      </c>
      <c r="U13" s="86">
        <v>32386.724999999995</v>
      </c>
      <c r="V13" s="86">
        <v>32386.724999999995</v>
      </c>
      <c r="W13" s="86">
        <v>38088.225000000006</v>
      </c>
      <c r="X13" s="86">
        <v>38059.874999999993</v>
      </c>
      <c r="Y13" s="86">
        <v>38038.672999999995</v>
      </c>
      <c r="Z13" s="86">
        <v>25091.325000000008</v>
      </c>
      <c r="AA13" s="86">
        <v>25070.850000000009</v>
      </c>
      <c r="AB13" s="86">
        <v>25066.580000000005</v>
      </c>
      <c r="AC13" s="134"/>
      <c r="AD13" s="81">
        <f t="shared" si="2"/>
        <v>290727.67499999999</v>
      </c>
      <c r="AE13" s="81">
        <f t="shared" si="3"/>
        <v>290533.95</v>
      </c>
      <c r="AF13" s="81">
        <f t="shared" si="4"/>
        <v>290464.51800000004</v>
      </c>
      <c r="AG13">
        <f t="shared" si="0"/>
        <v>290464.51799999998</v>
      </c>
      <c r="AI13">
        <f t="shared" si="1"/>
        <v>0</v>
      </c>
    </row>
    <row r="14" spans="1:36">
      <c r="A14" s="135"/>
      <c r="B14" s="135"/>
      <c r="C14" s="136"/>
      <c r="D14" s="80">
        <v>44927</v>
      </c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134"/>
      <c r="AD14" s="79"/>
      <c r="AE14" s="79"/>
      <c r="AF14" s="79"/>
    </row>
    <row r="15" spans="1:36">
      <c r="A15" s="132" t="s">
        <v>56</v>
      </c>
      <c r="B15" s="132"/>
      <c r="C15" s="133"/>
      <c r="D15" s="77">
        <v>44621</v>
      </c>
      <c r="E15" s="87">
        <v>1335.6</v>
      </c>
      <c r="F15" s="87">
        <v>1302.5250000000001</v>
      </c>
      <c r="G15" s="87">
        <v>1302.5250000000001</v>
      </c>
      <c r="H15" s="87">
        <v>1061.55</v>
      </c>
      <c r="I15" s="87">
        <v>1031.625</v>
      </c>
      <c r="J15" s="87">
        <v>1031.625</v>
      </c>
      <c r="K15" s="87">
        <v>1053.675</v>
      </c>
      <c r="L15" s="87">
        <v>1008.105</v>
      </c>
      <c r="M15" s="87">
        <v>1008.105</v>
      </c>
      <c r="N15" s="87">
        <v>1411.2</v>
      </c>
      <c r="O15" s="87">
        <v>1337.175</v>
      </c>
      <c r="P15" s="87">
        <v>1337.175</v>
      </c>
      <c r="Q15" s="87">
        <v>1088.325</v>
      </c>
      <c r="R15" s="87">
        <v>1058.4000000000001</v>
      </c>
      <c r="S15" s="87">
        <v>1058.4000000000001</v>
      </c>
      <c r="T15" s="87">
        <v>1069.425</v>
      </c>
      <c r="U15" s="87">
        <v>1034.7750000000001</v>
      </c>
      <c r="V15" s="87">
        <v>1034.7750000000001</v>
      </c>
      <c r="W15" s="87">
        <v>2379.8249999999998</v>
      </c>
      <c r="X15" s="87">
        <v>2310.5250000000001</v>
      </c>
      <c r="Y15" s="87">
        <v>2310.5250000000001</v>
      </c>
      <c r="Z15" s="87">
        <v>1099.3499999999999</v>
      </c>
      <c r="AA15" s="87">
        <v>1053.675</v>
      </c>
      <c r="AB15" s="87">
        <v>1053.675</v>
      </c>
      <c r="AC15" s="134" t="s">
        <v>71</v>
      </c>
      <c r="AD15" s="78">
        <f>SUM(E15+H15+K15+N15+Q15+T15+W15+Z15)</f>
        <v>10498.949999999999</v>
      </c>
      <c r="AE15" s="78">
        <f t="shared" ref="AE15:AF24" si="5">SUM(F15+I15+L15+O15+R15+U15+X15+AA15)</f>
        <v>10136.804999999998</v>
      </c>
      <c r="AF15" s="78">
        <f t="shared" si="5"/>
        <v>10136.804999999998</v>
      </c>
      <c r="AG15">
        <f t="shared" ref="AG15:AG24" si="6">AD15+AD26</f>
        <v>10578.999999999998</v>
      </c>
      <c r="AH15">
        <f t="shared" ref="AH15:AH24" si="7">AF15+AF26</f>
        <v>10172.363999999998</v>
      </c>
      <c r="AJ15">
        <f t="shared" ref="AJ15:AJ24" si="8">AG15-AH15</f>
        <v>406.63600000000042</v>
      </c>
    </row>
    <row r="16" spans="1:36">
      <c r="A16" s="132"/>
      <c r="B16" s="132"/>
      <c r="C16" s="133"/>
      <c r="D16" s="77">
        <v>44652</v>
      </c>
      <c r="E16" s="87">
        <v>943.42499999999995</v>
      </c>
      <c r="F16" s="87">
        <v>885.15</v>
      </c>
      <c r="G16" s="87">
        <v>885.15</v>
      </c>
      <c r="H16" s="87">
        <v>826.875</v>
      </c>
      <c r="I16" s="87">
        <v>767.02499999999998</v>
      </c>
      <c r="J16" s="87">
        <v>767.02499999999998</v>
      </c>
      <c r="K16" s="87">
        <v>830.02499999999998</v>
      </c>
      <c r="L16" s="87">
        <v>768.59500000000003</v>
      </c>
      <c r="M16" s="87">
        <v>768.59500000000003</v>
      </c>
      <c r="N16" s="87">
        <v>962.32500000000005</v>
      </c>
      <c r="O16" s="87">
        <v>902.47500000000002</v>
      </c>
      <c r="P16" s="87">
        <v>902.47500000000002</v>
      </c>
      <c r="Q16" s="87">
        <v>908.77499999999998</v>
      </c>
      <c r="R16" s="87">
        <v>841.05</v>
      </c>
      <c r="S16" s="87">
        <v>841.05</v>
      </c>
      <c r="T16" s="87">
        <v>822.15</v>
      </c>
      <c r="U16" s="87">
        <v>767.02499999999998</v>
      </c>
      <c r="V16" s="87">
        <v>767.02499999999998</v>
      </c>
      <c r="W16" s="87">
        <v>1597.05</v>
      </c>
      <c r="X16" s="87">
        <v>1508.85</v>
      </c>
      <c r="Y16" s="87">
        <v>1508.85</v>
      </c>
      <c r="Z16" s="87">
        <v>841.05</v>
      </c>
      <c r="AA16" s="87">
        <v>787.5</v>
      </c>
      <c r="AB16" s="87">
        <v>787.5</v>
      </c>
      <c r="AC16" s="134"/>
      <c r="AD16" s="78">
        <f t="shared" ref="AD16:AD24" si="9">SUM(E16+H16+K16+N16+Q16+T16+W16+Z16)</f>
        <v>7731.6749999999993</v>
      </c>
      <c r="AE16" s="78">
        <f t="shared" si="5"/>
        <v>7227.67</v>
      </c>
      <c r="AF16" s="78">
        <f t="shared" si="5"/>
        <v>7227.67</v>
      </c>
      <c r="AG16">
        <f t="shared" si="6"/>
        <v>7809.2439999999997</v>
      </c>
      <c r="AH16">
        <f t="shared" si="7"/>
        <v>7257.4430000000002</v>
      </c>
      <c r="AJ16">
        <f t="shared" si="8"/>
        <v>551.80099999999948</v>
      </c>
    </row>
    <row r="17" spans="1:36">
      <c r="A17" s="132"/>
      <c r="B17" s="132"/>
      <c r="C17" s="133"/>
      <c r="D17" s="77">
        <v>44682</v>
      </c>
      <c r="E17" s="87">
        <v>819</v>
      </c>
      <c r="F17" s="87">
        <v>778.05</v>
      </c>
      <c r="G17" s="87">
        <v>778.05</v>
      </c>
      <c r="H17" s="87">
        <v>724.5</v>
      </c>
      <c r="I17" s="87">
        <v>683.55</v>
      </c>
      <c r="J17" s="87">
        <v>683.55</v>
      </c>
      <c r="K17" s="87">
        <v>729.22500000000002</v>
      </c>
      <c r="L17" s="87">
        <v>691.42499999999995</v>
      </c>
      <c r="M17" s="87">
        <v>691.42499999999995</v>
      </c>
      <c r="N17" s="87">
        <v>763.875</v>
      </c>
      <c r="O17" s="87">
        <v>735.52599999999995</v>
      </c>
      <c r="P17" s="87">
        <v>735.52599999999995</v>
      </c>
      <c r="Q17" s="87">
        <v>762.3</v>
      </c>
      <c r="R17" s="87">
        <v>729.22500000000002</v>
      </c>
      <c r="S17" s="87">
        <v>729.22500000000002</v>
      </c>
      <c r="T17" s="87">
        <v>737.1</v>
      </c>
      <c r="U17" s="87">
        <v>697.72500000000002</v>
      </c>
      <c r="V17" s="87">
        <v>697.72500000000002</v>
      </c>
      <c r="W17" s="87">
        <v>1392.3</v>
      </c>
      <c r="X17" s="87">
        <v>1326.1489999999999</v>
      </c>
      <c r="Y17" s="87">
        <v>1326.1489999999999</v>
      </c>
      <c r="Z17" s="87">
        <v>756</v>
      </c>
      <c r="AA17" s="87">
        <v>713.47500000000002</v>
      </c>
      <c r="AB17" s="87">
        <v>713.47500000000002</v>
      </c>
      <c r="AC17" s="134"/>
      <c r="AD17" s="78">
        <f t="shared" si="9"/>
        <v>6684.3</v>
      </c>
      <c r="AE17" s="78">
        <f t="shared" si="5"/>
        <v>6355.125</v>
      </c>
      <c r="AF17" s="78">
        <f t="shared" si="5"/>
        <v>6355.125</v>
      </c>
      <c r="AG17">
        <f t="shared" si="6"/>
        <v>6767.4070000000002</v>
      </c>
      <c r="AH17">
        <f t="shared" si="7"/>
        <v>6386.1729999999998</v>
      </c>
      <c r="AJ17">
        <f t="shared" si="8"/>
        <v>381.23400000000038</v>
      </c>
    </row>
    <row r="18" spans="1:36">
      <c r="A18" s="132"/>
      <c r="B18" s="132"/>
      <c r="C18" s="133"/>
      <c r="D18" s="77">
        <v>44713</v>
      </c>
      <c r="E18" s="87">
        <v>896.17499999999995</v>
      </c>
      <c r="F18" s="87">
        <v>853.65</v>
      </c>
      <c r="G18" s="87">
        <v>853.65</v>
      </c>
      <c r="H18" s="87">
        <v>652.04999999999995</v>
      </c>
      <c r="I18" s="87">
        <v>617.38599999999997</v>
      </c>
      <c r="J18" s="87">
        <v>617.38599999999997</v>
      </c>
      <c r="K18" s="87">
        <v>652.04999999999995</v>
      </c>
      <c r="L18" s="87">
        <v>626.84</v>
      </c>
      <c r="M18" s="87">
        <v>626.84</v>
      </c>
      <c r="N18" s="87">
        <v>859.95</v>
      </c>
      <c r="O18" s="87">
        <v>817.40899999999999</v>
      </c>
      <c r="P18" s="87">
        <v>817.40899999999999</v>
      </c>
      <c r="Q18" s="87">
        <v>685.125</v>
      </c>
      <c r="R18" s="87">
        <v>650.46799999999996</v>
      </c>
      <c r="S18" s="87">
        <v>650.46799999999996</v>
      </c>
      <c r="T18" s="87">
        <v>652.04999999999995</v>
      </c>
      <c r="U18" s="87">
        <v>623.70000000000005</v>
      </c>
      <c r="V18" s="87">
        <v>623.70000000000005</v>
      </c>
      <c r="W18" s="87">
        <v>1162.3499999999999</v>
      </c>
      <c r="X18" s="87">
        <v>1105.6120000000001</v>
      </c>
      <c r="Y18" s="87">
        <v>1105.6120000000001</v>
      </c>
      <c r="Z18" s="87">
        <v>667.8</v>
      </c>
      <c r="AA18" s="87">
        <v>625.26599999999996</v>
      </c>
      <c r="AB18" s="87">
        <v>625.26599999999996</v>
      </c>
      <c r="AC18" s="134"/>
      <c r="AD18" s="78">
        <f t="shared" si="9"/>
        <v>6227.55</v>
      </c>
      <c r="AE18" s="78">
        <f t="shared" si="5"/>
        <v>5920.3310000000001</v>
      </c>
      <c r="AF18" s="78">
        <f t="shared" si="5"/>
        <v>5920.3310000000001</v>
      </c>
      <c r="AG18">
        <f t="shared" si="6"/>
        <v>6303.4570000000003</v>
      </c>
      <c r="AH18">
        <f t="shared" si="7"/>
        <v>5946.433</v>
      </c>
      <c r="AJ18">
        <f t="shared" si="8"/>
        <v>357.02400000000034</v>
      </c>
    </row>
    <row r="19" spans="1:36">
      <c r="A19" s="132"/>
      <c r="B19" s="132"/>
      <c r="C19" s="133"/>
      <c r="D19" s="77">
        <v>44743</v>
      </c>
      <c r="E19" s="87">
        <v>919.8</v>
      </c>
      <c r="F19" s="87">
        <v>863.1</v>
      </c>
      <c r="G19" s="87">
        <v>863.1</v>
      </c>
      <c r="H19" s="87">
        <v>666.22500000000002</v>
      </c>
      <c r="I19" s="87">
        <v>609.52499999999998</v>
      </c>
      <c r="J19" s="87">
        <v>609.52499999999998</v>
      </c>
      <c r="K19" s="87">
        <v>678.82500000000005</v>
      </c>
      <c r="L19" s="87">
        <v>647.32500000000005</v>
      </c>
      <c r="M19" s="87">
        <v>647.32500000000005</v>
      </c>
      <c r="N19" s="87">
        <v>993.82500000000005</v>
      </c>
      <c r="O19" s="87">
        <v>922.95</v>
      </c>
      <c r="P19" s="87">
        <v>922.95</v>
      </c>
      <c r="Q19" s="87">
        <v>705.6</v>
      </c>
      <c r="R19" s="87">
        <v>653.625</v>
      </c>
      <c r="S19" s="87">
        <v>653.625</v>
      </c>
      <c r="T19" s="87">
        <v>669.375</v>
      </c>
      <c r="U19" s="87">
        <v>623.70000000000005</v>
      </c>
      <c r="V19" s="87">
        <v>623.70000000000005</v>
      </c>
      <c r="W19" s="87">
        <v>1222.2</v>
      </c>
      <c r="X19" s="87">
        <v>1151.319</v>
      </c>
      <c r="Y19" s="87">
        <v>1151.319</v>
      </c>
      <c r="Z19" s="87">
        <v>678.82500000000005</v>
      </c>
      <c r="AA19" s="87">
        <v>634.72500000000002</v>
      </c>
      <c r="AB19" s="87">
        <v>634.72500000000002</v>
      </c>
      <c r="AC19" s="134"/>
      <c r="AD19" s="78">
        <f t="shared" si="9"/>
        <v>6534.6749999999993</v>
      </c>
      <c r="AE19" s="78">
        <f t="shared" si="5"/>
        <v>6106.2690000000002</v>
      </c>
      <c r="AF19" s="78">
        <f t="shared" si="5"/>
        <v>6106.2690000000002</v>
      </c>
      <c r="AG19">
        <f t="shared" si="6"/>
        <v>6733.4429999999993</v>
      </c>
      <c r="AH19">
        <f t="shared" si="7"/>
        <v>6192.1</v>
      </c>
      <c r="AJ19">
        <f t="shared" si="8"/>
        <v>541.34299999999894</v>
      </c>
    </row>
    <row r="20" spans="1:36">
      <c r="A20" s="132"/>
      <c r="B20" s="132"/>
      <c r="C20" s="133"/>
      <c r="D20" s="77">
        <v>44774</v>
      </c>
      <c r="E20" s="87">
        <v>995.4</v>
      </c>
      <c r="F20" s="87">
        <v>949.72500000000002</v>
      </c>
      <c r="G20" s="87">
        <v>949.72500000000002</v>
      </c>
      <c r="H20" s="87">
        <v>724.5</v>
      </c>
      <c r="I20" s="87">
        <v>681.97500000000002</v>
      </c>
      <c r="J20" s="87">
        <v>681.97500000000002</v>
      </c>
      <c r="K20" s="87">
        <v>716.625</v>
      </c>
      <c r="L20" s="87">
        <v>666.22500000000002</v>
      </c>
      <c r="M20" s="87">
        <v>666.22500000000002</v>
      </c>
      <c r="N20" s="87">
        <v>1075.7249999999999</v>
      </c>
      <c r="O20" s="87">
        <v>1030.05</v>
      </c>
      <c r="P20" s="87">
        <v>1030.05</v>
      </c>
      <c r="Q20" s="87">
        <v>754.42499999999995</v>
      </c>
      <c r="R20" s="87">
        <v>710.32500000000005</v>
      </c>
      <c r="S20" s="87">
        <v>710.32500000000005</v>
      </c>
      <c r="T20" s="87">
        <v>713.47500000000002</v>
      </c>
      <c r="U20" s="87">
        <v>677.25</v>
      </c>
      <c r="V20" s="87">
        <v>677.25</v>
      </c>
      <c r="W20" s="87">
        <v>1302.5250000000001</v>
      </c>
      <c r="X20" s="87">
        <v>1245.825</v>
      </c>
      <c r="Y20" s="87">
        <v>1245.825</v>
      </c>
      <c r="Z20" s="87">
        <v>740.25</v>
      </c>
      <c r="AA20" s="87">
        <v>707.17499999999995</v>
      </c>
      <c r="AB20" s="87">
        <v>707.17499999999995</v>
      </c>
      <c r="AC20" s="134"/>
      <c r="AD20" s="78">
        <f t="shared" si="9"/>
        <v>7022.9250000000011</v>
      </c>
      <c r="AE20" s="78">
        <f t="shared" si="5"/>
        <v>6668.55</v>
      </c>
      <c r="AF20" s="78">
        <f t="shared" si="5"/>
        <v>6668.55</v>
      </c>
      <c r="AG20">
        <f t="shared" si="6"/>
        <v>7290.8010000000013</v>
      </c>
      <c r="AH20">
        <f t="shared" si="7"/>
        <v>6789.9949999999999</v>
      </c>
      <c r="AJ20">
        <f t="shared" si="8"/>
        <v>500.8060000000014</v>
      </c>
    </row>
    <row r="21" spans="1:36">
      <c r="A21" s="132"/>
      <c r="B21" s="132"/>
      <c r="C21" s="133"/>
      <c r="D21" s="77">
        <v>44805</v>
      </c>
      <c r="E21" s="87">
        <v>1097.7750000000001</v>
      </c>
      <c r="F21" s="87">
        <v>1052.0999999999999</v>
      </c>
      <c r="G21" s="87">
        <v>1052.0999999999999</v>
      </c>
      <c r="H21" s="87">
        <v>814.27499999999998</v>
      </c>
      <c r="I21" s="87">
        <v>770.17499999999995</v>
      </c>
      <c r="J21" s="87">
        <v>770.17499999999995</v>
      </c>
      <c r="K21" s="87">
        <v>809.55</v>
      </c>
      <c r="L21" s="87">
        <v>763.875</v>
      </c>
      <c r="M21" s="87">
        <v>763.875</v>
      </c>
      <c r="N21" s="87">
        <v>1174.95</v>
      </c>
      <c r="O21" s="87">
        <v>1122.9749999999999</v>
      </c>
      <c r="P21" s="87">
        <v>1122.9749999999999</v>
      </c>
      <c r="Q21" s="87">
        <v>850.5</v>
      </c>
      <c r="R21" s="87">
        <v>801.67499999999995</v>
      </c>
      <c r="S21" s="87">
        <v>801.67499999999995</v>
      </c>
      <c r="T21" s="87">
        <v>809.55</v>
      </c>
      <c r="U21" s="87">
        <v>770.17499999999995</v>
      </c>
      <c r="V21" s="87">
        <v>770.17499999999995</v>
      </c>
      <c r="W21" s="87">
        <v>1461.6</v>
      </c>
      <c r="X21" s="87">
        <v>1389.15</v>
      </c>
      <c r="Y21" s="87">
        <v>1389.15</v>
      </c>
      <c r="Z21" s="87">
        <v>836.32500000000005</v>
      </c>
      <c r="AA21" s="87">
        <v>790.65</v>
      </c>
      <c r="AB21" s="87">
        <v>790.65</v>
      </c>
      <c r="AC21" s="134"/>
      <c r="AD21" s="78">
        <f t="shared" si="9"/>
        <v>7854.5250000000005</v>
      </c>
      <c r="AE21" s="78">
        <f t="shared" si="5"/>
        <v>7460.7749999999996</v>
      </c>
      <c r="AF21" s="78">
        <f t="shared" si="5"/>
        <v>7460.7749999999996</v>
      </c>
      <c r="AG21">
        <f t="shared" si="6"/>
        <v>8272.1920000000009</v>
      </c>
      <c r="AH21">
        <f t="shared" si="7"/>
        <v>7678.7639999999992</v>
      </c>
      <c r="AJ21">
        <f t="shared" si="8"/>
        <v>593.4280000000017</v>
      </c>
    </row>
    <row r="22" spans="1:36">
      <c r="A22" s="132"/>
      <c r="B22" s="132"/>
      <c r="C22" s="133"/>
      <c r="D22" s="77">
        <v>44835</v>
      </c>
      <c r="E22" s="87">
        <v>1275.75</v>
      </c>
      <c r="F22" s="87">
        <v>1244.25</v>
      </c>
      <c r="G22" s="87">
        <v>1244.25</v>
      </c>
      <c r="H22" s="87">
        <v>1042.6500000000001</v>
      </c>
      <c r="I22" s="87">
        <v>1012.725</v>
      </c>
      <c r="J22" s="87">
        <v>1012.725</v>
      </c>
      <c r="K22" s="87">
        <v>1047.375</v>
      </c>
      <c r="L22" s="87">
        <v>1017.45</v>
      </c>
      <c r="M22" s="87">
        <v>1017.45</v>
      </c>
      <c r="N22" s="87">
        <v>1326.15</v>
      </c>
      <c r="O22" s="87">
        <v>1297.8</v>
      </c>
      <c r="P22" s="87">
        <v>1297.8</v>
      </c>
      <c r="Q22" s="87">
        <v>1086.75</v>
      </c>
      <c r="R22" s="87">
        <v>1061.55</v>
      </c>
      <c r="S22" s="87">
        <v>1061.55</v>
      </c>
      <c r="T22" s="87">
        <v>1045.8</v>
      </c>
      <c r="U22" s="87">
        <v>1009.575</v>
      </c>
      <c r="V22" s="87">
        <v>1009.575</v>
      </c>
      <c r="W22" s="87">
        <v>1915.2</v>
      </c>
      <c r="X22" s="87">
        <v>1874.25</v>
      </c>
      <c r="Y22" s="87">
        <v>1874.25</v>
      </c>
      <c r="Z22" s="87">
        <v>1093.05</v>
      </c>
      <c r="AA22" s="87">
        <v>1064.7</v>
      </c>
      <c r="AB22" s="87">
        <v>1064.7</v>
      </c>
      <c r="AC22" s="134"/>
      <c r="AD22" s="78">
        <f t="shared" si="9"/>
        <v>9832.7250000000004</v>
      </c>
      <c r="AE22" s="78">
        <f t="shared" si="5"/>
        <v>9582.3000000000011</v>
      </c>
      <c r="AF22" s="78">
        <f t="shared" si="5"/>
        <v>9582.3000000000011</v>
      </c>
      <c r="AG22">
        <f t="shared" si="6"/>
        <v>10528.954</v>
      </c>
      <c r="AH22">
        <f t="shared" si="7"/>
        <v>9948.9730000000018</v>
      </c>
      <c r="AJ22">
        <f t="shared" si="8"/>
        <v>579.98099999999795</v>
      </c>
    </row>
    <row r="23" spans="1:36">
      <c r="A23" s="132"/>
      <c r="B23" s="132"/>
      <c r="C23" s="133"/>
      <c r="D23" s="77">
        <v>44866</v>
      </c>
      <c r="E23" s="87">
        <v>1365.5250000000001</v>
      </c>
      <c r="F23" s="87">
        <v>1299.375</v>
      </c>
      <c r="G23" s="87">
        <v>1299.375</v>
      </c>
      <c r="H23" s="87">
        <v>1096.2</v>
      </c>
      <c r="I23" s="87">
        <v>1034.7750000000001</v>
      </c>
      <c r="J23" s="87">
        <v>1034.7750000000001</v>
      </c>
      <c r="K23" s="87">
        <v>1091.4749999999999</v>
      </c>
      <c r="L23" s="87">
        <v>1030.05</v>
      </c>
      <c r="M23" s="87">
        <v>1030.05</v>
      </c>
      <c r="N23" s="87">
        <v>1414.35</v>
      </c>
      <c r="O23" s="87">
        <v>1335.6</v>
      </c>
      <c r="P23" s="87">
        <v>1335.6</v>
      </c>
      <c r="Q23" s="87">
        <v>1134</v>
      </c>
      <c r="R23" s="87">
        <v>1067.8499999999999</v>
      </c>
      <c r="S23" s="87">
        <v>1067.8499999999999</v>
      </c>
      <c r="T23" s="87">
        <v>1089.9000000000001</v>
      </c>
      <c r="U23" s="87">
        <v>1030.05</v>
      </c>
      <c r="V23" s="87">
        <v>1030.05</v>
      </c>
      <c r="W23" s="87">
        <v>2176.65</v>
      </c>
      <c r="X23" s="87">
        <v>2083.7249999999999</v>
      </c>
      <c r="Y23" s="87">
        <v>2083.7249999999999</v>
      </c>
      <c r="Z23" s="87">
        <v>1141.875</v>
      </c>
      <c r="AA23" s="87">
        <v>1082.0250000000001</v>
      </c>
      <c r="AB23" s="87">
        <v>1082.0250000000001</v>
      </c>
      <c r="AC23" s="134"/>
      <c r="AD23" s="78">
        <f t="shared" si="9"/>
        <v>10509.975</v>
      </c>
      <c r="AE23" s="78">
        <f t="shared" si="5"/>
        <v>9963.4499999999989</v>
      </c>
      <c r="AF23" s="78">
        <f t="shared" si="5"/>
        <v>9963.4499999999989</v>
      </c>
      <c r="AG23">
        <f t="shared" si="6"/>
        <v>11191.894</v>
      </c>
      <c r="AH23">
        <f t="shared" si="7"/>
        <v>10341.252999999999</v>
      </c>
      <c r="AJ23">
        <f t="shared" si="8"/>
        <v>850.64100000000144</v>
      </c>
    </row>
    <row r="24" spans="1:36">
      <c r="A24" s="132"/>
      <c r="B24" s="132"/>
      <c r="C24" s="133"/>
      <c r="D24" s="77">
        <v>44896</v>
      </c>
      <c r="E24" s="87">
        <v>894.59999999999764</v>
      </c>
      <c r="F24" s="87">
        <v>869.39999999999759</v>
      </c>
      <c r="G24" s="87">
        <v>869.39999999999759</v>
      </c>
      <c r="H24" s="87">
        <v>719.77499999999816</v>
      </c>
      <c r="I24" s="87">
        <v>694.574999999998</v>
      </c>
      <c r="J24" s="87">
        <v>694.574999999998</v>
      </c>
      <c r="K24" s="87">
        <v>715.04999999999825</v>
      </c>
      <c r="L24" s="87">
        <v>694.57499999999811</v>
      </c>
      <c r="M24" s="87">
        <v>694.57499999999811</v>
      </c>
      <c r="N24" s="87">
        <v>924.52499999999827</v>
      </c>
      <c r="O24" s="87">
        <v>900.89999999999827</v>
      </c>
      <c r="P24" s="87">
        <v>900.89999999999827</v>
      </c>
      <c r="Q24" s="87">
        <v>740.24999999999807</v>
      </c>
      <c r="R24" s="87">
        <v>707.17499999999791</v>
      </c>
      <c r="S24" s="87">
        <v>707.17499999999791</v>
      </c>
      <c r="T24" s="87">
        <v>716.62499999999829</v>
      </c>
      <c r="U24" s="87">
        <v>699.29999999999814</v>
      </c>
      <c r="V24" s="87">
        <v>699.29999999999814</v>
      </c>
      <c r="W24" s="87">
        <v>1426.9499999999953</v>
      </c>
      <c r="X24" s="87">
        <v>1398.5999999999954</v>
      </c>
      <c r="Y24" s="87">
        <v>1398.5999999999954</v>
      </c>
      <c r="Z24" s="87">
        <v>752.84999999999798</v>
      </c>
      <c r="AA24" s="87">
        <v>732.37499999999784</v>
      </c>
      <c r="AB24" s="87">
        <v>732.37499999999784</v>
      </c>
      <c r="AC24" s="134"/>
      <c r="AD24" s="78">
        <f t="shared" si="9"/>
        <v>6890.6249999999818</v>
      </c>
      <c r="AE24" s="78">
        <f t="shared" si="5"/>
        <v>6696.8999999999814</v>
      </c>
      <c r="AF24" s="78">
        <f t="shared" si="5"/>
        <v>6696.8999999999814</v>
      </c>
      <c r="AG24">
        <f t="shared" si="6"/>
        <v>7024.3549999999814</v>
      </c>
      <c r="AH24">
        <f t="shared" si="7"/>
        <v>6761.1979999999812</v>
      </c>
      <c r="AJ24">
        <f t="shared" si="8"/>
        <v>263.15700000000015</v>
      </c>
    </row>
    <row r="25" spans="1:36">
      <c r="A25" s="132"/>
      <c r="B25" s="132"/>
      <c r="C25" s="133"/>
      <c r="D25" s="77">
        <v>44927</v>
      </c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134"/>
      <c r="AD25" s="76"/>
      <c r="AE25" s="76"/>
      <c r="AF25" s="76"/>
    </row>
    <row r="26" spans="1:36">
      <c r="A26" s="137" t="s">
        <v>55</v>
      </c>
      <c r="B26" s="137"/>
      <c r="C26" s="138"/>
      <c r="D26" s="74">
        <v>44621</v>
      </c>
      <c r="E26" s="88">
        <v>12.099</v>
      </c>
      <c r="F26" s="88">
        <v>12.099</v>
      </c>
      <c r="G26" s="88">
        <v>6.4</v>
      </c>
      <c r="H26" s="88">
        <v>22.321999999999999</v>
      </c>
      <c r="I26" s="88">
        <v>22.321999999999999</v>
      </c>
      <c r="J26" s="88">
        <v>7.24</v>
      </c>
      <c r="K26" s="88">
        <v>1.097</v>
      </c>
      <c r="L26" s="88">
        <v>1.097</v>
      </c>
      <c r="M26" s="88">
        <v>0.08</v>
      </c>
      <c r="N26" s="88">
        <v>12.835000000000001</v>
      </c>
      <c r="O26" s="88">
        <v>12.835000000000001</v>
      </c>
      <c r="P26" s="88">
        <v>7.0720000000000001</v>
      </c>
      <c r="Q26" s="88">
        <v>12.329000000000001</v>
      </c>
      <c r="R26" s="88">
        <v>12.329000000000001</v>
      </c>
      <c r="S26" s="88">
        <v>6.5830000000000002</v>
      </c>
      <c r="T26" s="88">
        <v>2.8740000000000001</v>
      </c>
      <c r="U26" s="88">
        <v>2.8740000000000001</v>
      </c>
      <c r="V26" s="88">
        <v>6.0999999999999999E-2</v>
      </c>
      <c r="W26" s="88">
        <v>0.55200000000000005</v>
      </c>
      <c r="X26" s="88">
        <v>0.55200000000000005</v>
      </c>
      <c r="Y26" s="88">
        <v>0.55200000000000005</v>
      </c>
      <c r="Z26" s="88">
        <v>15.942</v>
      </c>
      <c r="AA26" s="88">
        <v>15.942</v>
      </c>
      <c r="AB26" s="88">
        <v>7.5709999999999997</v>
      </c>
      <c r="AC26" s="134" t="s">
        <v>72</v>
      </c>
      <c r="AD26" s="75">
        <f>SUM(E26+H26+K26+N26+Q26+T26+W26+Z26)</f>
        <v>80.050000000000011</v>
      </c>
      <c r="AE26" s="75">
        <f t="shared" ref="AE26:AF35" si="10">SUM(F26+I26+L26+O26+R26+U26+X26+AA26)</f>
        <v>80.050000000000011</v>
      </c>
      <c r="AF26" s="75">
        <f t="shared" si="10"/>
        <v>35.558999999999997</v>
      </c>
    </row>
    <row r="27" spans="1:36">
      <c r="A27" s="137"/>
      <c r="B27" s="137"/>
      <c r="C27" s="138"/>
      <c r="D27" s="74">
        <v>44652</v>
      </c>
      <c r="E27" s="88">
        <v>11.45</v>
      </c>
      <c r="F27" s="88">
        <v>11.45</v>
      </c>
      <c r="G27" s="88">
        <v>4.8230000000000004</v>
      </c>
      <c r="H27" s="88">
        <v>21.693999999999999</v>
      </c>
      <c r="I27" s="88">
        <v>21.693999999999999</v>
      </c>
      <c r="J27" s="88">
        <v>5.8460000000000001</v>
      </c>
      <c r="K27" s="88">
        <v>1.101</v>
      </c>
      <c r="L27" s="88">
        <v>1.101</v>
      </c>
      <c r="M27" s="88">
        <v>0.316</v>
      </c>
      <c r="N27" s="88">
        <v>12.15</v>
      </c>
      <c r="O27" s="88">
        <v>12.15</v>
      </c>
      <c r="P27" s="88">
        <v>5.4420000000000002</v>
      </c>
      <c r="Q27" s="88">
        <v>11.759</v>
      </c>
      <c r="R27" s="88">
        <v>11.759</v>
      </c>
      <c r="S27" s="88">
        <v>5.67</v>
      </c>
      <c r="T27" s="88">
        <v>2.7639999999999998</v>
      </c>
      <c r="U27" s="88">
        <v>2.7639999999999998</v>
      </c>
      <c r="V27" s="88">
        <v>9.2999999999999999E-2</v>
      </c>
      <c r="W27" s="88">
        <v>1.3129999999999999</v>
      </c>
      <c r="X27" s="88">
        <v>1.3129999999999999</v>
      </c>
      <c r="Y27" s="88">
        <v>0.92600000000000005</v>
      </c>
      <c r="Z27" s="88">
        <v>15.337999999999999</v>
      </c>
      <c r="AA27" s="88">
        <v>15.337999999999999</v>
      </c>
      <c r="AB27" s="88">
        <v>6.657</v>
      </c>
      <c r="AC27" s="134"/>
      <c r="AD27" s="75">
        <f t="shared" ref="AD27:AD35" si="11">SUM(E27+H27+K27+N27+Q27+T27+W27+Z27)</f>
        <v>77.569000000000003</v>
      </c>
      <c r="AE27" s="75">
        <f t="shared" si="10"/>
        <v>77.569000000000003</v>
      </c>
      <c r="AF27" s="75">
        <f t="shared" si="10"/>
        <v>29.773</v>
      </c>
    </row>
    <row r="28" spans="1:36">
      <c r="A28" s="137"/>
      <c r="B28" s="137"/>
      <c r="C28" s="138"/>
      <c r="D28" s="74">
        <v>44682</v>
      </c>
      <c r="E28" s="88">
        <v>11.739000000000001</v>
      </c>
      <c r="F28" s="88">
        <v>11.739000000000001</v>
      </c>
      <c r="G28" s="88">
        <v>4.7939999999999996</v>
      </c>
      <c r="H28" s="88">
        <v>21.777999999999999</v>
      </c>
      <c r="I28" s="88">
        <v>21.777999999999999</v>
      </c>
      <c r="J28" s="88">
        <v>5.5780000000000003</v>
      </c>
      <c r="K28" s="88">
        <v>2.89</v>
      </c>
      <c r="L28" s="88">
        <v>2.89</v>
      </c>
      <c r="M28" s="88">
        <v>1.1739999999999999</v>
      </c>
      <c r="N28" s="88">
        <v>12.625</v>
      </c>
      <c r="O28" s="88">
        <v>12.625</v>
      </c>
      <c r="P28" s="88">
        <v>5.2119999999999997</v>
      </c>
      <c r="Q28" s="88">
        <v>12.192</v>
      </c>
      <c r="R28" s="88">
        <v>12.192</v>
      </c>
      <c r="S28" s="88">
        <v>5.1180000000000003</v>
      </c>
      <c r="T28" s="88">
        <v>2.851</v>
      </c>
      <c r="U28" s="88">
        <v>2.851</v>
      </c>
      <c r="V28" s="88">
        <v>0</v>
      </c>
      <c r="W28" s="88">
        <v>3.169</v>
      </c>
      <c r="X28" s="88">
        <v>3.169</v>
      </c>
      <c r="Y28" s="88">
        <v>2.6160000000000001</v>
      </c>
      <c r="Z28" s="88">
        <v>15.863</v>
      </c>
      <c r="AA28" s="88">
        <v>15.863</v>
      </c>
      <c r="AB28" s="88">
        <v>6.556</v>
      </c>
      <c r="AC28" s="134"/>
      <c r="AD28" s="75">
        <f t="shared" si="11"/>
        <v>83.106999999999999</v>
      </c>
      <c r="AE28" s="75">
        <f t="shared" si="10"/>
        <v>83.106999999999999</v>
      </c>
      <c r="AF28" s="75">
        <f t="shared" si="10"/>
        <v>31.047999999999998</v>
      </c>
    </row>
    <row r="29" spans="1:36">
      <c r="A29" s="137"/>
      <c r="B29" s="137"/>
      <c r="C29" s="138"/>
      <c r="D29" s="74">
        <v>44713</v>
      </c>
      <c r="E29" s="88">
        <v>11.178000000000001</v>
      </c>
      <c r="F29" s="88">
        <v>11.178000000000001</v>
      </c>
      <c r="G29" s="88">
        <v>4.3029999999999999</v>
      </c>
      <c r="H29" s="88">
        <v>20.196999999999999</v>
      </c>
      <c r="I29" s="88">
        <v>20.196999999999999</v>
      </c>
      <c r="J29" s="88">
        <v>4.5039999999999996</v>
      </c>
      <c r="K29" s="88">
        <v>1.589</v>
      </c>
      <c r="L29" s="88">
        <v>1.589</v>
      </c>
      <c r="M29" s="88">
        <v>0.92</v>
      </c>
      <c r="N29" s="88">
        <v>12.009</v>
      </c>
      <c r="O29" s="88">
        <v>12.009</v>
      </c>
      <c r="P29" s="88">
        <v>4.5949999999999998</v>
      </c>
      <c r="Q29" s="88">
        <v>11.653</v>
      </c>
      <c r="R29" s="88">
        <v>11.653</v>
      </c>
      <c r="S29" s="88">
        <v>4.51</v>
      </c>
      <c r="T29" s="88">
        <v>2.718</v>
      </c>
      <c r="U29" s="88">
        <v>2.718</v>
      </c>
      <c r="V29" s="88">
        <v>0</v>
      </c>
      <c r="W29" s="88">
        <v>1.504</v>
      </c>
      <c r="X29" s="88">
        <v>1.504</v>
      </c>
      <c r="Y29" s="88">
        <v>1.4039999999999999</v>
      </c>
      <c r="Z29" s="88">
        <v>15.058999999999999</v>
      </c>
      <c r="AA29" s="88">
        <v>15.058999999999999</v>
      </c>
      <c r="AB29" s="88">
        <v>5.8659999999999997</v>
      </c>
      <c r="AC29" s="134"/>
      <c r="AD29" s="75">
        <f t="shared" si="11"/>
        <v>75.906999999999996</v>
      </c>
      <c r="AE29" s="75">
        <f t="shared" si="10"/>
        <v>75.906999999999996</v>
      </c>
      <c r="AF29" s="75">
        <f t="shared" si="10"/>
        <v>26.102</v>
      </c>
    </row>
    <row r="30" spans="1:36">
      <c r="A30" s="137"/>
      <c r="B30" s="137"/>
      <c r="C30" s="138"/>
      <c r="D30" s="74">
        <v>44743</v>
      </c>
      <c r="E30" s="88">
        <v>10.65</v>
      </c>
      <c r="F30" s="88">
        <v>10.65</v>
      </c>
      <c r="G30" s="88">
        <v>4.1849999999999996</v>
      </c>
      <c r="H30" s="88">
        <v>21.244</v>
      </c>
      <c r="I30" s="88">
        <v>21.244</v>
      </c>
      <c r="J30" s="88">
        <v>4.5880000000000001</v>
      </c>
      <c r="K30" s="88">
        <v>91.055999999999997</v>
      </c>
      <c r="L30" s="88">
        <v>91.055999999999997</v>
      </c>
      <c r="M30" s="88">
        <v>32.145000000000003</v>
      </c>
      <c r="N30" s="88">
        <v>12.414999999999999</v>
      </c>
      <c r="O30" s="88">
        <v>12.414999999999999</v>
      </c>
      <c r="P30" s="88">
        <v>4.7779999999999996</v>
      </c>
      <c r="Q30" s="88">
        <v>12.132</v>
      </c>
      <c r="R30" s="88">
        <v>12.132</v>
      </c>
      <c r="S30" s="88">
        <v>4.6680000000000001</v>
      </c>
      <c r="T30" s="88">
        <v>1.421</v>
      </c>
      <c r="U30" s="88">
        <v>1.421</v>
      </c>
      <c r="V30" s="88">
        <v>0</v>
      </c>
      <c r="W30" s="88">
        <v>34.234000000000002</v>
      </c>
      <c r="X30" s="88">
        <v>34.234000000000002</v>
      </c>
      <c r="Y30" s="88">
        <v>29.446999999999999</v>
      </c>
      <c r="Z30" s="88">
        <v>15.616</v>
      </c>
      <c r="AA30" s="88">
        <v>15.616</v>
      </c>
      <c r="AB30" s="88">
        <v>6.02</v>
      </c>
      <c r="AC30" s="134"/>
      <c r="AD30" s="75">
        <f t="shared" si="11"/>
        <v>198.76799999999997</v>
      </c>
      <c r="AE30" s="75">
        <f t="shared" si="10"/>
        <v>198.76799999999997</v>
      </c>
      <c r="AF30" s="75">
        <f t="shared" si="10"/>
        <v>85.831000000000003</v>
      </c>
    </row>
    <row r="31" spans="1:36">
      <c r="A31" s="137"/>
      <c r="B31" s="137"/>
      <c r="C31" s="138"/>
      <c r="D31" s="74">
        <v>44774</v>
      </c>
      <c r="E31" s="88">
        <v>11.268000000000001</v>
      </c>
      <c r="F31" s="88">
        <v>11.268000000000001</v>
      </c>
      <c r="G31" s="88">
        <v>5.0090000000000003</v>
      </c>
      <c r="H31" s="88">
        <v>20.870999999999999</v>
      </c>
      <c r="I31" s="88">
        <v>20.870999999999999</v>
      </c>
      <c r="J31" s="88">
        <v>5.2229999999999999</v>
      </c>
      <c r="K31" s="88">
        <v>157.577</v>
      </c>
      <c r="L31" s="88">
        <v>157.577</v>
      </c>
      <c r="M31" s="88">
        <v>60.387</v>
      </c>
      <c r="N31" s="88">
        <v>12.183999999999999</v>
      </c>
      <c r="O31" s="88">
        <v>12.183999999999999</v>
      </c>
      <c r="P31" s="88">
        <v>5.26</v>
      </c>
      <c r="Q31" s="88">
        <v>11.943</v>
      </c>
      <c r="R31" s="88">
        <v>11.943</v>
      </c>
      <c r="S31" s="88">
        <v>5.2169999999999996</v>
      </c>
      <c r="T31" s="88">
        <v>5.3639999999999999</v>
      </c>
      <c r="U31" s="88">
        <v>5.3639999999999999</v>
      </c>
      <c r="V31" s="88">
        <v>3.0059999999999998</v>
      </c>
      <c r="W31" s="88">
        <v>33.459000000000003</v>
      </c>
      <c r="X31" s="88">
        <v>33.459000000000003</v>
      </c>
      <c r="Y31" s="88">
        <v>31.116</v>
      </c>
      <c r="Z31" s="88">
        <v>15.21</v>
      </c>
      <c r="AA31" s="88">
        <v>15.21</v>
      </c>
      <c r="AB31" s="88">
        <v>6.2270000000000003</v>
      </c>
      <c r="AC31" s="134"/>
      <c r="AD31" s="75">
        <f t="shared" si="11"/>
        <v>267.87600000000003</v>
      </c>
      <c r="AE31" s="75">
        <f t="shared" si="10"/>
        <v>267.87600000000003</v>
      </c>
      <c r="AF31" s="75">
        <f t="shared" si="10"/>
        <v>121.44500000000001</v>
      </c>
    </row>
    <row r="32" spans="1:36">
      <c r="A32" s="137"/>
      <c r="B32" s="137"/>
      <c r="C32" s="138"/>
      <c r="D32" s="74">
        <v>44805</v>
      </c>
      <c r="E32" s="88">
        <v>11.083</v>
      </c>
      <c r="F32" s="88">
        <v>11.083</v>
      </c>
      <c r="G32" s="88">
        <v>5.2320000000000002</v>
      </c>
      <c r="H32" s="88">
        <v>13.223000000000001</v>
      </c>
      <c r="I32" s="88">
        <v>13.223000000000001</v>
      </c>
      <c r="J32" s="88">
        <v>3.8109999999999999</v>
      </c>
      <c r="K32" s="88">
        <v>114.779</v>
      </c>
      <c r="L32" s="88">
        <v>114.779</v>
      </c>
      <c r="M32" s="88">
        <v>48.573</v>
      </c>
      <c r="N32" s="88">
        <v>11.8</v>
      </c>
      <c r="O32" s="88">
        <v>11.8</v>
      </c>
      <c r="P32" s="88">
        <v>5.6470000000000002</v>
      </c>
      <c r="Q32" s="88">
        <v>11.77</v>
      </c>
      <c r="R32" s="88">
        <v>11.77</v>
      </c>
      <c r="S32" s="88">
        <v>5.6180000000000003</v>
      </c>
      <c r="T32" s="88">
        <v>208.34299999999999</v>
      </c>
      <c r="U32" s="88">
        <v>208.34299999999999</v>
      </c>
      <c r="V32" s="88">
        <v>110.8</v>
      </c>
      <c r="W32" s="88">
        <v>31.712</v>
      </c>
      <c r="X32" s="88">
        <v>31.712</v>
      </c>
      <c r="Y32" s="88">
        <v>31.584</v>
      </c>
      <c r="Z32" s="88">
        <v>14.957000000000001</v>
      </c>
      <c r="AA32" s="88">
        <v>14.957000000000001</v>
      </c>
      <c r="AB32" s="88">
        <v>6.7240000000000002</v>
      </c>
      <c r="AC32" s="134"/>
      <c r="AD32" s="75">
        <f t="shared" si="11"/>
        <v>417.66700000000003</v>
      </c>
      <c r="AE32" s="75">
        <f t="shared" si="10"/>
        <v>417.66700000000003</v>
      </c>
      <c r="AF32" s="75">
        <f t="shared" si="10"/>
        <v>217.98899999999998</v>
      </c>
    </row>
    <row r="33" spans="1:32">
      <c r="A33" s="137"/>
      <c r="B33" s="137"/>
      <c r="C33" s="138"/>
      <c r="D33" s="74">
        <v>44835</v>
      </c>
      <c r="E33" s="88">
        <v>11.958</v>
      </c>
      <c r="F33" s="88">
        <v>11.958</v>
      </c>
      <c r="G33" s="88">
        <v>6.4390000000000001</v>
      </c>
      <c r="H33" s="88">
        <v>12.967000000000001</v>
      </c>
      <c r="I33" s="88">
        <v>12.967000000000001</v>
      </c>
      <c r="J33" s="88">
        <v>4.5720000000000001</v>
      </c>
      <c r="K33" s="88">
        <v>39.792000000000002</v>
      </c>
      <c r="L33" s="88">
        <v>39.792000000000002</v>
      </c>
      <c r="M33" s="88">
        <v>5.5419999999999998</v>
      </c>
      <c r="N33" s="88">
        <v>12.284000000000001</v>
      </c>
      <c r="O33" s="88">
        <v>12.284000000000001</v>
      </c>
      <c r="P33" s="88">
        <v>6.73</v>
      </c>
      <c r="Q33" s="88">
        <v>12.48</v>
      </c>
      <c r="R33" s="88">
        <v>12.48</v>
      </c>
      <c r="S33" s="88">
        <v>6.8010000000000002</v>
      </c>
      <c r="T33" s="88">
        <v>589.51</v>
      </c>
      <c r="U33" s="88">
        <v>589.51</v>
      </c>
      <c r="V33" s="88">
        <v>328</v>
      </c>
      <c r="W33" s="88">
        <v>1.212</v>
      </c>
      <c r="X33" s="88">
        <v>1.212</v>
      </c>
      <c r="Y33" s="88">
        <v>0.66300000000000003</v>
      </c>
      <c r="Z33" s="88">
        <v>16.026</v>
      </c>
      <c r="AA33" s="88">
        <v>16.026</v>
      </c>
      <c r="AB33" s="88">
        <v>7.9260000000000002</v>
      </c>
      <c r="AC33" s="134"/>
      <c r="AD33" s="75">
        <f t="shared" si="11"/>
        <v>696.22899999999993</v>
      </c>
      <c r="AE33" s="75">
        <f t="shared" si="10"/>
        <v>696.22899999999993</v>
      </c>
      <c r="AF33" s="75">
        <f t="shared" si="10"/>
        <v>366.673</v>
      </c>
    </row>
    <row r="34" spans="1:32">
      <c r="A34" s="137"/>
      <c r="B34" s="137"/>
      <c r="C34" s="138"/>
      <c r="D34" s="74">
        <v>44866</v>
      </c>
      <c r="E34" s="88">
        <v>11.563000000000001</v>
      </c>
      <c r="F34" s="88">
        <v>11.563000000000001</v>
      </c>
      <c r="G34" s="88">
        <v>6.6580000000000004</v>
      </c>
      <c r="H34" s="88">
        <v>9.0399999999999991</v>
      </c>
      <c r="I34" s="88">
        <v>9.0399999999999991</v>
      </c>
      <c r="J34" s="88">
        <v>3.7</v>
      </c>
      <c r="K34" s="88">
        <v>72.786000000000001</v>
      </c>
      <c r="L34" s="88">
        <v>72.786000000000001</v>
      </c>
      <c r="M34" s="88">
        <v>9.9049999999999994</v>
      </c>
      <c r="N34" s="88">
        <v>11.986000000000001</v>
      </c>
      <c r="O34" s="88">
        <v>11.986000000000001</v>
      </c>
      <c r="P34" s="88">
        <v>7.0430000000000001</v>
      </c>
      <c r="Q34" s="88">
        <v>12.026999999999999</v>
      </c>
      <c r="R34" s="88">
        <v>12.026999999999999</v>
      </c>
      <c r="S34" s="88">
        <v>6.9539999999999997</v>
      </c>
      <c r="T34" s="88">
        <v>540.44100000000003</v>
      </c>
      <c r="U34" s="88">
        <v>540.44100000000003</v>
      </c>
      <c r="V34" s="88">
        <v>327.34300000000002</v>
      </c>
      <c r="W34" s="88">
        <v>8.5180000000000007</v>
      </c>
      <c r="X34" s="88">
        <v>8.5180000000000007</v>
      </c>
      <c r="Y34" s="88">
        <v>8.1839999999999993</v>
      </c>
      <c r="Z34" s="88">
        <v>15.558</v>
      </c>
      <c r="AA34" s="88">
        <v>15.558</v>
      </c>
      <c r="AB34" s="88">
        <v>8.016</v>
      </c>
      <c r="AC34" s="134"/>
      <c r="AD34" s="75">
        <f t="shared" si="11"/>
        <v>681.9190000000001</v>
      </c>
      <c r="AE34" s="75">
        <f t="shared" si="10"/>
        <v>681.9190000000001</v>
      </c>
      <c r="AF34" s="75">
        <f t="shared" si="10"/>
        <v>377.80300000000005</v>
      </c>
    </row>
    <row r="35" spans="1:32">
      <c r="A35" s="137"/>
      <c r="B35" s="137"/>
      <c r="C35" s="138"/>
      <c r="D35" s="74">
        <v>44896</v>
      </c>
      <c r="E35" s="88">
        <v>6.9240000000000004</v>
      </c>
      <c r="F35" s="88">
        <v>6.9240000000000004</v>
      </c>
      <c r="G35" s="88">
        <v>4.2920000000000007</v>
      </c>
      <c r="H35" s="88">
        <v>5.5389999999999757</v>
      </c>
      <c r="I35" s="88">
        <v>5.5389999999999757</v>
      </c>
      <c r="J35" s="88">
        <v>2.5259999999999971</v>
      </c>
      <c r="K35" s="88">
        <v>38.889000000000017</v>
      </c>
      <c r="L35" s="88">
        <v>38.889000000000017</v>
      </c>
      <c r="M35" s="88">
        <v>6.0349999999999993</v>
      </c>
      <c r="N35" s="88">
        <v>7.3130000000000202</v>
      </c>
      <c r="O35" s="88">
        <v>7.3130000000000202</v>
      </c>
      <c r="P35" s="88">
        <v>4.5689999999999875</v>
      </c>
      <c r="Q35" s="88">
        <v>7.1840000000000206</v>
      </c>
      <c r="R35" s="88">
        <v>7.1840000000000206</v>
      </c>
      <c r="S35" s="88">
        <v>4.4669999999999934</v>
      </c>
      <c r="T35" s="88">
        <v>0</v>
      </c>
      <c r="U35" s="88">
        <v>0</v>
      </c>
      <c r="V35" s="88">
        <v>0</v>
      </c>
      <c r="W35" s="88">
        <v>58.505999999999993</v>
      </c>
      <c r="X35" s="88">
        <v>58.505999999999993</v>
      </c>
      <c r="Y35" s="88">
        <v>37.304000000000002</v>
      </c>
      <c r="Z35" s="88">
        <v>9.374999999999984</v>
      </c>
      <c r="AA35" s="88">
        <v>9.374999999999984</v>
      </c>
      <c r="AB35" s="88">
        <v>5.1049999999999978</v>
      </c>
      <c r="AC35" s="134"/>
      <c r="AD35" s="75">
        <f t="shared" si="11"/>
        <v>133.72999999999999</v>
      </c>
      <c r="AE35" s="75">
        <f t="shared" si="10"/>
        <v>133.72999999999999</v>
      </c>
      <c r="AF35" s="75">
        <f t="shared" si="10"/>
        <v>64.297999999999988</v>
      </c>
    </row>
    <row r="36" spans="1:32">
      <c r="A36" s="137"/>
      <c r="B36" s="137"/>
      <c r="C36" s="138"/>
      <c r="D36" s="74">
        <v>44927</v>
      </c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D36" s="75"/>
      <c r="AE36" s="75"/>
      <c r="AF36" s="75"/>
    </row>
    <row r="37" spans="1:32">
      <c r="U37" s="89"/>
    </row>
  </sheetData>
  <mergeCells count="16">
    <mergeCell ref="AC3:AC14"/>
    <mergeCell ref="AC15:AC25"/>
    <mergeCell ref="A4:C14"/>
    <mergeCell ref="T2:V2"/>
    <mergeCell ref="W2:Y2"/>
    <mergeCell ref="A26:C36"/>
    <mergeCell ref="AD2:AF2"/>
    <mergeCell ref="A1:C3"/>
    <mergeCell ref="A15:C25"/>
    <mergeCell ref="AC26:AC35"/>
    <mergeCell ref="Z2:AB2"/>
    <mergeCell ref="E2:G2"/>
    <mergeCell ref="H2:J2"/>
    <mergeCell ref="K2:M2"/>
    <mergeCell ref="N2:P2"/>
    <mergeCell ref="Q2:S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Corum SPP</vt:lpstr>
      <vt:lpstr>Corum SPP Details</vt:lpstr>
    </vt:vector>
  </TitlesOfParts>
  <Manager/>
  <Company>Ruzgar Danismanlik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Cagla Balci Eris</dc:creator>
  <cp:keywords/>
  <dc:description/>
  <cp:lastModifiedBy>Cagla Balci Eris</cp:lastModifiedBy>
  <cp:lastPrinted>2012-10-12T14:47:03Z</cp:lastPrinted>
  <dcterms:created xsi:type="dcterms:W3CDTF">2010-11-11T14:08:33Z</dcterms:created>
  <dcterms:modified xsi:type="dcterms:W3CDTF">2023-08-31T08:09:59Z</dcterms:modified>
  <cp:category/>
</cp:coreProperties>
</file>