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codeName="ThisWorkbook"/>
  <mc:AlternateContent xmlns:mc="http://schemas.openxmlformats.org/markup-compatibility/2006">
    <mc:Choice Requires="x15">
      <x15ac:absPath xmlns:x15ac="http://schemas.microsoft.com/office/spreadsheetml/2010/11/ac" url="/Users/cagla/Desktop/Genel_06112022/Dogan Enerji/Corum GES/Yeniden Validasyon/"/>
    </mc:Choice>
  </mc:AlternateContent>
  <xr:revisionPtr revIDLastSave="0" documentId="13_ncr:1_{6ADC0A84-D30A-9244-A892-29CA7374FB46}" xr6:coauthVersionLast="47" xr6:coauthVersionMax="47" xr10:uidLastSave="{00000000-0000-0000-0000-000000000000}"/>
  <bookViews>
    <workbookView xWindow="5300" yWindow="460" windowWidth="25600" windowHeight="14380" tabRatio="690" xr2:uid="{00000000-000D-0000-FFFF-FFFF00000000}"/>
  </bookViews>
  <sheets>
    <sheet name="Combined Margin EF" sheetId="9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" i="9" l="1"/>
  <c r="K11" i="9"/>
  <c r="D18" i="9"/>
  <c r="E16" i="9"/>
  <c r="D12" i="9"/>
  <c r="K18" i="9"/>
  <c r="L16" i="9"/>
  <c r="D5" i="9"/>
  <c r="D9" i="9"/>
  <c r="E11" i="9"/>
  <c r="D11" i="9"/>
  <c r="E14" i="9"/>
  <c r="D14" i="9"/>
  <c r="E19" i="9"/>
  <c r="L14" i="9"/>
  <c r="K14" i="9"/>
  <c r="H3" i="9"/>
  <c r="L11" i="9"/>
  <c r="D16" i="9"/>
  <c r="L9" i="9"/>
  <c r="E12" i="9"/>
  <c r="E13" i="9"/>
  <c r="D13" i="9"/>
  <c r="E15" i="9"/>
  <c r="D15" i="9"/>
  <c r="L12" i="9"/>
  <c r="K12" i="9"/>
  <c r="L13" i="9"/>
  <c r="K13" i="9"/>
  <c r="L15" i="9"/>
  <c r="K15" i="9"/>
  <c r="L18" i="9"/>
  <c r="J14" i="9"/>
  <c r="J15" i="9"/>
  <c r="C38" i="9"/>
  <c r="C39" i="9"/>
  <c r="C40" i="9"/>
  <c r="C41" i="9"/>
  <c r="B14" i="9"/>
  <c r="B15" i="9"/>
</calcChain>
</file>

<file path=xl/sharedStrings.xml><?xml version="1.0" encoding="utf-8"?>
<sst xmlns="http://schemas.openxmlformats.org/spreadsheetml/2006/main" count="29" uniqueCount="24">
  <si>
    <t>Total</t>
  </si>
  <si>
    <t>Parameter</t>
  </si>
  <si>
    <t>SI Unit</t>
  </si>
  <si>
    <t>Result</t>
  </si>
  <si>
    <r>
      <t>EF</t>
    </r>
    <r>
      <rPr>
        <sz val="7"/>
        <rFont val="Times New Roman"/>
        <family val="1"/>
      </rPr>
      <t>Grid,BM,y</t>
    </r>
  </si>
  <si>
    <r>
      <t>EF</t>
    </r>
    <r>
      <rPr>
        <sz val="7"/>
        <rFont val="Times New Roman"/>
        <family val="1"/>
      </rPr>
      <t>Grid,OM,y</t>
    </r>
  </si>
  <si>
    <r>
      <t>EF</t>
    </r>
    <r>
      <rPr>
        <sz val="7"/>
        <rFont val="Times New Roman"/>
        <family val="1"/>
      </rPr>
      <t>Grid,CM,y</t>
    </r>
  </si>
  <si>
    <t>tCO2/MWh</t>
  </si>
  <si>
    <t>Electricity Generation</t>
  </si>
  <si>
    <t>Annual CO2 Emission Reductions</t>
  </si>
  <si>
    <t>Electricity generation</t>
  </si>
  <si>
    <t>Average</t>
  </si>
  <si>
    <t>2022-2027</t>
  </si>
  <si>
    <t>19.12.2022-31.12.2022</t>
  </si>
  <si>
    <t>01.01.2027-18.12.2027</t>
  </si>
  <si>
    <t>Total Electricity Generation</t>
  </si>
  <si>
    <t>https://enerji.gov.tr//Media/Dizin/EVCED/tr/%C3%87evreVe%C4%B0klim/%C4%B0klimDe%C4%9Fi%C5%9Fikli%C4%9Fi/TUESEmisyonFktr/Belgeler/Bform2020.pdf</t>
  </si>
  <si>
    <t>Electricity generation (MWh)</t>
  </si>
  <si>
    <t>Annual Electricity Generation</t>
  </si>
  <si>
    <t xml:space="preserve">Total CO2 Emission Reductions </t>
  </si>
  <si>
    <t>Total (tCO2)</t>
  </si>
  <si>
    <t>Baseline Emission (tCO2)</t>
  </si>
  <si>
    <t>Project Emission (tCO2)</t>
  </si>
  <si>
    <t>Leakage Emission(tCO2)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</si>
</sst>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T_R_Y_-;\-* #,##0.00\ _T_R_Y_-;_-* &quot;-&quot;??\ _T_R_Y_-;_-@_-"/>
    <numFmt numFmtId="165" formatCode="_-* #,##0.00\ _л_в_-;\-* #,##0.00\ _л_в_-;_-* &quot;-&quot;??\ _л_в_-;_-@_-"/>
    <numFmt numFmtId="166" formatCode="0.0"/>
    <numFmt numFmtId="167" formatCode="#,##0.0"/>
    <numFmt numFmtId="168" formatCode="0.0000"/>
    <numFmt numFmtId="169" formatCode="#,##0.000"/>
  </numFmts>
  <fonts count="10" x14ac:knownFonts="1">
    <font>
      <sz val="10"/>
      <name val="Arial"/>
    </font>
    <font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7"/>
      <name val="Times New Roman"/>
      <family val="1"/>
    </font>
    <font>
      <sz val="10"/>
      <name val="Arial"/>
      <family val="2"/>
    </font>
    <font>
      <sz val="11"/>
      <color theme="1"/>
      <name val="Times New Roman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165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6" fillId="0" borderId="0"/>
    <xf numFmtId="0" fontId="8" fillId="0" borderId="0"/>
    <xf numFmtId="0" fontId="2" fillId="0" borderId="0"/>
    <xf numFmtId="0" fontId="7" fillId="0" borderId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167" fontId="3" fillId="0" borderId="0" xfId="0" applyNumberFormat="1" applyFont="1" applyFill="1"/>
    <xf numFmtId="0" fontId="3" fillId="0" borderId="0" xfId="0" applyFont="1" applyFill="1"/>
    <xf numFmtId="0" fontId="3" fillId="0" borderId="2" xfId="0" applyFont="1" applyBorder="1"/>
    <xf numFmtId="3" fontId="3" fillId="0" borderId="2" xfId="0" applyNumberFormat="1" applyFont="1" applyBorder="1"/>
    <xf numFmtId="3" fontId="3" fillId="0" borderId="0" xfId="0" applyNumberFormat="1" applyFont="1"/>
    <xf numFmtId="0" fontId="3" fillId="0" borderId="2" xfId="0" applyFont="1" applyFill="1" applyBorder="1"/>
    <xf numFmtId="0" fontId="3" fillId="2" borderId="2" xfId="0" applyFont="1" applyFill="1" applyBorder="1"/>
    <xf numFmtId="3" fontId="3" fillId="3" borderId="2" xfId="0" applyNumberFormat="1" applyFont="1" applyFill="1" applyBorder="1"/>
    <xf numFmtId="3" fontId="3" fillId="0" borderId="3" xfId="0" applyNumberFormat="1" applyFont="1" applyBorder="1"/>
    <xf numFmtId="166" fontId="3" fillId="0" borderId="0" xfId="0" applyNumberFormat="1" applyFont="1"/>
    <xf numFmtId="0" fontId="9" fillId="0" borderId="2" xfId="0" applyFont="1" applyBorder="1"/>
    <xf numFmtId="168" fontId="9" fillId="0" borderId="2" xfId="0" applyNumberFormat="1" applyFont="1" applyBorder="1"/>
    <xf numFmtId="167" fontId="9" fillId="3" borderId="2" xfId="0" applyNumberFormat="1" applyFont="1" applyFill="1" applyBorder="1"/>
    <xf numFmtId="169" fontId="9" fillId="3" borderId="2" xfId="0" applyNumberFormat="1" applyFont="1" applyFill="1" applyBorder="1"/>
    <xf numFmtId="0" fontId="9" fillId="0" borderId="0" xfId="0" applyFont="1"/>
    <xf numFmtId="0" fontId="9" fillId="0" borderId="0" xfId="0" applyFont="1" applyAlignment="1">
      <alignment horizontal="right"/>
    </xf>
    <xf numFmtId="14" fontId="1" fillId="0" borderId="0" xfId="0" applyNumberFormat="1" applyFont="1" applyAlignment="1">
      <alignment horizontal="left" vertical="center"/>
    </xf>
    <xf numFmtId="14" fontId="1" fillId="0" borderId="0" xfId="0" applyNumberFormat="1" applyFont="1" applyAlignment="1">
      <alignment horizontal="center"/>
    </xf>
    <xf numFmtId="169" fontId="3" fillId="0" borderId="0" xfId="0" applyNumberFormat="1" applyFont="1"/>
    <xf numFmtId="0" fontId="1" fillId="0" borderId="0" xfId="0" applyFont="1"/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169" fontId="1" fillId="0" borderId="2" xfId="0" applyNumberFormat="1" applyFont="1" applyBorder="1"/>
    <xf numFmtId="169" fontId="3" fillId="0" borderId="2" xfId="0" applyNumberFormat="1" applyFont="1" applyBorder="1"/>
    <xf numFmtId="0" fontId="1" fillId="2" borderId="2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14" fontId="1" fillId="0" borderId="4" xfId="0" applyNumberFormat="1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/>
  </cellXfs>
  <cellStyles count="15">
    <cellStyle name="Binlik Ayracı 2" xfId="1" xr:uid="{00000000-0005-0000-0000-000000000000}"/>
    <cellStyle name="Binlik Ayracı 3" xfId="2" xr:uid="{00000000-0005-0000-0000-000001000000}"/>
    <cellStyle name="Comma 2" xfId="3" xr:uid="{00000000-0005-0000-0000-000002000000}"/>
    <cellStyle name="Comma 3" xfId="4" xr:uid="{00000000-0005-0000-0000-000003000000}"/>
    <cellStyle name="Comma 4" xfId="5" xr:uid="{00000000-0005-0000-0000-000004000000}"/>
    <cellStyle name="Comma 5" xfId="6" xr:uid="{00000000-0005-0000-0000-000005000000}"/>
    <cellStyle name="Comma 6" xfId="7" xr:uid="{00000000-0005-0000-0000-000006000000}"/>
    <cellStyle name="Normal" xfId="0" builtinId="0"/>
    <cellStyle name="Normal 2" xfId="8" xr:uid="{00000000-0005-0000-0000-000008000000}"/>
    <cellStyle name="Normal 3" xfId="9" xr:uid="{00000000-0005-0000-0000-000009000000}"/>
    <cellStyle name="Normal 4" xfId="10" xr:uid="{00000000-0005-0000-0000-00000A000000}"/>
    <cellStyle name="Normal 5" xfId="11" xr:uid="{00000000-0005-0000-0000-00000B000000}"/>
    <cellStyle name="Percent 2" xfId="12" xr:uid="{00000000-0005-0000-0000-00000C000000}"/>
    <cellStyle name="Yüzde 2" xfId="13" xr:uid="{00000000-0005-0000-0000-00000D000000}"/>
    <cellStyle name="Yüzde 3" xfId="14" xr:uid="{00000000-0005-0000-0000-00000E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/>
  <dimension ref="B2:L41"/>
  <sheetViews>
    <sheetView showGridLines="0" tabSelected="1" topLeftCell="E1" workbookViewId="0">
      <selection activeCell="K18" sqref="K18"/>
    </sheetView>
  </sheetViews>
  <sheetFormatPr baseColWidth="10" defaultColWidth="9.1640625" defaultRowHeight="16" x14ac:dyDescent="0.2"/>
  <cols>
    <col min="1" max="1" width="9.1640625" style="1"/>
    <col min="2" max="2" width="19.6640625" style="1" customWidth="1"/>
    <col min="3" max="3" width="15.33203125" style="1" bestFit="1" customWidth="1"/>
    <col min="4" max="4" width="13.1640625" style="1" customWidth="1"/>
    <col min="5" max="5" width="23.1640625" style="1" customWidth="1"/>
    <col min="6" max="6" width="20.83203125" style="1" bestFit="1" customWidth="1"/>
    <col min="7" max="7" width="21.5" style="1" bestFit="1" customWidth="1"/>
    <col min="8" max="9" width="9.1640625" style="1"/>
    <col min="10" max="10" width="23" style="1" bestFit="1" customWidth="1"/>
    <col min="11" max="11" width="17.83203125" style="1" bestFit="1" customWidth="1"/>
    <col min="12" max="12" width="24.5" style="1" bestFit="1" customWidth="1"/>
    <col min="13" max="16384" width="9.1640625" style="1"/>
  </cols>
  <sheetData>
    <row r="2" spans="2:12" x14ac:dyDescent="0.2">
      <c r="B2" s="8" t="s">
        <v>1</v>
      </c>
      <c r="C2" s="8" t="s">
        <v>2</v>
      </c>
      <c r="D2" s="8" t="s">
        <v>3</v>
      </c>
    </row>
    <row r="3" spans="2:12" x14ac:dyDescent="0.2">
      <c r="B3" s="4" t="s">
        <v>5</v>
      </c>
      <c r="C3" s="4" t="s">
        <v>7</v>
      </c>
      <c r="D3" s="12">
        <v>0.74239999999999995</v>
      </c>
      <c r="F3" s="18">
        <v>44914</v>
      </c>
      <c r="G3" s="19">
        <v>44926</v>
      </c>
      <c r="H3" s="1">
        <f>(G3-F3)+1</f>
        <v>13</v>
      </c>
    </row>
    <row r="4" spans="2:12" x14ac:dyDescent="0.2">
      <c r="B4" s="4" t="s">
        <v>4</v>
      </c>
      <c r="C4" s="4" t="s">
        <v>7</v>
      </c>
      <c r="D4" s="12">
        <v>0.36799999999999999</v>
      </c>
    </row>
    <row r="5" spans="2:12" x14ac:dyDescent="0.2">
      <c r="B5" s="4" t="s">
        <v>6</v>
      </c>
      <c r="C5" s="35" t="s">
        <v>7</v>
      </c>
      <c r="D5" s="13">
        <f>(D3*0.75)+(D4*0.25)</f>
        <v>0.64879999999999993</v>
      </c>
      <c r="E5" s="21" t="s">
        <v>16</v>
      </c>
    </row>
    <row r="7" spans="2:12" x14ac:dyDescent="0.2">
      <c r="B7" s="29" t="s">
        <v>8</v>
      </c>
      <c r="C7" s="29"/>
      <c r="D7" s="9">
        <v>14060</v>
      </c>
      <c r="F7" s="6"/>
    </row>
    <row r="9" spans="2:12" x14ac:dyDescent="0.2">
      <c r="B9" s="29" t="s">
        <v>9</v>
      </c>
      <c r="C9" s="29"/>
      <c r="D9" s="10">
        <f>ROUNDDOWN((D7*D5),0)</f>
        <v>9122</v>
      </c>
      <c r="F9" s="3"/>
      <c r="G9" s="3"/>
      <c r="H9" s="2"/>
      <c r="I9" s="3"/>
      <c r="J9" s="28" t="s">
        <v>18</v>
      </c>
      <c r="K9" s="29"/>
      <c r="L9" s="11">
        <f>(D7/365)*13</f>
        <v>500.76712328767121</v>
      </c>
    </row>
    <row r="10" spans="2:12" x14ac:dyDescent="0.2">
      <c r="D10" s="25" t="s">
        <v>20</v>
      </c>
      <c r="E10" s="25" t="s">
        <v>21</v>
      </c>
      <c r="F10" s="25" t="s">
        <v>22</v>
      </c>
      <c r="G10" s="25" t="s">
        <v>23</v>
      </c>
      <c r="H10" s="3"/>
      <c r="I10" s="3"/>
      <c r="K10" s="25" t="s">
        <v>0</v>
      </c>
      <c r="L10" s="25" t="s">
        <v>17</v>
      </c>
    </row>
    <row r="11" spans="2:12" x14ac:dyDescent="0.2">
      <c r="B11" s="34" t="s">
        <v>13</v>
      </c>
      <c r="C11" s="34"/>
      <c r="D11" s="5">
        <f>ROUNDDOWN(SUM(E11:G11),0)</f>
        <v>324</v>
      </c>
      <c r="E11" s="5">
        <f>((D9/365)*13)</f>
        <v>324.89315068493147</v>
      </c>
      <c r="F11" s="7">
        <v>0</v>
      </c>
      <c r="G11" s="7">
        <v>0</v>
      </c>
      <c r="H11" s="2"/>
      <c r="I11" s="3"/>
      <c r="J11" s="23" t="s">
        <v>13</v>
      </c>
      <c r="K11" s="26">
        <f>L11</f>
        <v>500.76712328767121</v>
      </c>
      <c r="L11" s="26">
        <f>D7/365*H3</f>
        <v>500.76712328767121</v>
      </c>
    </row>
    <row r="12" spans="2:12" x14ac:dyDescent="0.2">
      <c r="B12" s="30">
        <v>2023</v>
      </c>
      <c r="C12" s="31"/>
      <c r="D12" s="5">
        <f>ROUNDDOWN(SUM(E12:G12),0)</f>
        <v>9122</v>
      </c>
      <c r="E12" s="5">
        <f>$D$7*$D$5</f>
        <v>9122.1279999999988</v>
      </c>
      <c r="F12" s="7">
        <v>0</v>
      </c>
      <c r="G12" s="7">
        <v>0</v>
      </c>
      <c r="H12" s="2"/>
      <c r="I12" s="3"/>
      <c r="J12" s="22">
        <v>2023</v>
      </c>
      <c r="K12" s="26">
        <f>ROUNDDOWN(SUM(L12:L12),0)</f>
        <v>14060</v>
      </c>
      <c r="L12" s="27">
        <f>D7</f>
        <v>14060</v>
      </c>
    </row>
    <row r="13" spans="2:12" x14ac:dyDescent="0.2">
      <c r="B13" s="30">
        <v>2024</v>
      </c>
      <c r="C13" s="31"/>
      <c r="D13" s="5">
        <f t="shared" ref="D12:D15" si="0">ROUNDDOWN(SUM(E13:G13),0)</f>
        <v>9122</v>
      </c>
      <c r="E13" s="5">
        <f>$D$7*$D$5</f>
        <v>9122.1279999999988</v>
      </c>
      <c r="F13" s="7">
        <v>0</v>
      </c>
      <c r="G13" s="7">
        <v>0</v>
      </c>
      <c r="H13" s="2"/>
      <c r="I13" s="3"/>
      <c r="J13" s="22">
        <v>2024</v>
      </c>
      <c r="K13" s="26">
        <f>ROUNDDOWN(SUM(L13:L13),0)</f>
        <v>14060</v>
      </c>
      <c r="L13" s="27">
        <f>D7</f>
        <v>14060</v>
      </c>
    </row>
    <row r="14" spans="2:12" x14ac:dyDescent="0.2">
      <c r="B14" s="30">
        <f>B13+1</f>
        <v>2025</v>
      </c>
      <c r="C14" s="31"/>
      <c r="D14" s="5">
        <f t="shared" si="0"/>
        <v>9122</v>
      </c>
      <c r="E14" s="5">
        <f>$D$7*$D$5</f>
        <v>9122.1279999999988</v>
      </c>
      <c r="F14" s="4">
        <v>0</v>
      </c>
      <c r="G14" s="4">
        <v>0</v>
      </c>
      <c r="H14" s="2"/>
      <c r="J14" s="22">
        <f>J13+1</f>
        <v>2025</v>
      </c>
      <c r="K14" s="26">
        <f>ROUNDDOWN(SUM(L14:L14),0)</f>
        <v>14060</v>
      </c>
      <c r="L14" s="27">
        <f>D7</f>
        <v>14060</v>
      </c>
    </row>
    <row r="15" spans="2:12" x14ac:dyDescent="0.2">
      <c r="B15" s="30">
        <f>B14+1</f>
        <v>2026</v>
      </c>
      <c r="C15" s="31"/>
      <c r="D15" s="5">
        <f t="shared" si="0"/>
        <v>9122</v>
      </c>
      <c r="E15" s="5">
        <f>$D$7*$D$5</f>
        <v>9122.1279999999988</v>
      </c>
      <c r="F15" s="4">
        <v>0</v>
      </c>
      <c r="G15" s="4">
        <v>0</v>
      </c>
      <c r="H15" s="2"/>
      <c r="J15" s="22">
        <f>J14+1</f>
        <v>2026</v>
      </c>
      <c r="K15" s="26">
        <f>ROUNDDOWN(SUM(L15:L15),0)</f>
        <v>14060</v>
      </c>
      <c r="L15" s="27">
        <f>D7</f>
        <v>14060</v>
      </c>
    </row>
    <row r="16" spans="2:12" x14ac:dyDescent="0.2">
      <c r="B16" s="32" t="s">
        <v>14</v>
      </c>
      <c r="C16" s="33"/>
      <c r="D16" s="5">
        <f>ROUNDDOWN(SUM(E16:G16),0)</f>
        <v>8797</v>
      </c>
      <c r="E16" s="5">
        <f>(D14/365)*352</f>
        <v>8797.1068493150688</v>
      </c>
      <c r="F16" s="4">
        <v>0</v>
      </c>
      <c r="G16" s="4">
        <v>0</v>
      </c>
      <c r="H16" s="2"/>
      <c r="J16" s="23" t="s">
        <v>14</v>
      </c>
      <c r="K16" s="26">
        <f>L16</f>
        <v>13559.232876712329</v>
      </c>
      <c r="L16" s="27">
        <f>(K14/365)*(365-H3)</f>
        <v>13559.232876712329</v>
      </c>
    </row>
    <row r="18" spans="2:12" x14ac:dyDescent="0.2">
      <c r="B18" s="28" t="s">
        <v>19</v>
      </c>
      <c r="C18" s="29"/>
      <c r="D18" s="6">
        <f>ROUNDDOWN(SUM(D11:D16),0)</f>
        <v>45609</v>
      </c>
      <c r="J18" s="24" t="s">
        <v>15</v>
      </c>
      <c r="K18" s="26">
        <f>ROUNDDOWN(SUM(K11:K16),0)</f>
        <v>70300</v>
      </c>
      <c r="L18" s="20">
        <f>ROUNDDOWN(SUM(L11:L16),0)</f>
        <v>70300</v>
      </c>
    </row>
    <row r="19" spans="2:12" x14ac:dyDescent="0.2">
      <c r="E19" s="6">
        <f>E16+E11</f>
        <v>9122</v>
      </c>
      <c r="F19" s="6"/>
    </row>
    <row r="20" spans="2:12" x14ac:dyDescent="0.2">
      <c r="D20" s="6"/>
    </row>
    <row r="38" spans="2:4" x14ac:dyDescent="0.2">
      <c r="B38" s="14" t="s">
        <v>10</v>
      </c>
      <c r="C38" s="15">
        <f>14060/365*H3</f>
        <v>500.76712328767121</v>
      </c>
      <c r="D38" s="16">
        <v>2022</v>
      </c>
    </row>
    <row r="39" spans="2:4" x14ac:dyDescent="0.2">
      <c r="B39" s="16"/>
      <c r="C39" s="15">
        <f>D7/365*(365-H3)</f>
        <v>13559.232876712329</v>
      </c>
      <c r="D39" s="16">
        <v>2027</v>
      </c>
    </row>
    <row r="40" spans="2:4" x14ac:dyDescent="0.2">
      <c r="B40" s="14" t="s">
        <v>11</v>
      </c>
      <c r="C40" s="15">
        <f>C38+C39</f>
        <v>14060</v>
      </c>
      <c r="D40" s="17" t="s">
        <v>12</v>
      </c>
    </row>
    <row r="41" spans="2:4" x14ac:dyDescent="0.2">
      <c r="B41" s="14" t="s">
        <v>0</v>
      </c>
      <c r="C41" s="15">
        <f>C40*7</f>
        <v>98420</v>
      </c>
      <c r="D41" s="16"/>
    </row>
  </sheetData>
  <mergeCells count="10">
    <mergeCell ref="B18:C18"/>
    <mergeCell ref="B14:C14"/>
    <mergeCell ref="B13:C13"/>
    <mergeCell ref="B12:C12"/>
    <mergeCell ref="B11:C11"/>
    <mergeCell ref="J9:K9"/>
    <mergeCell ref="B15:C15"/>
    <mergeCell ref="B16:C16"/>
    <mergeCell ref="B7:C7"/>
    <mergeCell ref="B9:C9"/>
  </mergeCells>
  <pageMargins left="0.75" right="0.75" top="1" bottom="1" header="0.3" footer="0.3"/>
  <pageSetup paperSize="9" orientation="portrait" horizontalDpi="300" verticalDpi="300"/>
  <headerFooter>
    <oddFooter>&amp;R&amp;"microsoft sans serif,Regular"Diğer</oddFooter>
    <evenFooter>&amp;R&amp;"microsoft sans serif,Regular"Diğer</evenFooter>
    <firstFooter>&amp;R&amp;"microsoft sans serif,Regular"Diğer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Combined Margin EF</vt:lpstr>
    </vt:vector>
  </TitlesOfParts>
  <Manager/>
  <Company>Ruzgar Danismanlik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Cagla Balci Eris</dc:creator>
  <cp:keywords/>
  <dc:description/>
  <cp:lastModifiedBy>Microsoft Office User</cp:lastModifiedBy>
  <cp:lastPrinted>2010-04-24T07:59:55Z</cp:lastPrinted>
  <dcterms:created xsi:type="dcterms:W3CDTF">2008-05-07T10:53:11Z</dcterms:created>
  <dcterms:modified xsi:type="dcterms:W3CDTF">2022-11-21T15:36:57Z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32c3cbaf-6d7e-44fd-9fdf-ec164940d0d9</vt:lpwstr>
  </property>
  <property fmtid="{D5CDD505-2E9C-101B-9397-08002B2CF9AE}" pid="3" name="ENJSiniflandirma">
    <vt:lpwstr>Kisisel</vt:lpwstr>
  </property>
  <property fmtid="{D5CDD505-2E9C-101B-9397-08002B2CF9AE}" pid="4" name="DLP">
    <vt:lpwstr>97O6613795xN2va</vt:lpwstr>
  </property>
</Properties>
</file>