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niz\Desktop\1\0_Projects\GS\Re-carbon\Düzova RES\0_GS Rev-1\"/>
    </mc:Choice>
  </mc:AlternateContent>
  <bookViews>
    <workbookView xWindow="0" yWindow="0" windowWidth="28800" windowHeight="12324"/>
  </bookViews>
  <sheets>
    <sheet name="ER of Duzova WPP" sheetId="1" r:id="rId1"/>
    <sheet name="Monitoring Indicators" sheetId="4" r:id="rId2"/>
    <sheet name="Local or Not" sheetId="6" r:id="rId3"/>
    <sheet name="Wastewater Records" sheetId="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  <c r="F64" i="1"/>
  <c r="E64" i="1"/>
  <c r="D64" i="1"/>
  <c r="C64" i="1"/>
  <c r="J73" i="1"/>
  <c r="J72" i="1"/>
  <c r="J24" i="1" l="1"/>
  <c r="J25" i="1"/>
  <c r="J26" i="1"/>
  <c r="J27" i="1"/>
  <c r="J28" i="1"/>
  <c r="J29" i="1"/>
  <c r="J23" i="1"/>
  <c r="J11" i="1"/>
  <c r="J12" i="1"/>
  <c r="J13" i="1"/>
  <c r="J14" i="1"/>
  <c r="J15" i="1"/>
  <c r="J16" i="1"/>
  <c r="J17" i="1"/>
  <c r="J18" i="1"/>
  <c r="J19" i="1"/>
  <c r="J20" i="1"/>
  <c r="J21" i="1"/>
  <c r="J5" i="1"/>
  <c r="J6" i="1"/>
  <c r="J7" i="1"/>
  <c r="J8" i="1"/>
  <c r="J4" i="1"/>
  <c r="D65" i="1"/>
  <c r="D66" i="1" s="1"/>
  <c r="E65" i="1"/>
  <c r="E66" i="1" s="1"/>
  <c r="F65" i="1"/>
  <c r="F66" i="1" s="1"/>
  <c r="C65" i="1"/>
  <c r="G64" i="1"/>
  <c r="H64" i="1"/>
  <c r="H65" i="1" s="1"/>
  <c r="H66" i="1" s="1"/>
  <c r="K31" i="1"/>
  <c r="L31" i="1"/>
  <c r="M23" i="1"/>
  <c r="M24" i="1"/>
  <c r="M25" i="1"/>
  <c r="M26" i="1"/>
  <c r="M27" i="1"/>
  <c r="M28" i="1"/>
  <c r="M29" i="1"/>
  <c r="D31" i="1"/>
  <c r="E31" i="1"/>
  <c r="F31" i="1"/>
  <c r="F32" i="1" s="1"/>
  <c r="C31" i="1"/>
  <c r="C32" i="1" s="1"/>
  <c r="G30" i="1"/>
  <c r="H30" i="1"/>
  <c r="H31" i="1" s="1"/>
  <c r="H32" i="1" s="1"/>
  <c r="C66" i="1"/>
  <c r="D43" i="1"/>
  <c r="E43" i="1"/>
  <c r="F43" i="1"/>
  <c r="G43" i="1"/>
  <c r="H43" i="1"/>
  <c r="I43" i="1"/>
  <c r="C43" i="1"/>
  <c r="D56" i="1"/>
  <c r="E56" i="1"/>
  <c r="F56" i="1"/>
  <c r="G56" i="1"/>
  <c r="H56" i="1"/>
  <c r="I56" i="1"/>
  <c r="C56" i="1"/>
  <c r="G63" i="1"/>
  <c r="H63" i="1"/>
  <c r="I63" i="1"/>
  <c r="G62" i="1"/>
  <c r="H62" i="1"/>
  <c r="I62" i="1"/>
  <c r="G61" i="1"/>
  <c r="H61" i="1"/>
  <c r="I61" i="1"/>
  <c r="H29" i="1"/>
  <c r="I29" i="1"/>
  <c r="G29" i="1"/>
  <c r="H28" i="1"/>
  <c r="I28" i="1"/>
  <c r="G28" i="1"/>
  <c r="H27" i="1"/>
  <c r="I27" i="1"/>
  <c r="G27" i="1"/>
  <c r="G10" i="1"/>
  <c r="B74" i="1"/>
  <c r="D74" i="1"/>
  <c r="B72" i="1"/>
  <c r="D72" i="1"/>
  <c r="D75" i="1"/>
  <c r="D80" i="1" s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I9" i="1"/>
  <c r="J9" i="1"/>
  <c r="M9" i="1"/>
  <c r="H10" i="1"/>
  <c r="I10" i="1"/>
  <c r="I22" i="1" s="1"/>
  <c r="J22" i="1" s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3" i="1"/>
  <c r="H23" i="1"/>
  <c r="I23" i="1"/>
  <c r="G24" i="1"/>
  <c r="H24" i="1"/>
  <c r="I24" i="1"/>
  <c r="G25" i="1"/>
  <c r="H25" i="1"/>
  <c r="I25" i="1"/>
  <c r="G26" i="1"/>
  <c r="H26" i="1"/>
  <c r="I26" i="1"/>
  <c r="B22" i="4"/>
  <c r="D22" i="4"/>
  <c r="G22" i="4"/>
  <c r="C37" i="4"/>
  <c r="D37" i="4"/>
  <c r="E37" i="4"/>
  <c r="C11" i="4"/>
  <c r="E11" i="4"/>
  <c r="C10" i="4"/>
  <c r="E10" i="4"/>
  <c r="F73" i="1"/>
  <c r="F74" i="1"/>
  <c r="F75" i="1" s="1"/>
  <c r="F72" i="1"/>
  <c r="E72" i="1"/>
  <c r="B73" i="1"/>
  <c r="D79" i="1"/>
  <c r="D78" i="1"/>
  <c r="M5" i="1"/>
  <c r="M6" i="1"/>
  <c r="M7" i="1"/>
  <c r="M8" i="1"/>
  <c r="M11" i="1"/>
  <c r="M12" i="1"/>
  <c r="M13" i="1"/>
  <c r="M14" i="1"/>
  <c r="M15" i="1"/>
  <c r="M16" i="1"/>
  <c r="M17" i="1"/>
  <c r="M18" i="1"/>
  <c r="M19" i="1"/>
  <c r="M20" i="1"/>
  <c r="M21" i="1"/>
  <c r="M4" i="1"/>
  <c r="D9" i="1"/>
  <c r="D22" i="1"/>
  <c r="D32" i="1"/>
  <c r="E9" i="1"/>
  <c r="E22" i="1"/>
  <c r="E32" i="1"/>
  <c r="F9" i="1"/>
  <c r="F22" i="1"/>
  <c r="G9" i="1"/>
  <c r="G22" i="1"/>
  <c r="H9" i="1"/>
  <c r="H22" i="1"/>
  <c r="C9" i="1"/>
  <c r="C22" i="1"/>
  <c r="M22" i="1" l="1"/>
  <c r="E73" i="1"/>
  <c r="J10" i="1"/>
  <c r="M10" i="1" s="1"/>
  <c r="I30" i="1"/>
  <c r="J30" i="1" s="1"/>
  <c r="G31" i="1"/>
  <c r="G32" i="1" s="1"/>
  <c r="I64" i="1"/>
  <c r="I65" i="1" s="1"/>
  <c r="I66" i="1" s="1"/>
  <c r="G65" i="1"/>
  <c r="G66" i="1" s="1"/>
  <c r="D82" i="1"/>
  <c r="E80" i="1"/>
  <c r="D84" i="1"/>
  <c r="I31" i="1" l="1"/>
  <c r="I32" i="1" s="1"/>
  <c r="E4" i="4" s="1"/>
  <c r="F10" i="4" s="1"/>
  <c r="M30" i="1"/>
  <c r="M31" i="1" s="1"/>
  <c r="M32" i="1" s="1"/>
  <c r="M33" i="1" s="1"/>
  <c r="J31" i="1"/>
  <c r="I33" i="1" l="1"/>
  <c r="F37" i="4"/>
  <c r="G37" i="4" s="1"/>
  <c r="H37" i="4" s="1"/>
  <c r="H22" i="4"/>
  <c r="I22" i="4" s="1"/>
  <c r="J22" i="4" s="1"/>
  <c r="J32" i="1"/>
  <c r="E74" i="1"/>
  <c r="E75" i="1" s="1"/>
  <c r="F68" i="1" s="1"/>
  <c r="G11" i="4"/>
  <c r="H11" i="4" s="1"/>
  <c r="G10" i="4"/>
  <c r="H10" i="4" s="1"/>
</calcChain>
</file>

<file path=xl/comments1.xml><?xml version="1.0" encoding="utf-8"?>
<comments xmlns="http://schemas.openxmlformats.org/spreadsheetml/2006/main">
  <authors>
    <author>Deniz</author>
  </authors>
  <commentList>
    <comment ref="B30" authorId="0" shapeId="0">
      <text>
        <r>
          <rPr>
            <b/>
            <sz val="9"/>
            <color indexed="81"/>
            <rFont val="Tahoma"/>
            <charset val="1"/>
          </rPr>
          <t>Deniz:</t>
        </r>
        <r>
          <rPr>
            <sz val="9"/>
            <color indexed="81"/>
            <rFont val="Tahoma"/>
            <charset val="1"/>
          </rPr>
          <t xml:space="preserve">
Until 10/08/2023</t>
        </r>
      </text>
    </comment>
  </commentList>
</comments>
</file>

<file path=xl/sharedStrings.xml><?xml version="1.0" encoding="utf-8"?>
<sst xmlns="http://schemas.openxmlformats.org/spreadsheetml/2006/main" count="143" uniqueCount="109">
  <si>
    <t>Months</t>
  </si>
  <si>
    <t>Emission Factor</t>
  </si>
  <si>
    <t>EF for 2.crediting period</t>
  </si>
  <si>
    <t>TOTAL SUM</t>
  </si>
  <si>
    <t>Monthly Meter Reading Values</t>
  </si>
  <si>
    <t>http://www.tuik.gov.tr/PreHaberBultenleri.do?id=16174</t>
  </si>
  <si>
    <t>* For Nox:</t>
  </si>
  <si>
    <t>Nox</t>
  </si>
  <si>
    <t>Emission per GWh (tons/GWh)</t>
  </si>
  <si>
    <t>Net Electricity Generation in 2014** (GWh)</t>
  </si>
  <si>
    <t>Emission Amount due to Electricity Generation in 2014* (tons)</t>
  </si>
  <si>
    <t>Emission</t>
  </si>
  <si>
    <t>Calculation of Reduction of Nox Emission Amount for Soil Condition Indicator of Sustainable Development Matrix</t>
  </si>
  <si>
    <t>**** See:</t>
  </si>
  <si>
    <t>***  See</t>
  </si>
  <si>
    <t>**   See:</t>
  </si>
  <si>
    <t>*    See:</t>
  </si>
  <si>
    <t>Share of Natural Gas in Turkish Electricity Mix****</t>
  </si>
  <si>
    <t>Share of Import for Natural Gas Consumption in Turkey***</t>
  </si>
  <si>
    <t>Calculation of Amount of Avoided Natural Gas Imported for Balance of Payment and Investment Indicator of Sustainable Development Matrix</t>
  </si>
  <si>
    <t xml:space="preserve">  For NMVOC</t>
  </si>
  <si>
    <t>* For CO:</t>
  </si>
  <si>
    <t>NMVOC</t>
  </si>
  <si>
    <t>CO</t>
  </si>
  <si>
    <t>Emissions</t>
  </si>
  <si>
    <t>Calculation of Reduction of CO and NMVOC Emission Amounts for Air Quality Indicator</t>
  </si>
  <si>
    <t>MWh</t>
  </si>
  <si>
    <t>Metering Device Total Electricity consumption from the grid (MWh) =
(2) + (4)</t>
  </si>
  <si>
    <t>Monitoring Start Date</t>
  </si>
  <si>
    <t>Monitoring End Date</t>
  </si>
  <si>
    <t>Total</t>
  </si>
  <si>
    <t>Monitoring Duration (days)</t>
  </si>
  <si>
    <t>Estimated ER Amount (during monitoring duration)</t>
  </si>
  <si>
    <t>Sahin Gunbay</t>
  </si>
  <si>
    <t>Ömer Sener</t>
  </si>
  <si>
    <t>Kazim Akcay</t>
  </si>
  <si>
    <t>Mahmut Odabasi</t>
  </si>
  <si>
    <t>Halil Ibrahim Ertugrul</t>
  </si>
  <si>
    <t>Mustafa Ozlu</t>
  </si>
  <si>
    <t>Name – Surname</t>
  </si>
  <si>
    <t>Local or Not</t>
  </si>
  <si>
    <t>Ahmet Simsir</t>
  </si>
  <si>
    <t xml:space="preserve">Local </t>
  </si>
  <si>
    <t>Not Local</t>
  </si>
  <si>
    <t>Volkan Baskaya</t>
  </si>
  <si>
    <t>https://webapi.teias.gov.tr/file/1cece6b3-4b05-4b7e-ba49-ac649449b0ec?download</t>
  </si>
  <si>
    <t>https://webapi.teias.gov.tr/file/318ec34c-139d-4971-a50f-56ab95edd8d3?download</t>
  </si>
  <si>
    <t>https://webapi.teias.gov.tr/file/701725fe-c168-46b3-a1d6-49f48f639716?download</t>
  </si>
  <si>
    <t>https://dergipark.org.tr/tr/download/article-file/646962</t>
  </si>
  <si>
    <t>Page 203</t>
  </si>
  <si>
    <t>https://www.epdk.gov.tr/Detay/DownloadDocument?id=QzvP2kvq8as=</t>
  </si>
  <si>
    <t>n of days</t>
  </si>
  <si>
    <t xml:space="preserve">** Net electricity Generation in 2014  </t>
  </si>
  <si>
    <t>Metering Device-1
Electricity supplied to the grid (MWh) (1)</t>
  </si>
  <si>
    <t>Metering Device -1 Electricity consumption from the grid (MWh) (2)</t>
  </si>
  <si>
    <t>Metering Device-2
Electricity supplied to the grid (MWh) (3)</t>
  </si>
  <si>
    <t>Metering Device -2 Electricity consumption from the grid (MWh) (4)</t>
  </si>
  <si>
    <t xml:space="preserve">METERING DEVICE 1 and 2
Total electricity supplied to the grid [MWh]  =(1)+(3)  </t>
  </si>
  <si>
    <t>METERING DEVICE 1 and 2
Net electricity supplied to the grid [MWh] (5) =(1+3)-(2+4)</t>
  </si>
  <si>
    <t>Net Annual Electricity Generation of Project Activity (GWh/monitoring period)</t>
  </si>
  <si>
    <t>*****See:</t>
  </si>
  <si>
    <t>https://www.igdas.com.tr/serbest-tuketici-satis/tr-tr</t>
  </si>
  <si>
    <t>******See:</t>
  </si>
  <si>
    <t>https://www.tcmb.gov.tr/wps/wcm/connect/TR/TCMB+TR/Main+Menu/Istatistikler/Doviz+Kurlari/Gosterge+Niteligindeki+Merkez+Bankasi+Kurlarii/</t>
  </si>
  <si>
    <t>** From C29 cell of 'OM' sheet of final approved CM excel</t>
  </si>
  <si>
    <t>** From C29 cell of 'OM' sheet of final approved CM Excel.</t>
  </si>
  <si>
    <t>TOTAL 2021</t>
  </si>
  <si>
    <t>Levent Ömür Kavuncu</t>
  </si>
  <si>
    <t>EF</t>
  </si>
  <si>
    <t>Emission reduction % by year</t>
  </si>
  <si>
    <t>Vintage</t>
  </si>
  <si>
    <t>Estimated Electricity Generation (MWh/yr)</t>
  </si>
  <si>
    <t>Estimated Electricity Generation (during monitoring duration)</t>
  </si>
  <si>
    <r>
      <t>Baseline emissions or baseline net GHG removals by sinks (tCO</t>
    </r>
    <r>
      <rPr>
        <b/>
        <vertAlign val="subscript"/>
        <sz val="10"/>
        <color rgb="FF000000"/>
        <rFont val="Arial"/>
        <family val="2"/>
        <charset val="162"/>
      </rPr>
      <t>2</t>
    </r>
    <r>
      <rPr>
        <b/>
        <sz val="10"/>
        <color rgb="FF000000"/>
        <rFont val="Arial"/>
        <family val="2"/>
        <charset val="162"/>
      </rPr>
      <t>e)</t>
    </r>
  </si>
  <si>
    <r>
      <t>Project emissions or actual net GHG removals by sinks (tCO</t>
    </r>
    <r>
      <rPr>
        <b/>
        <vertAlign val="subscript"/>
        <sz val="10"/>
        <color rgb="FF000000"/>
        <rFont val="Arial"/>
        <family val="2"/>
        <charset val="162"/>
      </rPr>
      <t>2</t>
    </r>
    <r>
      <rPr>
        <b/>
        <sz val="10"/>
        <color rgb="FF000000"/>
        <rFont val="Arial"/>
        <family val="2"/>
        <charset val="162"/>
      </rPr>
      <t>e)</t>
    </r>
  </si>
  <si>
    <r>
      <t>Leakage (tCO</t>
    </r>
    <r>
      <rPr>
        <b/>
        <vertAlign val="subscript"/>
        <sz val="10"/>
        <color rgb="FF000000"/>
        <rFont val="Arial"/>
        <family val="2"/>
        <charset val="162"/>
      </rPr>
      <t>2</t>
    </r>
    <r>
      <rPr>
        <b/>
        <sz val="10"/>
        <color rgb="FF000000"/>
        <rFont val="Arial"/>
        <family val="2"/>
        <charset val="162"/>
      </rPr>
      <t>e)</t>
    </r>
  </si>
  <si>
    <r>
      <t>Emission reductions or net anthropogenic GHG removals by sinks (tCO</t>
    </r>
    <r>
      <rPr>
        <b/>
        <vertAlign val="subscript"/>
        <sz val="10"/>
        <color rgb="FF000000"/>
        <rFont val="Arial"/>
        <family val="2"/>
        <charset val="162"/>
      </rPr>
      <t>2</t>
    </r>
    <r>
      <rPr>
        <b/>
        <sz val="10"/>
        <color rgb="FF000000"/>
        <rFont val="Arial"/>
        <family val="2"/>
        <charset val="162"/>
      </rPr>
      <t>e)</t>
    </r>
  </si>
  <si>
    <r>
      <t>tCO</t>
    </r>
    <r>
      <rPr>
        <b/>
        <vertAlign val="subscript"/>
        <sz val="10"/>
        <color theme="1"/>
        <rFont val="Calibri"/>
        <family val="2"/>
        <charset val="162"/>
        <scheme val="minor"/>
      </rPr>
      <t>2</t>
    </r>
    <r>
      <rPr>
        <b/>
        <sz val="10"/>
        <color theme="1"/>
        <rFont val="Calibri"/>
        <family val="2"/>
        <charset val="162"/>
        <scheme val="minor"/>
      </rPr>
      <t>e/MWh</t>
    </r>
  </si>
  <si>
    <r>
      <t>tCO</t>
    </r>
    <r>
      <rPr>
        <vertAlign val="subscript"/>
        <sz val="10"/>
        <rFont val="Arial"/>
        <family val="2"/>
        <charset val="162"/>
      </rPr>
      <t>2</t>
    </r>
    <r>
      <rPr>
        <sz val="10"/>
        <color theme="1"/>
        <rFont val="Calibri"/>
        <family val="2"/>
        <charset val="162"/>
        <scheme val="minor"/>
      </rPr>
      <t>/MWh</t>
    </r>
  </si>
  <si>
    <r>
      <t>actual ERy (tCO</t>
    </r>
    <r>
      <rPr>
        <b/>
        <vertAlign val="subscript"/>
        <sz val="10"/>
        <color theme="1"/>
        <rFont val="Arial"/>
        <family val="2"/>
        <charset val="162"/>
      </rPr>
      <t>2</t>
    </r>
    <r>
      <rPr>
        <b/>
        <sz val="10"/>
        <color theme="1"/>
        <rFont val="Arial"/>
        <family val="2"/>
        <charset val="162"/>
      </rPr>
      <t>e)</t>
    </r>
  </si>
  <si>
    <r>
      <t>estimated ERy (tCO</t>
    </r>
    <r>
      <rPr>
        <b/>
        <vertAlign val="subscript"/>
        <sz val="10"/>
        <rFont val="Arial"/>
        <family val="2"/>
        <charset val="162"/>
      </rPr>
      <t>2</t>
    </r>
    <r>
      <rPr>
        <b/>
        <sz val="10"/>
        <rFont val="Arial"/>
        <family val="2"/>
        <charset val="162"/>
      </rPr>
      <t>e)</t>
    </r>
  </si>
  <si>
    <t>Calculation of Emission Reduction of Düzova WPP</t>
  </si>
  <si>
    <r>
      <t>Amount of Natural Gas Consumed for Electricity Generation in 2014 (m</t>
    </r>
    <r>
      <rPr>
        <b/>
        <vertAlign val="superscript"/>
        <sz val="10"/>
        <rFont val="Arial Tur"/>
        <charset val="162"/>
      </rPr>
      <t>3</t>
    </r>
    <r>
      <rPr>
        <b/>
        <sz val="10"/>
        <rFont val="Arial Tur"/>
        <charset val="162"/>
      </rPr>
      <t>)*</t>
    </r>
  </si>
  <si>
    <r>
      <t>Amount of Natural Gas for each GWh electricity Generation in 2014 (m</t>
    </r>
    <r>
      <rPr>
        <b/>
        <vertAlign val="superscript"/>
        <sz val="10"/>
        <rFont val="Arial Tur"/>
        <charset val="162"/>
      </rPr>
      <t>3</t>
    </r>
    <r>
      <rPr>
        <b/>
        <sz val="10"/>
        <rFont val="Arial Tur"/>
        <charset val="162"/>
      </rPr>
      <t>/GWh)</t>
    </r>
  </si>
  <si>
    <r>
      <t>Amount of Imported Natural Gas for each GWh Electricity Generation in 2014 (m</t>
    </r>
    <r>
      <rPr>
        <b/>
        <vertAlign val="superscript"/>
        <sz val="10"/>
        <rFont val="Arial Tur"/>
        <charset val="162"/>
      </rPr>
      <t>3</t>
    </r>
    <r>
      <rPr>
        <b/>
        <sz val="10"/>
        <rFont val="Arial Tur"/>
        <charset val="162"/>
      </rPr>
      <t>/GWh)</t>
    </r>
  </si>
  <si>
    <r>
      <t>Amount of Avoided Imported Natural Gas by Project Activity per period (m</t>
    </r>
    <r>
      <rPr>
        <b/>
        <vertAlign val="superscript"/>
        <sz val="10"/>
        <rFont val="Arial Tur"/>
        <charset val="162"/>
      </rPr>
      <t>3</t>
    </r>
    <r>
      <rPr>
        <b/>
        <sz val="10"/>
        <rFont val="Arial Tur"/>
        <charset val="162"/>
      </rPr>
      <t>/monitoring period)</t>
    </r>
  </si>
  <si>
    <t>Amount of Electricity Generated with Natural Gas in 2014 (GWh)**</t>
  </si>
  <si>
    <t>Özgür Kılıç</t>
  </si>
  <si>
    <t>Local</t>
  </si>
  <si>
    <t>Ahmet Gülbezen</t>
  </si>
  <si>
    <t>Levent Ayman</t>
  </si>
  <si>
    <t>Mehmet Kurunaz</t>
  </si>
  <si>
    <t>Ramazan Aydın</t>
  </si>
  <si>
    <r>
      <t>Annual Estimated ER Amount (tCO</t>
    </r>
    <r>
      <rPr>
        <vertAlign val="subscript"/>
        <sz val="10"/>
        <rFont val="Arial"/>
        <family val="2"/>
        <charset val="162"/>
      </rPr>
      <t>2</t>
    </r>
    <r>
      <rPr>
        <sz val="10"/>
        <rFont val="Arial"/>
        <family val="2"/>
        <charset val="162"/>
      </rPr>
      <t>e/yr)</t>
    </r>
  </si>
  <si>
    <t>Net Annual Electricity Generation of Project Activity (GWh)</t>
  </si>
  <si>
    <t>Avoided Emission Amount by Project Activity during this MP (tons)</t>
  </si>
  <si>
    <t>Avoided Emission Amount by Project Activity (tons/yr)</t>
  </si>
  <si>
    <t>Avoided Emission Amount by Project Activity  (tons/yr)</t>
  </si>
  <si>
    <r>
      <t>Amount of Avoided Imported Natural Gas by Project Activity per period (million m</t>
    </r>
    <r>
      <rPr>
        <b/>
        <vertAlign val="superscript"/>
        <sz val="10"/>
        <rFont val="Arial Tur"/>
        <charset val="162"/>
      </rPr>
      <t>3</t>
    </r>
    <r>
      <rPr>
        <b/>
        <sz val="10"/>
        <rFont val="Arial Tur"/>
        <charset val="162"/>
      </rPr>
      <t>/yr)</t>
    </r>
  </si>
  <si>
    <t>TOTAL 2022</t>
  </si>
  <si>
    <t>TOTAL 2023</t>
  </si>
  <si>
    <t>Electricity Generation of Düzova WPP for forth verification period:</t>
  </si>
  <si>
    <t>Emission Reduction Calculation of Düzova WPP (01/08/2021 - 10/08/2023)</t>
  </si>
  <si>
    <t>Annual generation:</t>
  </si>
  <si>
    <t>Annual reduction:</t>
  </si>
  <si>
    <t>Security</t>
  </si>
  <si>
    <t>The security employees are not employed by the project owner.</t>
  </si>
  <si>
    <t>Wastewater Receipts</t>
  </si>
  <si>
    <t>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</si>
</sst>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8">
    <numFmt numFmtId="41" formatCode="_-* #,##0_-;\-* #,##0_-;_-* &quot;-&quot;_-;_-@_-"/>
    <numFmt numFmtId="43" formatCode="_-* #,##0.00_-;\-* #,##0.00_-;_-* &quot;-&quot;??_-;_-@_-"/>
    <numFmt numFmtId="164" formatCode="[$-409]mmm\-yy;@"/>
    <numFmt numFmtId="165" formatCode="0.0"/>
    <numFmt numFmtId="166" formatCode="0.000"/>
    <numFmt numFmtId="167" formatCode="#,##0.0"/>
    <numFmt numFmtId="168" formatCode="#,##0.000"/>
    <numFmt numFmtId="169" formatCode="#,##0.0000"/>
    <numFmt numFmtId="170" formatCode="_-* #,##0.00\ _T_L_-;\-* #,##0.00\ _T_L_-;_-* &quot;-&quot;??\ _T_L_-;_-@_-"/>
    <numFmt numFmtId="171" formatCode="0.0%"/>
    <numFmt numFmtId="172" formatCode="0.000000"/>
    <numFmt numFmtId="173" formatCode="0.000%"/>
    <numFmt numFmtId="174" formatCode="&quot;$&quot;#,##0;\(&quot;$&quot;#,##0\)"/>
    <numFmt numFmtId="175" formatCode="&quot;$&quot;#,##0.00_);[Red]\(&quot;$&quot;#,##0.00\)"/>
    <numFmt numFmtId="176" formatCode="&quot;$&quot;#,##0.0_);\(&quot;$&quot;#,##0.0\)"/>
    <numFmt numFmtId="177" formatCode="&quot;$&quot;#,##0.00_);\(&quot;$&quot;#,##0.00\)"/>
    <numFmt numFmtId="178" formatCode="&quot;$&quot;#,##0.000_);\(&quot;$&quot;#,##0.000\)"/>
    <numFmt numFmtId="179" formatCode="&quot;$&quot;#,##0_);\(&quot;$&quot;#,##0\)"/>
    <numFmt numFmtId="180" formatCode="#,##0.0\ ;\(#,##0.0\)"/>
    <numFmt numFmtId="181" formatCode="_(&quot;$&quot;* #,##0_);_(&quot;$&quot;* \(#,##0\);_(&quot;$&quot;* &quot;-&quot;??_);_(@_)"/>
    <numFmt numFmtId="182" formatCode="#,##0.000_);[Red]\(#,##0.000\)"/>
    <numFmt numFmtId="183" formatCode="#,##0.0000000000_);\(#,##0.0000000000\)"/>
    <numFmt numFmtId="184" formatCode="_(* &quot;$&quot;\ #,##0\ \ ;_(* &quot;$&quot;\ \(#,##0\)\ ;_(* &quot;-&quot;\ \ ;_(@\ "/>
    <numFmt numFmtId="185" formatCode="_(* &quot;$&quot;\ #,##0\ \ ;_(* &quot;$&quot;\ \(#,##0\)\ \ ;_(* &quot;-&quot;\ \ ;_(@\ "/>
    <numFmt numFmtId="186" formatCode="0.0_)\%;\(0.0\)\%;0.0_)\%;@_)_%"/>
    <numFmt numFmtId="187" formatCode="_(* 0.0\%;_(* \(0.0\)\%;0.0\%;@\ \ "/>
    <numFmt numFmtId="188" formatCode="0.0\%;\(0.0\)\%;@\ \ "/>
    <numFmt numFmtId="189" formatCode="0.0\%;\(0.0\)\%;0.0\ \)\%;@\ \ "/>
    <numFmt numFmtId="190" formatCode="#,##0.0_)_%;\(#,##0.0\)_%;0.0_)_%;@_)_%"/>
    <numFmt numFmtId="191" formatCode="_(* #,##0.0\ \ \ \ ;_(* \(#,##0.0\)\ \ \ ;@\ \ "/>
    <numFmt numFmtId="192" formatCode="#,##0.0\ \ \ ;\(#,##0.0\)\ \ ;@\ \ "/>
    <numFmt numFmtId="193" formatCode="#,##0.0\ \ \ _x;\(#,##0.0\)\ \ _x;@\ \ _x"/>
    <numFmt numFmtId="194" formatCode="#,##0___);\(#,##0\)__"/>
    <numFmt numFmtId="195" formatCode="_(* #,##0\ \ ;_(* \(#,##0\)\ \ ;_(* &quot;-&quot;\ \ ;_(* @_)"/>
    <numFmt numFmtId="196" formatCode="_(* #,##0.0_);_(* \(#,##0.0\);_(* &quot;-&quot;\ \ \ ;_(@_)"/>
    <numFmt numFmtId="197" formatCode="#,##0.0_);\(#,##0.0\);#,##0.0_);@_)"/>
    <numFmt numFmtId="198" formatCode="#,##0_);\(#,##0\);#,##0_);@_)"/>
    <numFmt numFmtId="199" formatCode="#,##0.0_);\(#,##0.0\)"/>
    <numFmt numFmtId="200" formatCode="&quot;$&quot;_(#,##0.00_);&quot;$&quot;\(#,##0.00\);&quot;$&quot;_(0.00_);@_)"/>
    <numFmt numFmtId="201" formatCode="[$£-809]_(#,##0_);[$£-809]\(#,##0\);[$£-809]_(0_);@_)"/>
    <numFmt numFmtId="202" formatCode="&quot;$&quot;_(#,##0.00_);&quot;$&quot;\(#,##0.00\)"/>
    <numFmt numFmtId="203" formatCode="&quot;$&quot;_(#,##0_);&quot;$&quot;\(#,##0\);&quot;$&quot;_(0_);@_)"/>
    <numFmt numFmtId="204" formatCode="_(&quot;$&quot;* #,##0_);_(&quot;$&quot;* \(#,##0\);_(&quot;$&quot;* &quot;-&quot;_);_(@_)"/>
    <numFmt numFmtId="205" formatCode="&quot;£&quot;_(#,##0.00_);&quot;£&quot;\(#,##0.00\);&quot;£&quot;_(0.00_);@_)"/>
    <numFmt numFmtId="206" formatCode="&quot;$&quot;_(#,##0.00_);&quot;$&quot;\(#,##0.00\);_(* &quot;-&quot;\ \ \ "/>
    <numFmt numFmtId="207" formatCode="&quot;$&quot;_(#,##0.0_);&quot;$&quot;\(#,##0.0\)"/>
    <numFmt numFmtId="208" formatCode="&quot;£&quot;_(#,##0.00_);&quot;£&quot;\(#,##0.00\)"/>
    <numFmt numFmtId="209" formatCode="&quot;DM&quot;_(#,##0.00_);&quot;DM&quot;\(#,##0.00\);&quot;DM&quot;_(0.00_);@_)"/>
    <numFmt numFmtId="210" formatCode="#,##0.00_);\(#,##0.00\);0.00_);@_)"/>
    <numFmt numFmtId="211" formatCode="#,##0_);\(#,##0\);0_);@_)"/>
    <numFmt numFmtId="212" formatCode="\€_(#,##0.00_);\€\(#,##0.00\);\€_(0.00_);@_)"/>
    <numFmt numFmtId="213" formatCode="&quot;€&quot;_(#,##0.00_);&quot;€&quot;\(#,##0.00\);&quot;€&quot;_(0.00_);@_)"/>
    <numFmt numFmtId="214" formatCode="\£_(#,##0_);\£\(#,##0\)"/>
    <numFmt numFmtId="215" formatCode="0_)"/>
    <numFmt numFmtId="216" formatCode="#,##0_)&quot;months&quot;;\(#,##0\)&quot;months&quot;"/>
    <numFmt numFmtId="217" formatCode="#,##0_)\x;\(#,##0\)\x;0_)\x;@_)_x"/>
    <numFmt numFmtId="218" formatCode="#,##0.0_)\x;\(#,##0.0\)\x"/>
    <numFmt numFmtId="219" formatCode="0.0\x"/>
    <numFmt numFmtId="220" formatCode="#,##0.0_)\x;\(#,##0.0\)\x;0.0_)\x;@_)_x"/>
    <numFmt numFmtId="221" formatCode="#,##0.0\ \x;\(#,##0.0\)\x;@\ \ \x"/>
    <numFmt numFmtId="222" formatCode="#,##0.0_)\x;\(#,##0.0\)\x;@_)_x"/>
    <numFmt numFmtId="223" formatCode="#,##0_)_x;\(#,##0\)_x;0_)_x;@_)_x"/>
    <numFmt numFmtId="224" formatCode="#,##0.0_)_x;\(#,##0.0\)_x"/>
    <numFmt numFmtId="225" formatCode="#,##0.0_)_x;\(#,##0.0\)_x;0.0_)_x;@_)_x"/>
    <numFmt numFmtId="226" formatCode="#,##0.0_)_x;\(#,##0.0\)_x;@_)_x"/>
    <numFmt numFmtId="227" formatCode="#,##0.0_)_x;\(#,##0.0\)_x;* @_)_x"/>
    <numFmt numFmtId="228" formatCode="0.0_)\%;\(0.0\)\%"/>
    <numFmt numFmtId="229" formatCode="0.0%;\(0.0\)%;@\ \ "/>
    <numFmt numFmtId="230" formatCode="0.0\ %;\(0.0\)%"/>
    <numFmt numFmtId="231" formatCode="#,##0.0_)_%;\(#,##0.0\)_%"/>
    <numFmt numFmtId="232" formatCode="General_)"/>
    <numFmt numFmtId="233" formatCode="#,##0_)&quot;years&quot;;\(#,##0\)&quot;years&quot;"/>
    <numFmt numFmtId="234" formatCode="&quot;$&quot;#,##0_);[Red]\(&quot;$&quot;#,##0\)"/>
    <numFmt numFmtId="235" formatCode="0.00\x"/>
    <numFmt numFmtId="236" formatCode="#,##0.0_);\(#,##0.0\);&quot;-   &quot;"/>
    <numFmt numFmtId="237" formatCode="\+\ #,##0.0_);\-\ #,##0.0_);\—_);@_)"/>
    <numFmt numFmtId="238" formatCode="_(* #,##0.0_);_(* \(#,##0.0\);_(* &quot;--- &quot;_)"/>
    <numFmt numFmtId="239" formatCode="_(&quot;$&quot;* #,##0.0_);_(&quot;$&quot;* \(#,##0.0\);_(&quot;$&quot;* &quot;--- &quot;_)"/>
    <numFmt numFmtId="240" formatCode="0&quot;A&quot;"/>
    <numFmt numFmtId="241" formatCode="dd\-mmm\-yy_)"/>
    <numFmt numFmtId="242" formatCode="0.0_)_x;\(0.0\)_x"/>
    <numFmt numFmtId="243" formatCode="#,##0_);\(#,##0\);\-_);"/>
    <numFmt numFmtId="244" formatCode="0.0%;\(0.0%\)"/>
    <numFmt numFmtId="245" formatCode=";;;"/>
    <numFmt numFmtId="246" formatCode="#,##0_);\(#,##0\);\-_)"/>
    <numFmt numFmtId="247" formatCode="\£#,##0_);\(\£#,##0\)"/>
    <numFmt numFmtId="248" formatCode="_(* #,##0_);_(* \(#,##0\);_(* &quot;-      &quot;_);_(@_)"/>
    <numFmt numFmtId="249" formatCode="_(* #,##0.0000_);_(* \(#,##0.0000\);_(* &quot;-&quot;??_);_(@_)"/>
    <numFmt numFmtId="250" formatCode="#,##0.00&quot;£&quot;_);[Red]\(#,##0.00&quot;£&quot;\)"/>
    <numFmt numFmtId="251" formatCode="_ * #,##0_)&quot;£&quot;_ ;_ * \(#,##0\)&quot;£&quot;_ ;_ * &quot;-&quot;_)&quot;£&quot;_ ;_ @_ "/>
    <numFmt numFmtId="252" formatCode="_(&quot;$&quot;* #,##0.00_);_(&quot;$&quot;* \(#,##0.00\);_(&quot;$&quot;* &quot;-&quot;??_);_(@_)"/>
    <numFmt numFmtId="253" formatCode="0.000_)"/>
    <numFmt numFmtId="254" formatCode="#,##0_%_);\(#,##0\)_%;#,##0_%_);@_%_)"/>
    <numFmt numFmtId="255" formatCode="#,##0_%_);\(#,##0\)_%;**;@_%_)"/>
    <numFmt numFmtId="256" formatCode="#,##0;&quot;\&quot;&quot;\&quot;&quot;\&quot;&quot;\&quot;\(#,##0&quot;\&quot;&quot;\&quot;&quot;\&quot;&quot;\&quot;\)"/>
    <numFmt numFmtId="257" formatCode="\ \$* #,##0.0_);\ \$* \(#,##0.0\);\ \$* \—_);@_)"/>
    <numFmt numFmtId="258" formatCode="\ \€* #,##0.0_);\ \€* \(#,##0.0\);\ \€* \—_);@_)"/>
    <numFmt numFmtId="259" formatCode="&quot;$&quot;#,##0.000_);[Red]\(&quot;$&quot;#,##0.000\)"/>
    <numFmt numFmtId="260" formatCode="&quot;$&quot;#,##0_%_);\(&quot;$&quot;#,##0\)_%;&quot;$&quot;#,##0_%_);@_%_)"/>
    <numFmt numFmtId="261" formatCode="&quot;\&quot;&quot;\&quot;&quot;\&quot;&quot;\&quot;\$#,##0.00;&quot;\&quot;&quot;\&quot;&quot;\&quot;&quot;\&quot;\(&quot;\&quot;&quot;\&quot;&quot;\&quot;&quot;\&quot;\$#,##0.00&quot;\&quot;&quot;\&quot;&quot;\&quot;&quot;\&quot;\)"/>
    <numFmt numFmtId="262" formatCode="&quot;$&quot;#,##0;[Red]\-&quot;$&quot;#,##0"/>
    <numFmt numFmtId="263" formatCode="d/mm/yy"/>
    <numFmt numFmtId="264" formatCode="d\ mmmm\ yyyy"/>
    <numFmt numFmtId="265" formatCode="m/d/yy_%_)"/>
    <numFmt numFmtId="266" formatCode="mmm\ d\,\ yyyy\ "/>
    <numFmt numFmtId="267" formatCode="&quot;$&quot;#,##0.0\ \ \ ;\(&quot;$&quot;#,##0.0\)\ \ "/>
    <numFmt numFmtId="268" formatCode="&quot;\&quot;&quot;\&quot;&quot;\&quot;&quot;\&quot;\$#,##0;&quot;\&quot;&quot;\&quot;&quot;\&quot;&quot;\&quot;\(&quot;\&quot;&quot;\&quot;&quot;\&quot;&quot;\&quot;\$#,##0&quot;\&quot;&quot;\&quot;&quot;\&quot;&quot;\&quot;\)"/>
    <numFmt numFmtId="269" formatCode="0_%_);\(0\)_%;0_%_);@_%_)"/>
    <numFmt numFmtId="270" formatCode="_-[$€-2]* #,##0.00_-;\-[$€-2]* #,##0.00_-;_-[$€-2]* &quot;-&quot;??_-"/>
    <numFmt numFmtId="271" formatCode="0&quot;E&quot;"/>
    <numFmt numFmtId="272" formatCode="_-* #,##0.0_-;\-* #,##0.0_-;_-* &quot;-&quot;??_-;_-@_-"/>
    <numFmt numFmtId="273" formatCode="#,##0.000_);\(#,##0.000\)"/>
    <numFmt numFmtId="274" formatCode="#,##0.0_);[Red]\(#,##0.0\)"/>
    <numFmt numFmtId="275" formatCode="\+\ 0.0%_);\-\ 0.0%_);&quot;nil&quot;_);@_)"/>
    <numFmt numFmtId="276" formatCode="0.00%;\(0.00%\)"/>
    <numFmt numFmtId="277" formatCode="0.0\%_);\(0.0\%\);0.0\%_);@_%_)"/>
    <numFmt numFmtId="278" formatCode="#,##0.00&quot; $&quot;;\-#,##0.00&quot; $&quot;"/>
    <numFmt numFmtId="279" formatCode="&quot;$&quot;#,##0"/>
    <numFmt numFmtId="280" formatCode="_-* #,##0.00_-;_-* #,##0.00\-;_-* &quot;-&quot;??_-;_-@_-"/>
    <numFmt numFmtId="281" formatCode="0.00_)"/>
    <numFmt numFmtId="282" formatCode="#,##0.00000000_);\(#,##0.00000000\)"/>
    <numFmt numFmtId="283" formatCode="#,##0;\(#,##0\)"/>
    <numFmt numFmtId="284" formatCode="#,##0_)&quot;m&quot;;\(#,##0\)&quot;m&quot;;\-_)&quot;m&quot;"/>
    <numFmt numFmtId="285" formatCode="&quot;$&quot;#,##0.0,_);\(&quot;$&quot;#,##0.0,\)"/>
    <numFmt numFmtId="286" formatCode="#,##0.0,_);\(#,##0.0,\)"/>
    <numFmt numFmtId="287" formatCode="#,##0.0_);\(#,##0.0\);\-_)"/>
    <numFmt numFmtId="288" formatCode="#,##0\x_);\(#,##0\x\)"/>
    <numFmt numFmtId="289" formatCode="0.0\x_)_);&quot;NM&quot;_x_)_);0.0\x_)_);@_%_)"/>
    <numFmt numFmtId="290" formatCode="0.0_ &quot;  &quot;"/>
    <numFmt numFmtId="291" formatCode="#,##0.00\x_);\(#,##0.00\x\);\-_)"/>
    <numFmt numFmtId="292" formatCode="0.0_)_%_x;&quot;NM&quot;_1_1_1"/>
    <numFmt numFmtId="293" formatCode="0.0%_);\(0.0%\)"/>
    <numFmt numFmtId="294" formatCode="_(\ #,##0.0_);_(\ \(#,##0.0\);_(\ &quot;-&quot;?_);_(@_)"/>
    <numFmt numFmtId="295" formatCode="_(&quot;$&quot;\ #,##0.0_);_$\(\ \(#,##0.0\);_(\ &quot;-&quot;?_);_(@_)"/>
    <numFmt numFmtId="296" formatCode="#,##0_)&quot;p&quot;;\(#,##0\)&quot;p&quot;;\-_)&quot;p&quot;"/>
    <numFmt numFmtId="297" formatCode="_(* #,##0.0%_);_(* \(#,##0.0%\);_(* &quot;--- %&quot;_);_(* @_%_)"/>
    <numFmt numFmtId="298" formatCode="0%_);\(0%\)"/>
    <numFmt numFmtId="299" formatCode="#,##0.00&quot;¾&quot;_);[Red]\(#,##0.00&quot;¾&quot;\)"/>
    <numFmt numFmtId="300" formatCode="#,##0.0\%_);\(#,##0.0\%\);#,##0.0\%_);@_%_)"/>
    <numFmt numFmtId="301" formatCode="#,##0.00%_);\(#,##0.00%\);\-_)"/>
    <numFmt numFmtId="302" formatCode="0.0&quot;x&quot;;@_)"/>
    <numFmt numFmtId="303" formatCode="#,##0.000%;\-#,##0.000%;\-\%"/>
    <numFmt numFmtId="304" formatCode="#,##0.000;\-#,##0.000;\-\ "/>
    <numFmt numFmtId="305" formatCode="mm/dd/yy"/>
    <numFmt numFmtId="306" formatCode="#,##0.0;\(#,##0.0\)"/>
    <numFmt numFmtId="307" formatCode="_ * #,##0_)_£_ ;_ * \(#,##0\)_£_ ;_ * &quot;-&quot;_)_£_ ;_ @_ "/>
    <numFmt numFmtId="308" formatCode="_ * #,##0.00_)&quot;£&quot;_ ;_ * \(#,##0.00\)&quot;£&quot;_ ;_ * &quot;-&quot;??_)&quot;£&quot;_ ;_ @_ "/>
    <numFmt numFmtId="309" formatCode="0.0000000%"/>
    <numFmt numFmtId="310" formatCode="0.0_ _x_);\(0.0\)_ _x;@_ _x_)"/>
    <numFmt numFmtId="311" formatCode="0.0\ \x_);\(0.0\ \x\);@_ _x_)"/>
    <numFmt numFmtId="312" formatCode="0.00\x_)"/>
    <numFmt numFmtId="313" formatCode="0\ \ ;\(0\)\ \ \ "/>
    <numFmt numFmtId="314" formatCode="\¥#,##0_);\(\¥#,##0\)"/>
    <numFmt numFmtId="315" formatCode="&quot;Yes&quot;_%_);&quot;Error&quot;_%_);&quot;No&quot;_%_);&quot;--&quot;_%_)"/>
    <numFmt numFmtId="316" formatCode="#,##0_р_.;[Red]\(#,##0\)_р_."/>
    <numFmt numFmtId="317" formatCode="_ * #,##0_ ;_ * \-#,##0_ ;_ * &quot;-&quot;_ ;_ @_ "/>
    <numFmt numFmtId="318" formatCode="_-* #,##0_-;\-* #,##0_-;_-* &quot;-&quot;??_-;_-@_-"/>
    <numFmt numFmtId="319" formatCode="0.00000%"/>
  </numFmts>
  <fonts count="20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Geneva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6"/>
      <color indexed="8"/>
      <name val="MS Sans Serif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  <charset val="162"/>
    </font>
    <font>
      <b/>
      <u/>
      <sz val="8"/>
      <color indexed="18"/>
      <name val="Arial"/>
      <family val="2"/>
    </font>
    <font>
      <sz val="11"/>
      <name val="Arial"/>
      <family val="2"/>
    </font>
    <font>
      <sz val="10"/>
      <name val="SWISS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162"/>
    </font>
    <font>
      <sz val="8"/>
      <name val="Palatino"/>
      <family val="1"/>
    </font>
    <font>
      <sz val="10"/>
      <name val="MS Sans Serif"/>
      <family val="2"/>
    </font>
    <font>
      <sz val="9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8"/>
      <name val="Trebuchet MS"/>
      <family val="2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162"/>
    </font>
    <font>
      <sz val="9"/>
      <color indexed="8"/>
      <name val="Arial"/>
      <family val="2"/>
      <charset val="162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162"/>
    </font>
    <font>
      <b/>
      <sz val="9"/>
      <color indexed="18"/>
      <name val="Arial"/>
      <family val="2"/>
    </font>
    <font>
      <b/>
      <sz val="10"/>
      <color indexed="62"/>
      <name val="Arial"/>
      <family val="2"/>
    </font>
    <font>
      <b/>
      <u val="singleAccounting"/>
      <sz val="10"/>
      <color indexed="18"/>
      <name val="Arial"/>
      <family val="2"/>
      <charset val="162"/>
    </font>
    <font>
      <b/>
      <u val="singleAccounting"/>
      <sz val="10"/>
      <color indexed="18"/>
      <name val="Arial"/>
      <family val="2"/>
    </font>
    <font>
      <b/>
      <u val="singleAccounting"/>
      <sz val="9"/>
      <color indexed="18"/>
      <name val="Arial"/>
      <family val="2"/>
    </font>
    <font>
      <b/>
      <u val="singleAccounting"/>
      <sz val="10"/>
      <color indexed="62"/>
      <name val="Arial"/>
      <family val="2"/>
    </font>
    <font>
      <sz val="14"/>
      <name val="AngsanaUPC"/>
      <family val="1"/>
    </font>
    <font>
      <sz val="8"/>
      <name val="Helvetica"/>
      <family val="2"/>
    </font>
    <font>
      <sz val="6"/>
      <name val="MS Sans Serif"/>
      <family val="2"/>
    </font>
    <font>
      <u/>
      <sz val="6"/>
      <name val="MS Sans Serif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2"/>
      <name val="Arial MT"/>
    </font>
    <font>
      <sz val="11"/>
      <color indexed="22"/>
      <name val="Calibri"/>
      <family val="2"/>
    </font>
    <font>
      <sz val="9"/>
      <color indexed="12"/>
      <name val="Times New Roman"/>
      <family val="1"/>
    </font>
    <font>
      <sz val="8"/>
      <name val="Arial"/>
      <family val="2"/>
    </font>
    <font>
      <sz val="11"/>
      <color indexed="16"/>
      <name val="Calibri"/>
      <family val="2"/>
    </font>
    <font>
      <b/>
      <sz val="9"/>
      <name val="Trebuchet MS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0"/>
      <color indexed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10"/>
      <color indexed="9"/>
      <name val="MS Sans Serif"/>
      <family val="2"/>
    </font>
    <font>
      <sz val="6"/>
      <color indexed="9"/>
      <name val="MS Serif"/>
      <family val="1"/>
    </font>
    <font>
      <sz val="8"/>
      <color indexed="12"/>
      <name val="Trebuchet MS"/>
      <family val="2"/>
    </font>
    <font>
      <sz val="10"/>
      <color indexed="12"/>
      <name val="MS Sans Serif"/>
      <family val="2"/>
    </font>
    <font>
      <sz val="6"/>
      <color indexed="12"/>
      <name val="MS Sans Serif"/>
      <family val="2"/>
    </font>
    <font>
      <u/>
      <sz val="6"/>
      <color indexed="12"/>
      <name val="MS Sans Serif"/>
      <family val="2"/>
    </font>
    <font>
      <sz val="10"/>
      <color indexed="12"/>
      <name val="Times New Roman"/>
      <family val="1"/>
    </font>
    <font>
      <b/>
      <sz val="9"/>
      <color indexed="9"/>
      <name val="Arial"/>
      <family val="2"/>
    </font>
    <font>
      <sz val="12"/>
      <name val="Tms Rmn"/>
      <charset val="162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u val="singleAccounting"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name val="Book Antiqua"/>
      <family val="1"/>
    </font>
    <font>
      <b/>
      <sz val="11"/>
      <color indexed="53"/>
      <name val="Calibri"/>
      <family val="2"/>
    </font>
    <font>
      <sz val="9"/>
      <color indexed="10"/>
      <name val="Geneva"/>
    </font>
    <font>
      <b/>
      <sz val="11"/>
      <name val="Arial"/>
      <family val="2"/>
    </font>
    <font>
      <sz val="8"/>
      <color indexed="8"/>
      <name val="Times New Roman"/>
      <family val="1"/>
    </font>
    <font>
      <b/>
      <sz val="10"/>
      <name val="Helv"/>
      <family val="2"/>
    </font>
    <font>
      <sz val="10"/>
      <color indexed="18"/>
      <name val="Times New Roman"/>
      <family val="1"/>
    </font>
    <font>
      <sz val="7"/>
      <color indexed="10"/>
      <name val="Helvetica"/>
      <family val="2"/>
    </font>
    <font>
      <b/>
      <sz val="11"/>
      <color indexed="22"/>
      <name val="Calibri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indexed="8"/>
      <name val="Times New Roman"/>
      <family val="1"/>
    </font>
    <font>
      <sz val="11"/>
      <name val="Tms Rmn"/>
    </font>
    <font>
      <sz val="8"/>
      <color indexed="12"/>
      <name val="Helv"/>
    </font>
    <font>
      <b/>
      <sz val="8"/>
      <name val="Times New Roman"/>
      <family val="1"/>
    </font>
    <font>
      <b/>
      <sz val="14"/>
      <name val="Arial"/>
      <family val="2"/>
    </font>
    <font>
      <sz val="10"/>
      <name val="MS Serif"/>
      <family val="1"/>
    </font>
    <font>
      <sz val="8"/>
      <name val="Helv"/>
    </font>
    <font>
      <sz val="9"/>
      <name val="Helv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sz val="10"/>
      <name val="Tms Rmn"/>
    </font>
    <font>
      <sz val="12"/>
      <name val="Times New Roman"/>
      <family val="1"/>
    </font>
    <font>
      <sz val="8"/>
      <name val="Helv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sz val="10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b/>
      <sz val="10"/>
      <name val="Trebuchet MS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22"/>
      <name val="Times New Roman"/>
      <family val="1"/>
    </font>
    <font>
      <sz val="8"/>
      <color indexed="9"/>
      <name val="Times New Roman"/>
      <family val="1"/>
    </font>
    <font>
      <sz val="11"/>
      <color indexed="62"/>
      <name val="Calibri"/>
      <family val="2"/>
    </font>
    <font>
      <sz val="12"/>
      <color indexed="37"/>
      <name val="swiss"/>
    </font>
    <font>
      <sz val="8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9"/>
      <name val="Helv"/>
    </font>
    <font>
      <b/>
      <sz val="22"/>
      <color indexed="16"/>
      <name val="Arial"/>
      <family val="2"/>
    </font>
    <font>
      <sz val="10"/>
      <color indexed="25"/>
      <name val="Helvetica"/>
      <family val="2"/>
    </font>
    <font>
      <sz val="11"/>
      <color indexed="53"/>
      <name val="Calibri"/>
      <family val="2"/>
    </font>
    <font>
      <b/>
      <sz val="14"/>
      <color indexed="24"/>
      <name val="Book Antiqua"/>
      <family val="1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Book Antiqua"/>
      <family val="1"/>
    </font>
    <font>
      <sz val="10"/>
      <name val="Palatino"/>
      <family val="1"/>
    </font>
    <font>
      <b/>
      <sz val="13.5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i/>
      <sz val="14"/>
      <name val="Times New Roman"/>
      <family val="1"/>
    </font>
    <font>
      <b/>
      <sz val="22"/>
      <name val="Book Antiqua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sz val="10"/>
      <name val="Arial MT"/>
    </font>
    <font>
      <b/>
      <sz val="10"/>
      <name val="MS Sans Serif"/>
      <family val="2"/>
    </font>
    <font>
      <sz val="10"/>
      <color indexed="14"/>
      <name val="Arial"/>
      <family val="2"/>
    </font>
    <font>
      <sz val="8"/>
      <color indexed="10"/>
      <name val="Trebuchet MS"/>
      <family val="2"/>
    </font>
    <font>
      <sz val="8"/>
      <color indexed="14"/>
      <name val="Helvetica"/>
      <family val="2"/>
    </font>
    <font>
      <sz val="9.5"/>
      <color indexed="23"/>
      <name val="Helvetica-Black"/>
    </font>
    <font>
      <b/>
      <u/>
      <sz val="10"/>
      <name val="Trebuchet MS"/>
      <family val="2"/>
    </font>
    <font>
      <b/>
      <sz val="18"/>
      <color indexed="62"/>
      <name val="Cambria"/>
      <family val="2"/>
    </font>
    <font>
      <b/>
      <sz val="16"/>
      <color indexed="16"/>
      <name val="Arial"/>
      <family val="2"/>
    </font>
    <font>
      <sz val="10"/>
      <name val="KPN Arial"/>
    </font>
    <font>
      <sz val="18"/>
      <name val="Times New Roman"/>
      <family val="1"/>
      <charset val="162"/>
    </font>
    <font>
      <b/>
      <u/>
      <sz val="10"/>
      <name val="Arial Narrow"/>
      <family val="2"/>
    </font>
    <font>
      <b/>
      <sz val="8"/>
      <color indexed="8"/>
      <name val="Helv"/>
    </font>
    <font>
      <b/>
      <sz val="8"/>
      <color indexed="8"/>
      <name val="Helv"/>
      <charset val="16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10"/>
      <color indexed="16"/>
      <name val="Arial"/>
      <family val="2"/>
    </font>
    <font>
      <sz val="9"/>
      <name val="Helvetica-Black"/>
    </font>
    <font>
      <sz val="7"/>
      <color indexed="16"/>
      <name val="Arial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sz val="9"/>
      <color indexed="13"/>
      <name val="Helv"/>
    </font>
    <font>
      <b/>
      <sz val="8"/>
      <name val="Helv"/>
    </font>
    <font>
      <b/>
      <sz val="7"/>
      <color indexed="12"/>
      <name val="Arial"/>
      <family val="2"/>
    </font>
    <font>
      <sz val="12"/>
      <name val="SWISS"/>
    </font>
    <font>
      <u/>
      <sz val="10"/>
      <color indexed="8"/>
      <name val="MS Sans Serif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8"/>
      <name val="Helv"/>
    </font>
    <font>
      <sz val="10"/>
      <name val="Arial Cyr"/>
      <charset val="204"/>
    </font>
    <font>
      <sz val="12"/>
      <name val="바탕체"/>
      <family val="1"/>
      <charset val="129"/>
    </font>
    <font>
      <b/>
      <i/>
      <sz val="10"/>
      <name val="Arial"/>
      <family val="2"/>
      <charset val="162"/>
    </font>
    <font>
      <b/>
      <sz val="10"/>
      <name val="Arial"/>
      <family val="2"/>
      <charset val="162"/>
    </font>
    <font>
      <vertAlign val="subscript"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vertAlign val="subscript"/>
      <sz val="10"/>
      <color theme="1"/>
      <name val="Calibri"/>
      <family val="2"/>
      <charset val="162"/>
      <scheme val="minor"/>
    </font>
    <font>
      <b/>
      <vertAlign val="subscript"/>
      <sz val="10"/>
      <color theme="1"/>
      <name val="Arial"/>
      <family val="2"/>
      <charset val="162"/>
    </font>
    <font>
      <b/>
      <vertAlign val="subscript"/>
      <sz val="10"/>
      <name val="Arial"/>
      <family val="2"/>
      <charset val="162"/>
    </font>
    <font>
      <u/>
      <sz val="8"/>
      <color theme="10"/>
      <name val="Arial"/>
      <family val="2"/>
      <charset val="162"/>
    </font>
    <font>
      <b/>
      <vertAlign val="superscript"/>
      <sz val="10"/>
      <name val="Arial Tur"/>
      <charset val="162"/>
    </font>
    <font>
      <sz val="10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4D4D4C"/>
      <name val="Verdana"/>
      <family val="2"/>
      <charset val="162"/>
    </font>
  </fonts>
  <fills count="6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9"/>
      </patternFill>
    </fill>
    <fill>
      <patternFill patternType="lightGray">
        <fgColor indexed="15"/>
      </patternFill>
    </fill>
    <fill>
      <patternFill patternType="lightUp">
        <fgColor indexed="22"/>
        <bgColor indexed="55"/>
      </patternFill>
    </fill>
    <fill>
      <patternFill patternType="lightUp">
        <fgColor indexed="22"/>
        <bgColor indexed="29"/>
      </patternFill>
    </fill>
    <fill>
      <patternFill patternType="lightUp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gray0625">
        <bgColor indexed="23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13"/>
      </patternFill>
    </fill>
    <fill>
      <patternFill patternType="solid">
        <fgColor indexed="43"/>
        <bgColor indexed="43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ck">
        <color indexed="22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1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5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9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1" fillId="3" borderId="3"/>
    <xf numFmtId="174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3" fillId="0" borderId="0"/>
    <xf numFmtId="180" fontId="13" fillId="0" borderId="0"/>
    <xf numFmtId="15" fontId="11" fillId="0" borderId="21" applyBorder="0"/>
    <xf numFmtId="0" fontId="5" fillId="0" borderId="0"/>
    <xf numFmtId="10" fontId="6" fillId="0" borderId="0" applyFont="0" applyFill="0" applyBorder="0" applyAlignment="0" applyProtection="0"/>
    <xf numFmtId="0" fontId="11" fillId="3" borderId="3"/>
    <xf numFmtId="0" fontId="11" fillId="3" borderId="3"/>
    <xf numFmtId="0" fontId="14" fillId="0" borderId="0" applyNumberFormat="0" applyFont="0" applyFill="0" applyBorder="0" applyAlignment="0" applyProtection="0"/>
    <xf numFmtId="181" fontId="11" fillId="0" borderId="14" applyBorder="0"/>
    <xf numFmtId="182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38" fontId="15" fillId="0" borderId="0" applyFont="0" applyFill="0" applyBorder="0" applyAlignment="0" applyProtection="0"/>
    <xf numFmtId="38" fontId="16" fillId="0" borderId="0"/>
    <xf numFmtId="38" fontId="11" fillId="3" borderId="3"/>
    <xf numFmtId="38" fontId="11" fillId="3" borderId="3"/>
    <xf numFmtId="38" fontId="13" fillId="0" borderId="0"/>
    <xf numFmtId="38" fontId="13" fillId="0" borderId="0"/>
    <xf numFmtId="38" fontId="13" fillId="0" borderId="0"/>
    <xf numFmtId="38" fontId="13" fillId="0" borderId="0"/>
    <xf numFmtId="41" fontId="5" fillId="0" borderId="0" applyFont="0" applyFill="0" applyBorder="0" applyAlignment="0" applyProtection="0"/>
    <xf numFmtId="41" fontId="16" fillId="0" borderId="0"/>
    <xf numFmtId="41" fontId="11" fillId="3" borderId="3"/>
    <xf numFmtId="41" fontId="11" fillId="3" borderId="3"/>
    <xf numFmtId="41" fontId="13" fillId="0" borderId="0"/>
    <xf numFmtId="41" fontId="13" fillId="0" borderId="0"/>
    <xf numFmtId="41" fontId="13" fillId="0" borderId="0"/>
    <xf numFmtId="41" fontId="13" fillId="0" borderId="0"/>
    <xf numFmtId="184" fontId="13" fillId="0" borderId="0" applyFont="0" applyFill="0" applyBorder="0" applyProtection="0">
      <alignment horizontal="right"/>
    </xf>
    <xf numFmtId="185" fontId="13" fillId="0" borderId="0" applyFont="0" applyFill="0" applyBorder="0" applyProtection="0">
      <alignment horizontal="right"/>
    </xf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1" fillId="0" borderId="0" applyFont="0" applyFill="0" applyBorder="0" applyAlignment="0" applyProtection="0"/>
    <xf numFmtId="187" fontId="11" fillId="0" borderId="0" applyFont="0" applyFill="0" applyBorder="0" applyProtection="0">
      <alignment horizontal="right"/>
    </xf>
    <xf numFmtId="188" fontId="11" fillId="0" borderId="0" applyFont="0" applyFill="0" applyBorder="0" applyProtection="0">
      <alignment horizontal="right"/>
    </xf>
    <xf numFmtId="186" fontId="11" fillId="0" borderId="0" applyFont="0" applyFill="0" applyBorder="0" applyAlignment="0" applyProtection="0"/>
    <xf numFmtId="189" fontId="11" fillId="0" borderId="0" applyFont="0" applyFill="0" applyBorder="0" applyProtection="0">
      <alignment horizontal="right"/>
    </xf>
    <xf numFmtId="186" fontId="13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7" fillId="0" borderId="0" applyFont="0" applyFill="0" applyBorder="0" applyAlignment="0" applyProtection="0"/>
    <xf numFmtId="190" fontId="11" fillId="0" borderId="0" applyFont="0" applyFill="0" applyBorder="0" applyAlignment="0" applyProtection="0"/>
    <xf numFmtId="191" fontId="11" fillId="0" borderId="0" applyFont="0" applyFill="0" applyBorder="0" applyProtection="0">
      <alignment horizontal="right"/>
    </xf>
    <xf numFmtId="192" fontId="11" fillId="0" borderId="0" applyFont="0" applyFill="0" applyBorder="0" applyProtection="0">
      <alignment horizontal="right"/>
    </xf>
    <xf numFmtId="190" fontId="11" fillId="0" borderId="0" applyFont="0" applyFill="0" applyBorder="0" applyAlignment="0" applyProtection="0"/>
    <xf numFmtId="193" fontId="11" fillId="0" borderId="0" applyFont="0" applyFill="0" applyBorder="0" applyProtection="0">
      <alignment horizontal="right"/>
    </xf>
    <xf numFmtId="190" fontId="13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8" fillId="18" borderId="0"/>
    <xf numFmtId="0" fontId="11" fillId="0" borderId="0" applyFont="0" applyFill="0" applyBorder="0" applyAlignment="0" applyProtection="0"/>
    <xf numFmtId="194" fontId="11" fillId="0" borderId="0">
      <alignment horizontal="left" wrapText="1"/>
    </xf>
    <xf numFmtId="194" fontId="11" fillId="0" borderId="0">
      <alignment horizontal="left" wrapText="1"/>
    </xf>
    <xf numFmtId="165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0" fontId="11" fillId="3" borderId="3"/>
    <xf numFmtId="195" fontId="13" fillId="0" borderId="0" applyFont="0" applyFill="0" applyBorder="0" applyProtection="0">
      <alignment horizontal="right"/>
    </xf>
    <xf numFmtId="196" fontId="19" fillId="0" borderId="0" applyFont="0" applyFill="0" applyBorder="0" applyProtection="0">
      <alignment horizontal="right"/>
    </xf>
    <xf numFmtId="0" fontId="11" fillId="0" borderId="0"/>
    <xf numFmtId="0" fontId="11" fillId="0" borderId="0"/>
    <xf numFmtId="0" fontId="11" fillId="0" borderId="0"/>
    <xf numFmtId="0" fontId="11" fillId="0" borderId="0"/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97" fontId="11" fillId="0" borderId="0" applyFont="0" applyFill="0" applyBorder="0" applyAlignment="0" applyProtection="0"/>
    <xf numFmtId="198" fontId="11" fillId="0" borderId="0"/>
    <xf numFmtId="198" fontId="11" fillId="0" borderId="0"/>
    <xf numFmtId="198" fontId="11" fillId="0" borderId="0"/>
    <xf numFmtId="198" fontId="11" fillId="0" borderId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7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3" borderId="3"/>
    <xf numFmtId="197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38" fontId="15" fillId="0" borderId="0" applyFont="0" applyFill="0" applyBorder="0" applyAlignment="0" applyProtection="0"/>
    <xf numFmtId="0" fontId="10" fillId="0" borderId="0"/>
    <xf numFmtId="0" fontId="5" fillId="0" borderId="0">
      <alignment horizontal="left"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00" fontId="11" fillId="0" borderId="0" applyFont="0" applyFill="0" applyBorder="0" applyAlignment="0" applyProtection="0"/>
    <xf numFmtId="201" fontId="11" fillId="0" borderId="0"/>
    <xf numFmtId="201" fontId="11" fillId="0" borderId="0"/>
    <xf numFmtId="201" fontId="11" fillId="0" borderId="0"/>
    <xf numFmtId="201" fontId="11" fillId="0" borderId="0"/>
    <xf numFmtId="200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0" fontId="17" fillId="0" borderId="0" applyFont="0" applyFill="0" applyBorder="0" applyAlignment="0" applyProtection="0"/>
    <xf numFmtId="204" fontId="10" fillId="0" borderId="0" applyFont="0" applyFill="0" applyBorder="0" applyAlignment="0" applyProtection="0"/>
    <xf numFmtId="203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5" fontId="13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6" fontId="13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5" fontId="13" fillId="0" borderId="0" applyFont="0" applyFill="0" applyBorder="0" applyAlignment="0" applyProtection="0"/>
    <xf numFmtId="202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7" fontId="20" fillId="0" borderId="0">
      <alignment horizontal="right" vertical="center"/>
      <protection locked="0"/>
    </xf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7" fontId="20" fillId="0" borderId="0">
      <alignment horizontal="right" vertical="center"/>
      <protection locked="0"/>
    </xf>
    <xf numFmtId="207" fontId="20" fillId="0" borderId="0">
      <alignment horizontal="right" vertical="center"/>
      <protection locked="0"/>
    </xf>
    <xf numFmtId="200" fontId="11" fillId="0" borderId="0" applyFont="0" applyFill="0" applyBorder="0" applyAlignment="0" applyProtection="0"/>
    <xf numFmtId="200" fontId="11" fillId="3" borderId="3"/>
    <xf numFmtId="20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9" fontId="13" fillId="0" borderId="0" applyFont="0" applyFill="0" applyBorder="0" applyAlignment="0" applyProtection="0"/>
    <xf numFmtId="200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3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1" fontId="11" fillId="0" borderId="0" applyFont="0" applyFill="0" applyBorder="0" applyAlignment="0" applyProtection="0"/>
    <xf numFmtId="210" fontId="17" fillId="0" borderId="0" applyFont="0" applyFill="0" applyBorder="0" applyAlignment="0" applyProtection="0"/>
    <xf numFmtId="211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199" fontId="20" fillId="0" borderId="0">
      <alignment horizontal="right" vertical="center"/>
      <protection locked="0"/>
    </xf>
    <xf numFmtId="199" fontId="20" fillId="0" borderId="0">
      <alignment horizontal="right" vertical="center"/>
      <protection locked="0"/>
    </xf>
    <xf numFmtId="210" fontId="11" fillId="0" borderId="0" applyFont="0" applyFill="0" applyBorder="0" applyAlignment="0" applyProtection="0"/>
    <xf numFmtId="210" fontId="11" fillId="3" borderId="3"/>
    <xf numFmtId="21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3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210" fontId="11" fillId="0" borderId="0" applyFont="0" applyFill="0" applyBorder="0" applyAlignment="0" applyProtection="0"/>
    <xf numFmtId="14" fontId="13" fillId="0" borderId="0" applyFont="0" applyFill="0" applyBorder="0" applyProtection="0">
      <alignment horizontal="right"/>
    </xf>
    <xf numFmtId="202" fontId="11" fillId="0" borderId="0" applyFont="0" applyFill="0" applyBorder="0" applyAlignment="0" applyProtection="0"/>
    <xf numFmtId="37" fontId="11" fillId="0" borderId="0"/>
    <xf numFmtId="37" fontId="11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212" fontId="11" fillId="0" borderId="0" applyFont="0" applyFill="0" applyBorder="0" applyAlignment="0" applyProtection="0"/>
    <xf numFmtId="213" fontId="11" fillId="0" borderId="0" applyFont="0" applyFill="0" applyBorder="0" applyAlignment="0" applyProtection="0"/>
    <xf numFmtId="212" fontId="11" fillId="0" borderId="0" applyFont="0" applyFill="0" applyBorder="0" applyAlignment="0" applyProtection="0"/>
    <xf numFmtId="212" fontId="11" fillId="0" borderId="0" applyFont="0" applyFill="0" applyBorder="0" applyAlignment="0" applyProtection="0"/>
    <xf numFmtId="212" fontId="13" fillId="0" borderId="0" applyFont="0" applyFill="0" applyBorder="0" applyAlignment="0" applyProtection="0"/>
    <xf numFmtId="212" fontId="13" fillId="0" borderId="0" applyFont="0" applyFill="0" applyBorder="0" applyAlignment="0" applyProtection="0"/>
    <xf numFmtId="212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212" fontId="11" fillId="0" borderId="0" applyFont="0" applyFill="0" applyBorder="0" applyAlignment="0" applyProtection="0"/>
    <xf numFmtId="212" fontId="11" fillId="0" borderId="0" applyFont="0" applyFill="0" applyBorder="0" applyAlignment="0" applyProtection="0"/>
    <xf numFmtId="21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14" fontId="21" fillId="0" borderId="22" applyFont="0" applyFill="0" applyBorder="0" applyAlignment="0" applyProtection="0"/>
    <xf numFmtId="0" fontId="11" fillId="3" borderId="3"/>
    <xf numFmtId="0" fontId="22" fillId="0" borderId="0"/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19" borderId="0" applyNumberFormat="0" applyFont="0" applyAlignment="0" applyProtection="0"/>
    <xf numFmtId="0" fontId="11" fillId="19" borderId="0" applyNumberFormat="0" applyFont="0" applyAlignment="0" applyProtection="0"/>
    <xf numFmtId="0" fontId="11" fillId="19" borderId="0" applyNumberFormat="0" applyFont="0" applyAlignment="0" applyProtection="0"/>
    <xf numFmtId="215" fontId="13" fillId="20" borderId="0" applyNumberFormat="0" applyFont="0" applyAlignment="0" applyProtection="0"/>
    <xf numFmtId="0" fontId="25" fillId="20" borderId="0" applyNumberFormat="0" applyFont="0" applyAlignment="0" applyProtection="0"/>
    <xf numFmtId="0" fontId="13" fillId="19" borderId="0" applyNumberFormat="0" applyFont="0" applyAlignment="0" applyProtection="0"/>
    <xf numFmtId="0" fontId="11" fillId="19" borderId="0" applyNumberFormat="0" applyFont="0" applyAlignment="0" applyProtection="0"/>
    <xf numFmtId="215" fontId="13" fillId="20" borderId="0" applyNumberFormat="0" applyFont="0" applyAlignment="0" applyProtection="0"/>
    <xf numFmtId="0" fontId="13" fillId="19" borderId="0" applyNumberFormat="0" applyFont="0" applyAlignment="0" applyProtection="0"/>
    <xf numFmtId="0" fontId="13" fillId="20" borderId="0" applyNumberFormat="0" applyFont="0" applyAlignment="0" applyProtection="0"/>
    <xf numFmtId="0" fontId="11" fillId="19" borderId="0" applyNumberFormat="0" applyFont="0" applyAlignment="0" applyProtection="0"/>
    <xf numFmtId="0" fontId="11" fillId="19" borderId="0" applyNumberFormat="0" applyFont="0" applyAlignment="0" applyProtection="0"/>
    <xf numFmtId="0" fontId="10" fillId="19" borderId="0" applyNumberFormat="0" applyFont="0" applyAlignment="0" applyProtection="0"/>
    <xf numFmtId="0" fontId="11" fillId="19" borderId="0" applyNumberFormat="0" applyFont="0" applyAlignment="0" applyProtection="0"/>
    <xf numFmtId="0" fontId="11" fillId="19" borderId="0" applyNumberFormat="0" applyFont="0" applyAlignment="0" applyProtection="0"/>
    <xf numFmtId="0" fontId="13" fillId="20" borderId="0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9" borderId="0" applyNumberFormat="0" applyFont="0" applyAlignment="0" applyProtection="0"/>
    <xf numFmtId="0" fontId="11" fillId="19" borderId="0" applyNumberFormat="0" applyFont="0" applyAlignment="0" applyProtection="0"/>
    <xf numFmtId="0" fontId="11" fillId="19" borderId="0" applyNumberFormat="0" applyFont="0" applyAlignment="0" applyProtection="0"/>
    <xf numFmtId="0" fontId="11" fillId="19" borderId="0" applyNumberFormat="0" applyFont="0" applyAlignment="0" applyProtection="0"/>
    <xf numFmtId="0" fontId="11" fillId="19" borderId="0" applyNumberFormat="0" applyFont="0" applyAlignment="0" applyProtection="0"/>
    <xf numFmtId="0" fontId="11" fillId="19" borderId="0" applyNumberFormat="0" applyFont="0" applyAlignment="0" applyProtection="0"/>
    <xf numFmtId="0" fontId="14" fillId="0" borderId="0" applyNumberFormat="0" applyFont="0" applyFill="0" applyBorder="0" applyAlignment="0" applyProtection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38" fontId="15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11" fillId="0" borderId="0" applyFont="0" applyFill="0" applyBorder="0" applyAlignment="0" applyProtection="0"/>
    <xf numFmtId="216" fontId="11" fillId="0" borderId="0"/>
    <xf numFmtId="216" fontId="11" fillId="0" borderId="0"/>
    <xf numFmtId="216" fontId="11" fillId="0" borderId="0"/>
    <xf numFmtId="216" fontId="11" fillId="0" borderId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7" fillId="0" borderId="0" applyFont="0" applyFill="0" applyBorder="0" applyAlignment="0" applyProtection="0"/>
    <xf numFmtId="219" fontId="10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21" fontId="11" fillId="0" borderId="0" applyFont="0" applyFill="0" applyBorder="0" applyProtection="0">
      <alignment horizontal="right"/>
    </xf>
    <xf numFmtId="220" fontId="11" fillId="0" borderId="0" applyFont="0" applyFill="0" applyBorder="0" applyAlignment="0" applyProtection="0"/>
    <xf numFmtId="221" fontId="11" fillId="0" borderId="0" applyFont="0" applyFill="0" applyBorder="0" applyProtection="0">
      <alignment horizontal="right"/>
    </xf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22" fontId="11" fillId="0" borderId="0" applyFont="0" applyFill="0" applyBorder="0" applyProtection="0">
      <alignment horizontal="right"/>
    </xf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27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20" fillId="0" borderId="0">
      <alignment horizontal="left" vertical="center" indent="4"/>
      <protection locked="0"/>
    </xf>
    <xf numFmtId="218" fontId="20" fillId="0" borderId="0">
      <alignment horizontal="left" vertical="center" indent="4"/>
      <protection locked="0"/>
    </xf>
    <xf numFmtId="217" fontId="11" fillId="0" borderId="0" applyFont="0" applyFill="0" applyBorder="0" applyAlignment="0" applyProtection="0"/>
    <xf numFmtId="217" fontId="11" fillId="3" borderId="3"/>
    <xf numFmtId="217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29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28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7" fillId="0" borderId="0" applyFill="0" applyProtection="0">
      <alignment horizontal="center"/>
    </xf>
    <xf numFmtId="218" fontId="17" fillId="0" borderId="0" applyFill="0" applyProtection="0">
      <alignment horizontal="center"/>
    </xf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22" fontId="11" fillId="0" borderId="0" applyFont="0" applyFill="0" applyBorder="0" applyProtection="0">
      <alignment horizontal="right"/>
    </xf>
    <xf numFmtId="218" fontId="13" fillId="0" borderId="0" applyFont="0" applyFill="0" applyBorder="0" applyAlignment="0" applyProtection="0"/>
    <xf numFmtId="220" fontId="13" fillId="0" borderId="0" applyFont="0" applyFill="0" applyBorder="0" applyAlignment="0" applyProtection="0"/>
    <xf numFmtId="220" fontId="13" fillId="0" borderId="0" applyFont="0" applyFill="0" applyBorder="0" applyAlignment="0" applyProtection="0"/>
    <xf numFmtId="220" fontId="13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3" fillId="0" borderId="0" applyFont="0" applyFill="0" applyBorder="0" applyAlignment="0" applyProtection="0"/>
    <xf numFmtId="220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27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3" fontId="17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6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6" fontId="11" fillId="0" borderId="0" applyFont="0" applyFill="0" applyBorder="0" applyProtection="0">
      <alignment horizontal="right"/>
    </xf>
    <xf numFmtId="227" fontId="11" fillId="0" borderId="0" applyFont="0" applyFill="0" applyBorder="0" applyAlignment="0" applyProtection="0"/>
    <xf numFmtId="223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5" fontId="11" fillId="0" borderId="0" applyFont="0" applyFill="0" applyBorder="0" applyAlignment="0" applyProtection="0"/>
    <xf numFmtId="225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Protection="0">
      <alignment horizontal="left" indent="4"/>
    </xf>
    <xf numFmtId="224" fontId="11" fillId="0" borderId="0" applyFont="0" applyFill="0" applyBorder="0" applyProtection="0">
      <alignment horizontal="left" indent="4"/>
    </xf>
    <xf numFmtId="223" fontId="11" fillId="0" borderId="0" applyFont="0" applyFill="0" applyBorder="0" applyProtection="0">
      <alignment horizontal="right"/>
    </xf>
    <xf numFmtId="223" fontId="11" fillId="3" borderId="3"/>
    <xf numFmtId="223" fontId="11" fillId="0" borderId="0" applyFont="0" applyFill="0" applyBorder="0" applyProtection="0">
      <alignment horizontal="right"/>
    </xf>
    <xf numFmtId="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6" fontId="11" fillId="0" borderId="0" applyFont="0" applyFill="0" applyBorder="0" applyProtection="0">
      <alignment horizontal="right"/>
    </xf>
    <xf numFmtId="224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3" fillId="0" borderId="0" applyFont="0" applyFill="0" applyBorder="0" applyAlignment="0" applyProtection="0"/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4" fontId="11" fillId="0" borderId="0" applyFont="0" applyFill="0" applyBorder="0" applyAlignment="0" applyProtection="0"/>
    <xf numFmtId="223" fontId="11" fillId="0" borderId="0" applyFont="0" applyFill="0" applyBorder="0" applyProtection="0">
      <alignment horizontal="right"/>
    </xf>
    <xf numFmtId="225" fontId="11" fillId="0" borderId="0" applyFont="0" applyFill="0" applyBorder="0" applyAlignment="0" applyProtection="0"/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3" fontId="11" fillId="0" borderId="0" applyFont="0" applyFill="0" applyBorder="0" applyProtection="0">
      <alignment horizontal="right"/>
    </xf>
    <xf numFmtId="225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23" fontId="11" fillId="0" borderId="0" applyFont="0" applyFill="0" applyBorder="0" applyProtection="0">
      <alignment horizontal="right"/>
    </xf>
    <xf numFmtId="199" fontId="30" fillId="0" borderId="0" applyFill="0" applyBorder="0" applyAlignment="0" applyProtection="0"/>
    <xf numFmtId="228" fontId="11" fillId="0" borderId="0" applyFont="0" applyFill="0" applyBorder="0" applyAlignment="0" applyProtection="0"/>
    <xf numFmtId="186" fontId="11" fillId="0" borderId="0" applyFont="0" applyFill="0" applyBorder="0" applyProtection="0">
      <alignment horizontal="right"/>
    </xf>
    <xf numFmtId="186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228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228" fontId="13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229" fontId="20" fillId="0" borderId="23" applyFont="0" applyFill="0" applyBorder="0" applyProtection="0">
      <alignment horizontal="right"/>
    </xf>
    <xf numFmtId="230" fontId="13" fillId="0" borderId="0" applyFont="0" applyFill="0" applyBorder="0" applyAlignment="0" applyProtection="0"/>
    <xf numFmtId="230" fontId="13" fillId="0" borderId="0" applyFont="0" applyFill="0" applyBorder="0" applyProtection="0">
      <alignment horizontal="right"/>
    </xf>
    <xf numFmtId="231" fontId="11" fillId="0" borderId="0" applyFont="0" applyFill="0" applyBorder="0" applyAlignment="0" applyProtection="0"/>
    <xf numFmtId="190" fontId="11" fillId="0" borderId="0" applyFont="0" applyFill="0" applyBorder="0" applyProtection="0">
      <alignment horizontal="right"/>
    </xf>
    <xf numFmtId="190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190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231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231" fontId="13" fillId="0" borderId="0" applyFont="0" applyFill="0" applyBorder="0" applyAlignment="0" applyProtection="0"/>
    <xf numFmtId="190" fontId="11" fillId="0" borderId="0" applyFont="0" applyFill="0" applyBorder="0" applyProtection="0">
      <alignment horizontal="right"/>
    </xf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231" fontId="11" fillId="0" borderId="0" applyFont="0" applyFill="0" applyBorder="0" applyAlignment="0" applyProtection="0"/>
    <xf numFmtId="172" fontId="5" fillId="0" borderId="0">
      <alignment horizontal="left" wrapText="1"/>
    </xf>
    <xf numFmtId="0" fontId="11" fillId="0" borderId="0" applyFont="0" applyFill="0" applyBorder="0" applyAlignment="0" applyProtection="0"/>
    <xf numFmtId="0" fontId="10" fillId="0" borderId="0"/>
    <xf numFmtId="199" fontId="30" fillId="0" borderId="0" applyFill="0" applyBorder="0" applyAlignment="0" applyProtection="0"/>
    <xf numFmtId="0" fontId="11" fillId="0" borderId="0" applyFont="0" applyFill="0" applyBorder="0" applyAlignment="0" applyProtection="0"/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2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2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11" fillId="3" borderId="3"/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232" fontId="31" fillId="0" borderId="0" applyNumberFormat="0" applyFill="0" applyBorder="0" applyProtection="0">
      <alignment vertical="top"/>
    </xf>
    <xf numFmtId="232" fontId="31" fillId="0" borderId="0" applyNumberFormat="0" applyFill="0" applyBorder="0" applyProtection="0">
      <alignment vertical="top"/>
    </xf>
    <xf numFmtId="232" fontId="31" fillId="0" borderId="0" applyNumberFormat="0" applyFill="0" applyBorder="0" applyProtection="0">
      <alignment vertical="top"/>
    </xf>
    <xf numFmtId="232" fontId="31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33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24" applyNumberFormat="0" applyFill="0" applyAlignment="0" applyProtection="0"/>
    <xf numFmtId="0" fontId="20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24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215" fontId="20" fillId="0" borderId="23" applyNumberFormat="0" applyFill="0" applyAlignment="0" applyProtection="0"/>
    <xf numFmtId="232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215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5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5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6" fillId="0" borderId="25" applyNumberFormat="0" applyFill="0" applyProtection="0">
      <alignment horizontal="center"/>
    </xf>
    <xf numFmtId="0" fontId="36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7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6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34" fillId="0" borderId="25" applyNumberFormat="0" applyFill="0" applyProtection="0">
      <alignment horizontal="center"/>
    </xf>
    <xf numFmtId="0" fontId="11" fillId="0" borderId="26" applyNumberFormat="0" applyFont="0" applyFill="0" applyAlignment="0" applyProtection="0"/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5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5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40" fillId="0" borderId="0" applyNumberFormat="0" applyFill="0" applyBorder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40" fillId="0" borderId="0" applyNumberFormat="0" applyFill="0" applyBorder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41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ont="0" applyFill="0" applyBorder="0" applyAlignment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232" fontId="39" fillId="0" borderId="0" applyNumberFormat="0" applyFill="0" applyBorder="0" applyProtection="0">
      <alignment horizontal="centerContinuous"/>
    </xf>
    <xf numFmtId="232" fontId="39" fillId="0" borderId="0" applyNumberFormat="0" applyFill="0" applyBorder="0" applyProtection="0">
      <alignment horizontal="centerContinuous"/>
    </xf>
    <xf numFmtId="232" fontId="39" fillId="0" borderId="0" applyNumberFormat="0" applyFill="0" applyBorder="0" applyProtection="0">
      <alignment horizontal="centerContinuous"/>
    </xf>
    <xf numFmtId="232" fontId="39" fillId="0" borderId="0" applyNumberFormat="0" applyFill="0" applyBorder="0" applyProtection="0">
      <alignment horizontal="centerContinuous"/>
    </xf>
    <xf numFmtId="0" fontId="40" fillId="0" borderId="0" applyNumberFormat="0" applyFill="0" applyBorder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0" fontId="39" fillId="0" borderId="0" applyNumberFormat="0" applyFill="0" applyBorder="0" applyProtection="0">
      <alignment horizontal="centerContinuous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172" fontId="11" fillId="0" borderId="0">
      <alignment horizontal="left" wrapText="1"/>
    </xf>
    <xf numFmtId="233" fontId="11" fillId="0" borderId="0"/>
    <xf numFmtId="233" fontId="11" fillId="0" borderId="0"/>
    <xf numFmtId="233" fontId="11" fillId="0" borderId="0"/>
    <xf numFmtId="233" fontId="11" fillId="0" borderId="0"/>
    <xf numFmtId="175" fontId="26" fillId="0" borderId="0" applyFont="0" applyFill="0" applyBorder="0" applyAlignment="0" applyProtection="0"/>
    <xf numFmtId="234" fontId="26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42" fillId="0" borderId="0"/>
    <xf numFmtId="214" fontId="10" fillId="0" borderId="0" applyFont="0" applyFill="0" applyBorder="0" applyAlignment="0" applyProtection="0"/>
    <xf numFmtId="9" fontId="11" fillId="21" borderId="0"/>
    <xf numFmtId="0" fontId="5" fillId="0" borderId="0"/>
    <xf numFmtId="0" fontId="43" fillId="0" borderId="0"/>
    <xf numFmtId="0" fontId="26" fillId="0" borderId="0"/>
    <xf numFmtId="1" fontId="26" fillId="0" borderId="0"/>
    <xf numFmtId="9" fontId="11" fillId="0" borderId="0"/>
    <xf numFmtId="165" fontId="26" fillId="0" borderId="0"/>
    <xf numFmtId="171" fontId="26" fillId="0" borderId="0"/>
    <xf numFmtId="165" fontId="26" fillId="0" borderId="0"/>
    <xf numFmtId="2" fontId="26" fillId="0" borderId="0"/>
    <xf numFmtId="10" fontId="26" fillId="0" borderId="0"/>
    <xf numFmtId="2" fontId="26" fillId="0" borderId="0"/>
    <xf numFmtId="235" fontId="44" fillId="0" borderId="0" applyFill="0" applyBorder="0" applyAlignment="0" applyProtection="0"/>
    <xf numFmtId="219" fontId="44" fillId="0" borderId="0" applyFill="0" applyBorder="0" applyAlignment="0" applyProtection="0"/>
    <xf numFmtId="236" fontId="19" fillId="0" borderId="0" applyFont="0" applyFill="0" applyBorder="0" applyAlignment="0" applyProtection="0">
      <alignment horizontal="right"/>
    </xf>
    <xf numFmtId="1" fontId="26" fillId="0" borderId="0"/>
    <xf numFmtId="1" fontId="26" fillId="0" borderId="0"/>
    <xf numFmtId="1" fontId="26" fillId="0" borderId="0"/>
    <xf numFmtId="215" fontId="26" fillId="0" borderId="0"/>
    <xf numFmtId="215" fontId="26" fillId="0" borderId="0"/>
    <xf numFmtId="215" fontId="26" fillId="0" borderId="0"/>
    <xf numFmtId="215" fontId="26" fillId="0" borderId="0"/>
    <xf numFmtId="38" fontId="10" fillId="0" borderId="27"/>
    <xf numFmtId="14" fontId="45" fillId="0" borderId="0" applyFill="0" applyBorder="0" applyProtection="0">
      <alignment horizontal="right"/>
    </xf>
    <xf numFmtId="1" fontId="45" fillId="0" borderId="0" applyFill="0" applyBorder="0" applyProtection="0">
      <alignment horizontal="right"/>
    </xf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7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7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37" fontId="49" fillId="0" borderId="0">
      <alignment horizontal="center"/>
    </xf>
    <xf numFmtId="237" fontId="13" fillId="0" borderId="0" applyFont="0" applyFill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46" fillId="22" borderId="0" applyNumberFormat="0" applyBorder="0" applyAlignment="0" applyProtection="0"/>
    <xf numFmtId="0" fontId="46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46" fillId="30" borderId="0" applyNumberFormat="0" applyBorder="0" applyAlignment="0" applyProtection="0"/>
    <xf numFmtId="0" fontId="46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46" fillId="25" borderId="0" applyNumberFormat="0" applyBorder="0" applyAlignment="0" applyProtection="0"/>
    <xf numFmtId="0" fontId="46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238" fontId="51" fillId="0" borderId="0" applyFont="0" applyFill="0" applyBorder="0" applyAlignment="0" applyProtection="0"/>
    <xf numFmtId="239" fontId="27" fillId="0" borderId="0" applyFont="0" applyFill="0" applyBorder="0" applyAlignment="0" applyProtection="0"/>
    <xf numFmtId="240" fontId="13" fillId="0" borderId="0" applyFont="0" applyFill="0" applyBorder="0" applyAlignment="0">
      <alignment vertical="center"/>
    </xf>
    <xf numFmtId="241" fontId="11" fillId="34" borderId="28">
      <alignment horizontal="center" vertical="center"/>
    </xf>
    <xf numFmtId="242" fontId="10" fillId="0" borderId="0"/>
    <xf numFmtId="0" fontId="11" fillId="0" borderId="0"/>
    <xf numFmtId="0" fontId="29" fillId="0" borderId="0">
      <alignment horizontal="center" wrapText="1"/>
      <protection locked="0"/>
    </xf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3" fillId="35" borderId="0" applyNumberFormat="0" applyBorder="0" applyAlignment="0" applyProtection="0"/>
    <xf numFmtId="199" fontId="54" fillId="3" borderId="17">
      <alignment horizontal="left"/>
    </xf>
    <xf numFmtId="3" fontId="28" fillId="0" borderId="0" applyFont="0" applyBorder="0" applyAlignment="0" applyProtection="0"/>
    <xf numFmtId="0" fontId="55" fillId="36" borderId="31" applyNumberFormat="0" applyAlignment="0" applyProtection="0"/>
    <xf numFmtId="243" fontId="56" fillId="36" borderId="0" applyNumberFormat="0" applyBorder="0">
      <alignment horizontal="center" vertic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37" borderId="0" applyNumberFormat="0" applyFill="0" applyBorder="0" applyAlignment="0" applyProtection="0">
      <protection locked="0"/>
    </xf>
    <xf numFmtId="0" fontId="60" fillId="38" borderId="0" applyNumberFormat="0" applyBorder="0" applyAlignment="0" applyProtection="0"/>
    <xf numFmtId="0" fontId="61" fillId="38" borderId="0" applyNumberFormat="0" applyBorder="0" applyAlignment="0" applyProtection="0"/>
    <xf numFmtId="244" fontId="52" fillId="0" borderId="0" applyNumberFormat="0" applyFont="0" applyAlignment="0"/>
    <xf numFmtId="245" fontId="10" fillId="0" borderId="0" applyFont="0" applyFill="0" applyBorder="0" applyAlignment="0" applyProtection="0"/>
    <xf numFmtId="199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5" fillId="36" borderId="33">
      <alignment horizontal="center" vertical="center"/>
    </xf>
    <xf numFmtId="0" fontId="55" fillId="36" borderId="34">
      <alignment horizontal="center"/>
    </xf>
    <xf numFmtId="177" fontId="66" fillId="0" borderId="0">
      <alignment horizontal="right"/>
      <protection locked="0"/>
    </xf>
    <xf numFmtId="0" fontId="67" fillId="39" borderId="31">
      <alignment horizontal="center" vertical="center"/>
    </xf>
    <xf numFmtId="0" fontId="68" fillId="0" borderId="0" applyNumberFormat="0" applyFill="0" applyBorder="0" applyAlignment="0" applyProtection="0"/>
    <xf numFmtId="0" fontId="69" fillId="0" borderId="14" applyNumberFormat="0" applyFill="0" applyAlignment="0" applyProtection="0"/>
    <xf numFmtId="0" fontId="70" fillId="37" borderId="20" applyNumberFormat="0" applyFill="0" applyBorder="0" applyAlignment="0" applyProtection="0">
      <protection locked="0"/>
    </xf>
    <xf numFmtId="246" fontId="13" fillId="0" borderId="31" applyNumberFormat="0" applyFont="0" applyFill="0" applyAlignment="0">
      <alignment vertical="center"/>
    </xf>
    <xf numFmtId="168" fontId="11" fillId="0" borderId="35" applyAlignment="0" applyProtection="0"/>
    <xf numFmtId="0" fontId="29" fillId="0" borderId="22" applyNumberFormat="0" applyFont="0" applyFill="0" applyAlignment="0" applyProtection="0"/>
    <xf numFmtId="0" fontId="29" fillId="0" borderId="36" applyNumberFormat="0" applyFont="0" applyFill="0" applyAlignment="0" applyProtection="0"/>
    <xf numFmtId="0" fontId="6" fillId="0" borderId="14" applyNumberFormat="0" applyFont="0" applyFill="0" applyAlignment="0" applyProtection="0"/>
    <xf numFmtId="0" fontId="6" fillId="0" borderId="37" applyNumberFormat="0" applyFont="0" applyFill="0" applyAlignment="0" applyProtection="0"/>
    <xf numFmtId="0" fontId="6" fillId="0" borderId="20" applyNumberFormat="0" applyFont="0" applyFill="0" applyAlignment="0" applyProtection="0"/>
    <xf numFmtId="0" fontId="6" fillId="0" borderId="35" applyNumberFormat="0" applyFont="0" applyFill="0" applyAlignment="0" applyProtection="0"/>
    <xf numFmtId="168" fontId="11" fillId="0" borderId="35" applyAlignment="0" applyProtection="0"/>
    <xf numFmtId="247" fontId="71" fillId="0" borderId="0" applyFont="0" applyFill="0" applyBorder="0" applyAlignment="0" applyProtection="0"/>
    <xf numFmtId="221" fontId="10" fillId="0" borderId="0" applyFont="0" applyFill="0" applyBorder="0" applyAlignment="0" applyProtection="0"/>
    <xf numFmtId="248" fontId="72" fillId="0" borderId="0"/>
    <xf numFmtId="0" fontId="73" fillId="0" borderId="0" applyFill="0" applyBorder="0" applyAlignment="0"/>
    <xf numFmtId="199" fontId="74" fillId="0" borderId="0" applyFill="0" applyBorder="0" applyAlignment="0"/>
    <xf numFmtId="249" fontId="74" fillId="0" borderId="0" applyFill="0" applyBorder="0" applyAlignment="0"/>
    <xf numFmtId="250" fontId="11" fillId="0" borderId="0" applyFill="0" applyBorder="0" applyAlignment="0"/>
    <xf numFmtId="251" fontId="11" fillId="0" borderId="0" applyFill="0" applyBorder="0" applyAlignment="0"/>
    <xf numFmtId="252" fontId="74" fillId="0" borderId="0" applyFill="0" applyBorder="0" applyAlignment="0"/>
    <xf numFmtId="244" fontId="74" fillId="0" borderId="0" applyFill="0" applyBorder="0" applyAlignment="0"/>
    <xf numFmtId="199" fontId="74" fillId="0" borderId="0" applyFill="0" applyBorder="0" applyAlignment="0"/>
    <xf numFmtId="199" fontId="75" fillId="0" borderId="0"/>
    <xf numFmtId="0" fontId="76" fillId="40" borderId="38" applyNumberFormat="0" applyAlignment="0" applyProtection="0"/>
    <xf numFmtId="0" fontId="77" fillId="0" borderId="0"/>
    <xf numFmtId="248" fontId="78" fillId="0" borderId="0">
      <alignment horizontal="left"/>
    </xf>
    <xf numFmtId="38" fontId="79" fillId="41" borderId="0" applyNumberFormat="0" applyFont="0" applyBorder="0" applyAlignment="0">
      <alignment horizontal="centerContinuous"/>
    </xf>
    <xf numFmtId="0" fontId="80" fillId="0" borderId="0"/>
    <xf numFmtId="0" fontId="11" fillId="0" borderId="0" applyNumberFormat="0" applyFont="0" applyFill="0" applyBorder="0" applyProtection="0">
      <alignment horizontal="centerContinuous"/>
    </xf>
    <xf numFmtId="0" fontId="78" fillId="0" borderId="0" applyFill="0" applyBorder="0" applyProtection="0">
      <alignment horizontal="center"/>
      <protection locked="0"/>
    </xf>
    <xf numFmtId="1" fontId="81" fillId="0" borderId="0"/>
    <xf numFmtId="165" fontId="82" fillId="0" borderId="0"/>
    <xf numFmtId="0" fontId="83" fillId="27" borderId="39" applyNumberFormat="0" applyAlignment="0" applyProtection="0"/>
    <xf numFmtId="0" fontId="84" fillId="0" borderId="0" applyNumberFormat="0" applyFill="0" applyBorder="0" applyProtection="0">
      <alignment horizontal="right"/>
    </xf>
    <xf numFmtId="0" fontId="85" fillId="0" borderId="16">
      <alignment horizontal="center"/>
    </xf>
    <xf numFmtId="197" fontId="86" fillId="0" borderId="0"/>
    <xf numFmtId="253" fontId="87" fillId="0" borderId="0"/>
    <xf numFmtId="253" fontId="87" fillId="0" borderId="0"/>
    <xf numFmtId="253" fontId="87" fillId="0" borderId="0"/>
    <xf numFmtId="253" fontId="87" fillId="0" borderId="0"/>
    <xf numFmtId="253" fontId="87" fillId="0" borderId="0"/>
    <xf numFmtId="253" fontId="87" fillId="0" borderId="0"/>
    <xf numFmtId="253" fontId="87" fillId="0" borderId="0"/>
    <xf numFmtId="253" fontId="87" fillId="0" borderId="0"/>
    <xf numFmtId="252" fontId="74" fillId="0" borderId="0" applyFont="0" applyFill="0" applyBorder="0" applyAlignment="0" applyProtection="0"/>
    <xf numFmtId="38" fontId="88" fillId="0" borderId="0">
      <alignment horizontal="center"/>
      <protection locked="0"/>
    </xf>
    <xf numFmtId="40" fontId="89" fillId="0" borderId="0" applyFont="0" applyFill="0" applyBorder="0" applyAlignment="0" applyProtection="0">
      <alignment horizontal="center"/>
    </xf>
    <xf numFmtId="182" fontId="89" fillId="0" borderId="0" applyFont="0" applyFill="0" applyBorder="0" applyAlignment="0" applyProtection="0">
      <alignment horizontal="center"/>
    </xf>
    <xf numFmtId="254" fontId="25" fillId="0" borderId="0" applyFont="0" applyFill="0" applyBorder="0" applyAlignment="0" applyProtection="0">
      <alignment horizontal="right"/>
    </xf>
    <xf numFmtId="255" fontId="25" fillId="0" borderId="0" applyFont="0" applyFill="0" applyBorder="0" applyAlignment="0" applyProtection="0"/>
    <xf numFmtId="254" fontId="25" fillId="0" borderId="0" applyFont="0" applyFill="0" applyBorder="0" applyAlignment="0" applyProtection="0">
      <alignment horizontal="right"/>
    </xf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5" fillId="0" borderId="0" applyFont="0" applyFill="0" applyBorder="0" applyAlignment="0" applyProtection="0"/>
    <xf numFmtId="256" fontId="10" fillId="0" borderId="0"/>
    <xf numFmtId="19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0" fillId="0" borderId="0" applyFill="0" applyBorder="0" applyAlignment="0" applyProtection="0">
      <protection locked="0"/>
    </xf>
    <xf numFmtId="0" fontId="91" fillId="0" borderId="0" applyNumberFormat="0" applyAlignment="0">
      <alignment horizontal="left"/>
    </xf>
    <xf numFmtId="257" fontId="11" fillId="0" borderId="0" applyFont="0" applyFill="0" applyBorder="0" applyAlignment="0" applyProtection="0"/>
    <xf numFmtId="258" fontId="11" fillId="0" borderId="0" applyFont="0" applyFill="0" applyBorder="0" applyAlignment="0" applyProtection="0"/>
    <xf numFmtId="199" fontId="74" fillId="0" borderId="0" applyFont="0" applyFill="0" applyBorder="0" applyAlignment="0" applyProtection="0"/>
    <xf numFmtId="176" fontId="10" fillId="0" borderId="0"/>
    <xf numFmtId="177" fontId="5" fillId="0" borderId="0" applyFont="0" applyFill="0" applyBorder="0" applyAlignment="0" applyProtection="0"/>
    <xf numFmtId="259" fontId="29" fillId="0" borderId="0" applyFont="0" applyFill="0" applyBorder="0" applyAlignment="0" applyProtection="0"/>
    <xf numFmtId="260" fontId="25" fillId="0" borderId="0" applyFont="0" applyFill="0" applyBorder="0" applyAlignment="0" applyProtection="0">
      <alignment horizontal="right"/>
    </xf>
    <xf numFmtId="252" fontId="11" fillId="0" borderId="0" applyFont="0" applyFill="0" applyBorder="0" applyAlignment="0" applyProtection="0"/>
    <xf numFmtId="252" fontId="5" fillId="0" borderId="0" applyFont="0" applyFill="0" applyBorder="0" applyAlignment="0" applyProtection="0"/>
    <xf numFmtId="252" fontId="11" fillId="0" borderId="0" applyFont="0" applyFill="0" applyBorder="0" applyAlignment="0" applyProtection="0"/>
    <xf numFmtId="179" fontId="11" fillId="0" borderId="0" applyFill="0" applyBorder="0" applyAlignment="0" applyProtection="0"/>
    <xf numFmtId="261" fontId="10" fillId="0" borderId="0"/>
    <xf numFmtId="177" fontId="92" fillId="0" borderId="0" applyFill="0" applyBorder="0">
      <alignment horizontal="right"/>
    </xf>
    <xf numFmtId="0" fontId="93" fillId="0" borderId="0"/>
    <xf numFmtId="226" fontId="10" fillId="0" borderId="0" applyFont="0" applyFill="0" applyBorder="0" applyAlignment="0" applyProtection="0"/>
    <xf numFmtId="0" fontId="93" fillId="0" borderId="41"/>
    <xf numFmtId="175" fontId="94" fillId="0" borderId="0" applyNumberFormat="0" applyFill="0" applyBorder="0" applyAlignment="0"/>
    <xf numFmtId="262" fontId="95" fillId="0" borderId="0">
      <protection locked="0"/>
    </xf>
    <xf numFmtId="263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264" fontId="11" fillId="0" borderId="0" applyFont="0" applyFill="0" applyBorder="0" applyAlignment="0" applyProtection="0"/>
    <xf numFmtId="265" fontId="25" fillId="0" borderId="0" applyFont="0" applyFill="0" applyBorder="0" applyAlignment="0" applyProtection="0"/>
    <xf numFmtId="14" fontId="73" fillId="0" borderId="0" applyFill="0" applyBorder="0" applyAlignment="0"/>
    <xf numFmtId="14" fontId="96" fillId="0" borderId="0"/>
    <xf numFmtId="14" fontId="11" fillId="0" borderId="0">
      <alignment horizontal="right"/>
      <protection locked="0"/>
    </xf>
    <xf numFmtId="266" fontId="10" fillId="0" borderId="0"/>
    <xf numFmtId="14" fontId="97" fillId="0" borderId="14" applyBorder="0" applyAlignment="0">
      <alignment horizontal="center"/>
    </xf>
    <xf numFmtId="0" fontId="13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67" fontId="98" fillId="0" borderId="0"/>
    <xf numFmtId="268" fontId="10" fillId="0" borderId="0"/>
    <xf numFmtId="0" fontId="13" fillId="0" borderId="0"/>
    <xf numFmtId="176" fontId="29" fillId="0" borderId="0"/>
    <xf numFmtId="176" fontId="11" fillId="0" borderId="0">
      <protection locked="0"/>
    </xf>
    <xf numFmtId="177" fontId="29" fillId="0" borderId="0"/>
    <xf numFmtId="179" fontId="73" fillId="0" borderId="0" applyFont="0" applyFill="0" applyBorder="0" applyAlignment="0" applyProtection="0">
      <protection locked="0"/>
    </xf>
    <xf numFmtId="176" fontId="11" fillId="0" borderId="0" applyFont="0" applyFill="0" applyBorder="0" applyAlignment="0" applyProtection="0"/>
    <xf numFmtId="269" fontId="25" fillId="0" borderId="42" applyNumberFormat="0" applyFont="0" applyFill="0" applyAlignment="0" applyProtection="0"/>
    <xf numFmtId="204" fontId="99" fillId="0" borderId="0" applyFill="0" applyBorder="0" applyAlignment="0" applyProtection="0"/>
    <xf numFmtId="0" fontId="100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4" borderId="0" applyNumberFormat="0" applyBorder="0" applyAlignment="0" applyProtection="0"/>
    <xf numFmtId="252" fontId="74" fillId="0" borderId="0" applyFill="0" applyBorder="0" applyAlignment="0"/>
    <xf numFmtId="199" fontId="74" fillId="0" borderId="0" applyFill="0" applyBorder="0" applyAlignment="0"/>
    <xf numFmtId="252" fontId="74" fillId="0" borderId="0" applyFill="0" applyBorder="0" applyAlignment="0"/>
    <xf numFmtId="244" fontId="74" fillId="0" borderId="0" applyFill="0" applyBorder="0" applyAlignment="0"/>
    <xf numFmtId="199" fontId="74" fillId="0" borderId="0" applyFill="0" applyBorder="0" applyAlignment="0"/>
    <xf numFmtId="0" fontId="101" fillId="0" borderId="0" applyNumberFormat="0" applyAlignment="0">
      <alignment horizontal="left"/>
    </xf>
    <xf numFmtId="270" fontId="8" fillId="0" borderId="0" applyFont="0" applyFill="0" applyBorder="0" applyAlignment="0" applyProtection="0"/>
    <xf numFmtId="271" fontId="13" fillId="0" borderId="0" applyFont="0" applyFill="0" applyBorder="0" applyAlignment="0">
      <alignment vertical="center"/>
    </xf>
    <xf numFmtId="0" fontId="102" fillId="0" borderId="0" applyNumberFormat="0" applyFill="0" applyBorder="0" applyAlignment="0" applyProtection="0"/>
    <xf numFmtId="38" fontId="26" fillId="0" borderId="0"/>
    <xf numFmtId="272" fontId="11" fillId="0" borderId="0">
      <protection locked="0"/>
    </xf>
    <xf numFmtId="273" fontId="92" fillId="0" borderId="0" applyFill="0" applyBorder="0">
      <alignment horizontal="right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Fill="0" applyBorder="0" applyProtection="0">
      <alignment horizontal="left"/>
    </xf>
    <xf numFmtId="274" fontId="52" fillId="37" borderId="1" applyFont="0" applyBorder="0" applyAlignment="0" applyProtection="0">
      <alignment vertical="top"/>
    </xf>
    <xf numFmtId="243" fontId="85" fillId="45" borderId="0" applyNumberFormat="0" applyBorder="0">
      <alignment horizontal="center" vertical="center"/>
    </xf>
    <xf numFmtId="37" fontId="52" fillId="0" borderId="0"/>
    <xf numFmtId="0" fontId="105" fillId="29" borderId="0" applyNumberFormat="0" applyBorder="0" applyAlignment="0" applyProtection="0"/>
    <xf numFmtId="38" fontId="52" fillId="45" borderId="0" applyNumberFormat="0" applyBorder="0" applyAlignment="0" applyProtection="0"/>
    <xf numFmtId="38" fontId="44" fillId="46" borderId="0" applyNumberFormat="0" applyFont="0" applyBorder="0" applyAlignment="0" applyProtection="0"/>
    <xf numFmtId="39" fontId="44" fillId="47" borderId="0" applyNumberFormat="0" applyBorder="0" applyAlignment="0" applyProtection="0"/>
    <xf numFmtId="275" fontId="55" fillId="36" borderId="31" applyNumberFormat="0" applyAlignment="0" applyProtection="0"/>
    <xf numFmtId="0" fontId="106" fillId="0" borderId="0" applyBorder="0">
      <alignment horizontal="left"/>
    </xf>
    <xf numFmtId="276" fontId="85" fillId="48" borderId="1" applyNumberFormat="0" applyFont="0" applyAlignment="0"/>
    <xf numFmtId="277" fontId="25" fillId="0" borderId="0" applyFont="0" applyFill="0" applyBorder="0" applyAlignment="0" applyProtection="0">
      <alignment horizontal="right"/>
    </xf>
    <xf numFmtId="0" fontId="107" fillId="0" borderId="0" applyNumberFormat="0" applyFill="0" applyBorder="0" applyAlignment="0" applyProtection="0"/>
    <xf numFmtId="0" fontId="108" fillId="0" borderId="7" applyNumberFormat="0" applyAlignment="0" applyProtection="0">
      <alignment horizontal="left" vertical="center"/>
    </xf>
    <xf numFmtId="0" fontId="108" fillId="0" borderId="19">
      <alignment horizontal="left" vertical="center"/>
    </xf>
    <xf numFmtId="0" fontId="109" fillId="0" borderId="0">
      <alignment horizontal="center"/>
    </xf>
    <xf numFmtId="0" fontId="110" fillId="0" borderId="0" applyFill="0" applyBorder="0" applyProtection="0">
      <alignment horizontal="left"/>
    </xf>
    <xf numFmtId="0" fontId="111" fillId="0" borderId="43" applyNumberFormat="0" applyFill="0" applyAlignment="0" applyProtection="0"/>
    <xf numFmtId="0" fontId="112" fillId="0" borderId="32" applyNumberFormat="0" applyFill="0" applyAlignment="0" applyProtection="0"/>
    <xf numFmtId="0" fontId="113" fillId="0" borderId="44" applyNumberFormat="0" applyFill="0" applyAlignment="0" applyProtection="0"/>
    <xf numFmtId="0" fontId="113" fillId="0" borderId="0" applyNumberFormat="0" applyFill="0" applyBorder="0" applyAlignment="0" applyProtection="0"/>
    <xf numFmtId="199" fontId="74" fillId="0" borderId="0">
      <alignment horizontal="right"/>
    </xf>
    <xf numFmtId="0" fontId="78" fillId="0" borderId="0" applyFill="0" applyAlignment="0" applyProtection="0">
      <protection locked="0"/>
    </xf>
    <xf numFmtId="199" fontId="74" fillId="0" borderId="0">
      <alignment horizontal="left"/>
    </xf>
    <xf numFmtId="0" fontId="78" fillId="0" borderId="14" applyFill="0" applyAlignment="0" applyProtection="0">
      <protection locked="0"/>
    </xf>
    <xf numFmtId="278" fontId="11" fillId="0" borderId="0">
      <protection locked="0"/>
    </xf>
    <xf numFmtId="278" fontId="11" fillId="0" borderId="0">
      <protection locked="0"/>
    </xf>
    <xf numFmtId="0" fontId="114" fillId="0" borderId="45" applyNumberFormat="0" applyFill="0" applyBorder="0" applyAlignment="0" applyProtection="0">
      <alignment horizontal="left"/>
    </xf>
    <xf numFmtId="0" fontId="72" fillId="0" borderId="46" applyNumberFormat="0" applyFill="0" applyAlignment="0" applyProtection="0"/>
    <xf numFmtId="0" fontId="115" fillId="0" borderId="0" applyNumberFormat="0" applyFill="0" applyBorder="0" applyAlignment="0" applyProtection="0"/>
    <xf numFmtId="199" fontId="44" fillId="49" borderId="0" applyNumberFormat="0" applyBorder="0" applyAlignment="0" applyProtection="0"/>
    <xf numFmtId="10" fontId="52" fillId="48" borderId="1" applyNumberFormat="0" applyBorder="0" applyAlignment="0" applyProtection="0"/>
    <xf numFmtId="0" fontId="116" fillId="32" borderId="38" applyNumberFormat="0" applyAlignment="0" applyProtection="0"/>
    <xf numFmtId="0" fontId="116" fillId="32" borderId="38" applyNumberFormat="0" applyAlignment="0" applyProtection="0"/>
    <xf numFmtId="0" fontId="116" fillId="32" borderId="38" applyNumberFormat="0" applyAlignment="0" applyProtection="0"/>
    <xf numFmtId="0" fontId="116" fillId="32" borderId="38" applyNumberFormat="0" applyAlignment="0" applyProtection="0"/>
    <xf numFmtId="279" fontId="52" fillId="48" borderId="0" applyNumberFormat="0" applyFont="0" applyBorder="0" applyAlignment="0" applyProtection="0">
      <alignment horizontal="center"/>
      <protection locked="0"/>
    </xf>
    <xf numFmtId="171" fontId="52" fillId="48" borderId="14" applyNumberFormat="0" applyFont="0" applyAlignment="0" applyProtection="0">
      <alignment horizontal="center"/>
      <protection locked="0"/>
    </xf>
    <xf numFmtId="241" fontId="117" fillId="50" borderId="47" applyNumberFormat="0" applyBorder="0" applyAlignment="0" applyProtection="0"/>
    <xf numFmtId="199" fontId="11" fillId="0" borderId="0" applyFont="0" applyFill="0" applyBorder="0" applyAlignment="0" applyProtection="0"/>
    <xf numFmtId="37" fontId="118" fillId="0" borderId="0"/>
    <xf numFmtId="280" fontId="11" fillId="0" borderId="0" applyFont="0" applyFill="0" applyBorder="0" applyAlignment="0" applyProtection="0"/>
    <xf numFmtId="38" fontId="119" fillId="0" borderId="0"/>
    <xf numFmtId="38" fontId="120" fillId="0" borderId="0"/>
    <xf numFmtId="38" fontId="121" fillId="0" borderId="0"/>
    <xf numFmtId="38" fontId="122" fillId="0" borderId="0"/>
    <xf numFmtId="0" fontId="123" fillId="0" borderId="0"/>
    <xf numFmtId="0" fontId="123" fillId="0" borderId="0"/>
    <xf numFmtId="0" fontId="124" fillId="51" borderId="41"/>
    <xf numFmtId="281" fontId="29" fillId="0" borderId="0">
      <alignment horizontal="left"/>
    </xf>
    <xf numFmtId="0" fontId="125" fillId="0" borderId="0" applyNumberFormat="0">
      <alignment horizontal="left"/>
    </xf>
    <xf numFmtId="282" fontId="13" fillId="0" borderId="0" applyFont="0" applyFill="0" applyBorder="0" applyAlignment="0" applyProtection="0"/>
    <xf numFmtId="252" fontId="74" fillId="0" borderId="0" applyFill="0" applyBorder="0" applyAlignment="0"/>
    <xf numFmtId="199" fontId="74" fillId="0" borderId="0" applyFill="0" applyBorder="0" applyAlignment="0"/>
    <xf numFmtId="252" fontId="74" fillId="0" borderId="0" applyFill="0" applyBorder="0" applyAlignment="0"/>
    <xf numFmtId="244" fontId="74" fillId="0" borderId="0" applyFill="0" applyBorder="0" applyAlignment="0"/>
    <xf numFmtId="199" fontId="74" fillId="0" borderId="0" applyFill="0" applyBorder="0" applyAlignment="0"/>
    <xf numFmtId="3" fontId="126" fillId="0" borderId="0"/>
    <xf numFmtId="0" fontId="127" fillId="0" borderId="30" applyNumberFormat="0" applyFill="0" applyAlignment="0" applyProtection="0"/>
    <xf numFmtId="283" fontId="11" fillId="0" borderId="0" applyFont="0" applyFill="0" applyBorder="0" applyAlignment="0" applyProtection="0"/>
    <xf numFmtId="284" fontId="13" fillId="0" borderId="0" applyFont="0" applyFill="0" applyBorder="0" applyAlignment="0">
      <alignment vertical="center"/>
    </xf>
    <xf numFmtId="285" fontId="97" fillId="0" borderId="0" applyBorder="0"/>
    <xf numFmtId="286" fontId="97" fillId="0" borderId="0" applyBorder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87" fontId="10" fillId="0" borderId="0" applyFont="0" applyFill="0" applyBorder="0" applyAlignment="0" applyProtection="0"/>
    <xf numFmtId="0" fontId="128" fillId="37" borderId="48">
      <alignment horizontal="left" vertical="top" indent="2"/>
    </xf>
    <xf numFmtId="288" fontId="10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129" fillId="0" borderId="22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89" fontId="25" fillId="0" borderId="0" applyFont="0" applyFill="0" applyBorder="0" applyAlignment="0" applyProtection="0">
      <alignment horizontal="right"/>
    </xf>
    <xf numFmtId="290" fontId="29" fillId="0" borderId="0" applyFill="0" applyBorder="0" applyProtection="0">
      <alignment horizontal="right"/>
    </xf>
    <xf numFmtId="0" fontId="92" fillId="0" borderId="0" applyFill="0" applyBorder="0">
      <alignment horizontal="right"/>
    </xf>
    <xf numFmtId="291" fontId="10" fillId="0" borderId="0" applyFont="0" applyFill="0" applyBorder="0" applyAlignment="0" applyProtection="0"/>
    <xf numFmtId="292" fontId="52" fillId="0" borderId="0" applyFont="0" applyFill="0" applyBorder="0" applyAlignment="0" applyProtection="0">
      <alignment horizontal="right"/>
    </xf>
    <xf numFmtId="0" fontId="130" fillId="52" borderId="0" applyNumberFormat="0" applyBorder="0" applyAlignment="0" applyProtection="0"/>
    <xf numFmtId="37" fontId="131" fillId="0" borderId="0"/>
    <xf numFmtId="49" fontId="52" fillId="0" borderId="0" applyNumberFormat="0" applyFont="0" applyFill="0" applyBorder="0" applyAlignment="0" applyProtection="0">
      <alignment horizontal="center"/>
      <protection locked="0"/>
    </xf>
    <xf numFmtId="242" fontId="11" fillId="0" borderId="0"/>
    <xf numFmtId="241" fontId="11" fillId="0" borderId="0"/>
    <xf numFmtId="37" fontId="10" fillId="0" borderId="0" applyAlignment="0"/>
    <xf numFmtId="0" fontId="1" fillId="0" borderId="0"/>
    <xf numFmtId="0" fontId="1" fillId="0" borderId="0"/>
    <xf numFmtId="0" fontId="132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9" fillId="0" borderId="0" applyNumberFormat="0" applyFill="0" applyAlignment="0"/>
    <xf numFmtId="293" fontId="11" fillId="0" borderId="0" applyFont="0" applyFill="0" applyBorder="0" applyAlignment="0" applyProtection="0"/>
    <xf numFmtId="294" fontId="11" fillId="0" borderId="0" applyFont="0" applyFill="0" applyBorder="0" applyAlignment="0" applyProtection="0">
      <alignment horizontal="center"/>
    </xf>
    <xf numFmtId="43" fontId="47" fillId="0" borderId="0"/>
    <xf numFmtId="0" fontId="133" fillId="0" borderId="0"/>
    <xf numFmtId="0" fontId="43" fillId="0" borderId="0" applyFill="0" applyBorder="0" applyAlignment="0" applyProtection="0"/>
    <xf numFmtId="0" fontId="8" fillId="25" borderId="49" applyNumberFormat="0" applyFont="0" applyAlignment="0" applyProtection="0"/>
    <xf numFmtId="1" fontId="11" fillId="0" borderId="0">
      <alignment horizontal="right"/>
      <protection locked="0"/>
    </xf>
    <xf numFmtId="165" fontId="11" fillId="0" borderId="0">
      <alignment horizontal="right"/>
      <protection locked="0"/>
    </xf>
    <xf numFmtId="199" fontId="11" fillId="0" borderId="0">
      <protection locked="0"/>
    </xf>
    <xf numFmtId="2" fontId="11" fillId="0" borderId="0">
      <alignment horizontal="right"/>
      <protection locked="0"/>
    </xf>
    <xf numFmtId="2" fontId="11" fillId="0" borderId="0">
      <alignment horizontal="right"/>
      <protection locked="0"/>
    </xf>
    <xf numFmtId="199" fontId="11" fillId="0" borderId="0" applyFont="0" applyFill="0" applyBorder="0" applyAlignment="0" applyProtection="0"/>
    <xf numFmtId="295" fontId="13" fillId="0" borderId="0" applyFont="0" applyFill="0" applyBorder="0" applyAlignment="0" applyProtection="0">
      <alignment horizontal="right"/>
    </xf>
    <xf numFmtId="43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0" fontId="134" fillId="0" borderId="0">
      <alignment horizontal="left"/>
    </xf>
    <xf numFmtId="0" fontId="135" fillId="40" borderId="40" applyNumberFormat="0" applyAlignment="0" applyProtection="0"/>
    <xf numFmtId="40" fontId="73" fillId="37" borderId="0">
      <alignment horizontal="right"/>
    </xf>
    <xf numFmtId="0" fontId="136" fillId="37" borderId="0">
      <alignment horizontal="center" vertical="center"/>
    </xf>
    <xf numFmtId="0" fontId="137" fillId="37" borderId="20"/>
    <xf numFmtId="0" fontId="136" fillId="37" borderId="0" applyBorder="0">
      <alignment horizontal="centerContinuous"/>
    </xf>
    <xf numFmtId="0" fontId="138" fillId="37" borderId="0" applyBorder="0">
      <alignment horizontal="centerContinuous"/>
    </xf>
    <xf numFmtId="296" fontId="13" fillId="0" borderId="0" applyFont="0" applyFill="0" applyBorder="0" applyAlignment="0">
      <alignment vertical="center"/>
    </xf>
    <xf numFmtId="37" fontId="52" fillId="0" borderId="0" applyBorder="0">
      <protection locked="0"/>
    </xf>
    <xf numFmtId="0" fontId="139" fillId="0" borderId="0" applyProtection="0">
      <alignment horizontal="left"/>
    </xf>
    <xf numFmtId="0" fontId="139" fillId="0" borderId="0" applyFill="0" applyBorder="0" applyProtection="0">
      <alignment horizontal="left"/>
    </xf>
    <xf numFmtId="0" fontId="140" fillId="0" borderId="0" applyFill="0" applyBorder="0" applyProtection="0">
      <alignment horizontal="left"/>
    </xf>
    <xf numFmtId="1" fontId="141" fillId="0" borderId="0" applyProtection="0">
      <alignment horizontal="right" vertical="center"/>
    </xf>
    <xf numFmtId="0" fontId="142" fillId="0" borderId="0">
      <alignment vertical="center"/>
    </xf>
    <xf numFmtId="0" fontId="143" fillId="37" borderId="22"/>
    <xf numFmtId="0" fontId="144" fillId="0" borderId="50" applyNumberFormat="0" applyAlignment="0" applyProtection="0"/>
    <xf numFmtId="0" fontId="10" fillId="21" borderId="0" applyNumberFormat="0" applyFont="0" applyBorder="0" applyAlignment="0" applyProtection="0"/>
    <xf numFmtId="0" fontId="52" fillId="53" borderId="18" applyNumberFormat="0" applyFont="0" applyBorder="0" applyAlignment="0" applyProtection="0">
      <alignment horizontal="center"/>
    </xf>
    <xf numFmtId="0" fontId="52" fillId="34" borderId="18" applyNumberFormat="0" applyFont="0" applyBorder="0" applyAlignment="0" applyProtection="0">
      <alignment horizontal="center"/>
    </xf>
    <xf numFmtId="0" fontId="10" fillId="0" borderId="51" applyNumberFormat="0" applyAlignment="0" applyProtection="0"/>
    <xf numFmtId="0" fontId="10" fillId="0" borderId="52" applyNumberFormat="0" applyAlignment="0" applyProtection="0"/>
    <xf numFmtId="0" fontId="144" fillId="0" borderId="53" applyNumberFormat="0" applyAlignment="0" applyProtection="0"/>
    <xf numFmtId="297" fontId="27" fillId="0" borderId="0" applyFont="0" applyFill="0" applyBorder="0" applyAlignment="0" applyProtection="0">
      <alignment horizontal="right"/>
    </xf>
    <xf numFmtId="171" fontId="29" fillId="0" borderId="0">
      <alignment horizontal="right"/>
    </xf>
    <xf numFmtId="298" fontId="11" fillId="0" borderId="0" applyFont="0" applyFill="0" applyBorder="0" applyAlignment="0" applyProtection="0"/>
    <xf numFmtId="171" fontId="27" fillId="0" borderId="0"/>
    <xf numFmtId="251" fontId="11" fillId="0" borderId="0" applyFont="0" applyFill="0" applyBorder="0" applyAlignment="0" applyProtection="0"/>
    <xf numFmtId="299" fontId="26" fillId="0" borderId="0" applyFont="0" applyFill="0" applyBorder="0" applyAlignment="0" applyProtection="0"/>
    <xf numFmtId="171" fontId="145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75" fontId="11" fillId="0" borderId="0" applyFont="0" applyFill="0" applyBorder="0" applyAlignment="0" applyProtection="0"/>
    <xf numFmtId="300" fontId="29" fillId="0" borderId="0" applyFont="0" applyFill="0" applyBorder="0" applyProtection="0">
      <alignment horizontal="right"/>
    </xf>
    <xf numFmtId="301" fontId="13" fillId="0" borderId="0" applyFont="0" applyFill="0" applyBorder="0" applyAlignment="0" applyProtection="0"/>
    <xf numFmtId="10" fontId="26" fillId="0" borderId="0" applyFont="0" applyFill="0" applyBorder="0" applyAlignment="0" applyProtection="0"/>
    <xf numFmtId="171" fontId="29" fillId="0" borderId="0"/>
    <xf numFmtId="171" fontId="11" fillId="0" borderId="0"/>
    <xf numFmtId="10" fontId="29" fillId="0" borderId="0"/>
    <xf numFmtId="10" fontId="11" fillId="0" borderId="0">
      <protection locked="0"/>
    </xf>
    <xf numFmtId="10" fontId="146" fillId="37" borderId="0"/>
    <xf numFmtId="173" fontId="92" fillId="0" borderId="0" applyFill="0" applyBorder="0">
      <alignment horizontal="right"/>
    </xf>
    <xf numFmtId="252" fontId="74" fillId="0" borderId="0" applyFill="0" applyBorder="0" applyAlignment="0"/>
    <xf numFmtId="199" fontId="74" fillId="0" borderId="0" applyFill="0" applyBorder="0" applyAlignment="0"/>
    <xf numFmtId="252" fontId="74" fillId="0" borderId="0" applyFill="0" applyBorder="0" applyAlignment="0"/>
    <xf numFmtId="244" fontId="74" fillId="0" borderId="0" applyFill="0" applyBorder="0" applyAlignment="0"/>
    <xf numFmtId="199" fontId="74" fillId="0" borderId="0" applyFill="0" applyBorder="0" applyAlignment="0"/>
    <xf numFmtId="274" fontId="29" fillId="0" borderId="0" applyFill="0" applyBorder="0" applyAlignment="0" applyProtection="0"/>
    <xf numFmtId="178" fontId="74" fillId="0" borderId="0" applyProtection="0">
      <alignment horizontal="right"/>
    </xf>
    <xf numFmtId="178" fontId="74" fillId="0" borderId="0">
      <alignment horizontal="right"/>
      <protection locked="0"/>
    </xf>
    <xf numFmtId="0" fontId="85" fillId="45" borderId="1" applyNumberFormat="0" applyFont="0" applyAlignment="0" applyProtection="0"/>
    <xf numFmtId="279" fontId="52" fillId="45" borderId="0" applyNumberFormat="0" applyFont="0" applyBorder="0" applyAlignment="0" applyProtection="0">
      <alignment horizontal="center"/>
      <protection locked="0"/>
    </xf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147" fillId="0" borderId="22">
      <alignment horizontal="center"/>
    </xf>
    <xf numFmtId="3" fontId="26" fillId="0" borderId="0" applyFont="0" applyFill="0" applyBorder="0" applyAlignment="0" applyProtection="0"/>
    <xf numFmtId="0" fontId="26" fillId="54" borderId="0" applyNumberFormat="0" applyFont="0" applyBorder="0" applyAlignment="0" applyProtection="0"/>
    <xf numFmtId="199" fontId="10" fillId="55" borderId="0">
      <alignment horizontal="right"/>
    </xf>
    <xf numFmtId="302" fontId="28" fillId="0" borderId="0" applyFont="0" applyFill="0" applyBorder="0" applyAlignment="0" applyProtection="0">
      <alignment horizontal="right"/>
    </xf>
    <xf numFmtId="248" fontId="148" fillId="0" borderId="0"/>
    <xf numFmtId="199" fontId="149" fillId="0" borderId="0" applyNumberFormat="0" applyFill="0" applyBorder="0" applyAlignment="0" applyProtection="0"/>
    <xf numFmtId="0" fontId="93" fillId="0" borderId="0"/>
    <xf numFmtId="303" fontId="11" fillId="0" borderId="0" applyProtection="0">
      <alignment horizontal="right"/>
    </xf>
    <xf numFmtId="304" fontId="11" fillId="0" borderId="0" applyProtection="0">
      <alignment horizontal="right"/>
    </xf>
    <xf numFmtId="305" fontId="92" fillId="0" borderId="0" applyNumberFormat="0" applyFill="0" applyBorder="0" applyAlignment="0" applyProtection="0">
      <alignment horizontal="left"/>
    </xf>
    <xf numFmtId="37" fontId="150" fillId="0" borderId="0" applyNumberFormat="0" applyFill="0" applyBorder="0" applyAlignment="0" applyProtection="0"/>
    <xf numFmtId="0" fontId="85" fillId="0" borderId="0" applyNumberFormat="0" applyFill="0" applyBorder="0"/>
    <xf numFmtId="0" fontId="151" fillId="0" borderId="54">
      <alignment vertical="center"/>
    </xf>
    <xf numFmtId="0" fontId="96" fillId="0" borderId="55"/>
    <xf numFmtId="0" fontId="110" fillId="0" borderId="0">
      <alignment horizontal="left"/>
    </xf>
    <xf numFmtId="0" fontId="152" fillId="0" borderId="0" applyFill="0" applyBorder="0" applyProtection="0">
      <alignment horizontal="left"/>
    </xf>
    <xf numFmtId="0" fontId="10" fillId="56" borderId="0" applyNumberFormat="0" applyFont="0" applyBorder="0" applyAlignment="0" applyProtection="0"/>
    <xf numFmtId="0" fontId="153" fillId="0" borderId="0" applyNumberFormat="0" applyFill="0" applyBorder="0" applyAlignment="0" applyProtection="0"/>
    <xf numFmtId="1" fontId="11" fillId="0" borderId="0"/>
    <xf numFmtId="199" fontId="11" fillId="0" borderId="37" applyNumberFormat="0" applyFont="0" applyFill="0" applyAlignment="0" applyProtection="0"/>
    <xf numFmtId="204" fontId="71" fillId="0" borderId="0" applyFill="0" applyBorder="0" applyAlignment="0" applyProtection="0"/>
    <xf numFmtId="38" fontId="44" fillId="0" borderId="0" applyFill="0" applyBorder="0" applyAlignment="0" applyProtection="0"/>
    <xf numFmtId="232" fontId="154" fillId="0" borderId="0" applyNumberFormat="0">
      <alignment horizontal="left"/>
    </xf>
    <xf numFmtId="306" fontId="11" fillId="0" borderId="0" applyFont="0" applyFill="0" applyBorder="0" applyAlignment="0" applyProtection="0"/>
    <xf numFmtId="0" fontId="155" fillId="0" borderId="0"/>
    <xf numFmtId="0" fontId="11" fillId="57" borderId="0"/>
    <xf numFmtId="199" fontId="10" fillId="18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172" fontId="11" fillId="0" borderId="0">
      <alignment horizontal="left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3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3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57" fillId="0" borderId="0"/>
    <xf numFmtId="0" fontId="129" fillId="0" borderId="0"/>
    <xf numFmtId="0" fontId="140" fillId="0" borderId="0"/>
    <xf numFmtId="40" fontId="158" fillId="0" borderId="0" applyBorder="0">
      <alignment horizontal="right"/>
    </xf>
    <xf numFmtId="0" fontId="11" fillId="0" borderId="35" applyNumberFormat="0" applyFont="0" applyFill="0" applyAlignment="0" applyProtection="0"/>
    <xf numFmtId="40" fontId="159" fillId="0" borderId="0" applyBorder="0">
      <alignment horizontal="right"/>
    </xf>
    <xf numFmtId="0" fontId="85" fillId="45" borderId="0" applyNumberFormat="0" applyFont="0" applyBorder="0" applyAlignment="0" applyProtection="0"/>
    <xf numFmtId="39" fontId="106" fillId="0" borderId="19" applyNumberFormat="0" applyBorder="0">
      <alignment horizontal="right"/>
    </xf>
    <xf numFmtId="9" fontId="11" fillId="0" borderId="0"/>
    <xf numFmtId="9" fontId="11" fillId="0" borderId="0"/>
    <xf numFmtId="9" fontId="11" fillId="0" borderId="0"/>
    <xf numFmtId="9" fontId="11" fillId="0" borderId="0"/>
    <xf numFmtId="9" fontId="11" fillId="0" borderId="0"/>
    <xf numFmtId="9" fontId="11" fillId="0" borderId="0"/>
    <xf numFmtId="9" fontId="11" fillId="0" borderId="0"/>
    <xf numFmtId="9" fontId="11" fillId="0" borderId="0"/>
    <xf numFmtId="39" fontId="106" fillId="0" borderId="19" applyNumberFormat="0" applyBorder="0">
      <alignment horizontal="right"/>
    </xf>
    <xf numFmtId="0" fontId="47" fillId="0" borderId="0"/>
    <xf numFmtId="0" fontId="93" fillId="0" borderId="41"/>
    <xf numFmtId="0" fontId="21" fillId="0" borderId="0" applyFill="0" applyBorder="0" applyProtection="0">
      <alignment horizontal="center" vertical="center"/>
    </xf>
    <xf numFmtId="0" fontId="160" fillId="0" borderId="0" applyBorder="0" applyProtection="0">
      <alignment vertical="center"/>
    </xf>
    <xf numFmtId="269" fontId="160" fillId="0" borderId="14" applyBorder="0" applyProtection="0">
      <alignment horizontal="right" vertical="center"/>
    </xf>
    <xf numFmtId="0" fontId="161" fillId="58" borderId="0" applyBorder="0" applyProtection="0">
      <alignment horizontal="centerContinuous" vertical="center"/>
    </xf>
    <xf numFmtId="0" fontId="161" fillId="59" borderId="14" applyBorder="0" applyProtection="0">
      <alignment horizontal="centerContinuous" vertical="center"/>
    </xf>
    <xf numFmtId="0" fontId="162" fillId="0" borderId="0"/>
    <xf numFmtId="0" fontId="85" fillId="0" borderId="0" applyBorder="0" applyProtection="0">
      <alignment horizontal="left"/>
    </xf>
    <xf numFmtId="0" fontId="21" fillId="0" borderId="0" applyFill="0" applyBorder="0" applyProtection="0"/>
    <xf numFmtId="0" fontId="163" fillId="0" borderId="0" applyNumberFormat="0">
      <alignment horizontal="left"/>
    </xf>
    <xf numFmtId="0" fontId="133" fillId="0" borderId="0"/>
    <xf numFmtId="0" fontId="164" fillId="0" borderId="0" applyFill="0" applyBorder="0" applyProtection="0">
      <alignment horizontal="left"/>
    </xf>
    <xf numFmtId="0" fontId="165" fillId="0" borderId="0" applyNumberFormat="0">
      <alignment horizontal="left"/>
    </xf>
    <xf numFmtId="0" fontId="144" fillId="0" borderId="0">
      <alignment horizontal="centerContinuous"/>
    </xf>
    <xf numFmtId="0" fontId="59" fillId="37" borderId="35" applyNumberFormat="0" applyFont="0" applyFill="0" applyAlignment="0" applyProtection="0">
      <protection locked="0"/>
    </xf>
    <xf numFmtId="0" fontId="166" fillId="0" borderId="0" applyFill="0" applyBorder="0" applyProtection="0">
      <alignment horizontal="center" vertical="center"/>
    </xf>
    <xf numFmtId="0" fontId="59" fillId="37" borderId="56" applyNumberFormat="0" applyFont="0" applyFill="0" applyAlignment="0" applyProtection="0">
      <protection locked="0"/>
    </xf>
    <xf numFmtId="0" fontId="142" fillId="0" borderId="0" applyFill="0" applyBorder="0" applyProtection="0">
      <alignment vertical="top"/>
    </xf>
    <xf numFmtId="0" fontId="167" fillId="0" borderId="0" applyFill="0" applyBorder="0" applyProtection="0">
      <alignment vertical="center"/>
    </xf>
    <xf numFmtId="0" fontId="69" fillId="0" borderId="0" applyFill="0" applyBorder="0" applyProtection="0"/>
    <xf numFmtId="204" fontId="52" fillId="60" borderId="0" applyNumberFormat="0" applyFont="0" applyBorder="0" applyAlignment="0" applyProtection="0"/>
    <xf numFmtId="0" fontId="85" fillId="0" borderId="0" applyNumberFormat="0" applyFill="0" applyBorder="0" applyAlignment="0" applyProtection="0"/>
    <xf numFmtId="0" fontId="168" fillId="0" borderId="0"/>
    <xf numFmtId="199" fontId="74" fillId="0" borderId="0">
      <alignment horizontal="left"/>
      <protection locked="0"/>
    </xf>
    <xf numFmtId="0" fontId="169" fillId="0" borderId="0"/>
    <xf numFmtId="49" fontId="73" fillId="0" borderId="0" applyFill="0" applyBorder="0" applyAlignment="0"/>
    <xf numFmtId="307" fontId="11" fillId="0" borderId="0" applyFill="0" applyBorder="0" applyAlignment="0"/>
    <xf numFmtId="308" fontId="11" fillId="0" borderId="0" applyFill="0" applyBorder="0" applyAlignment="0"/>
    <xf numFmtId="0" fontId="6" fillId="0" borderId="0" applyNumberFormat="0" applyFont="0" applyFill="0" applyBorder="0" applyProtection="0">
      <alignment horizontal="left" vertical="top" wrapText="1"/>
    </xf>
    <xf numFmtId="0" fontId="85" fillId="0" borderId="0" applyNumberFormat="0" applyFill="0" applyBorder="0" applyAlignment="0" applyProtection="0"/>
    <xf numFmtId="0" fontId="170" fillId="0" borderId="0" applyFill="0" applyBorder="0" applyProtection="0">
      <alignment horizontal="left" vertical="top"/>
    </xf>
    <xf numFmtId="18" fontId="59" fillId="37" borderId="0" applyFont="0" applyFill="0" applyBorder="0" applyAlignment="0" applyProtection="0">
      <protection locked="0"/>
    </xf>
    <xf numFmtId="0" fontId="1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72" fillId="61" borderId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281" fontId="144" fillId="0" borderId="0">
      <alignment horizontal="centerContinuous"/>
    </xf>
    <xf numFmtId="281" fontId="11" fillId="0" borderId="57">
      <alignment horizontal="centerContinuous"/>
    </xf>
    <xf numFmtId="281" fontId="89" fillId="0" borderId="0">
      <alignment horizontal="centerContinuous"/>
      <protection locked="0"/>
    </xf>
    <xf numFmtId="281" fontId="89" fillId="0" borderId="0">
      <alignment horizontal="left"/>
    </xf>
    <xf numFmtId="232" fontId="173" fillId="0" borderId="0">
      <alignment horizontal="center"/>
    </xf>
    <xf numFmtId="199" fontId="74" fillId="0" borderId="0">
      <alignment horizontal="left"/>
    </xf>
    <xf numFmtId="3" fontId="11" fillId="0" borderId="35" applyNumberFormat="0" applyFont="0" applyFill="0" applyAlignment="0" applyProtection="0"/>
    <xf numFmtId="0" fontId="100" fillId="0" borderId="58" applyNumberFormat="0" applyFill="0" applyAlignment="0" applyProtection="0"/>
    <xf numFmtId="0" fontId="124" fillId="0" borderId="59"/>
    <xf numFmtId="0" fontId="124" fillId="0" borderId="41"/>
    <xf numFmtId="309" fontId="74" fillId="0" borderId="0">
      <alignment horizontal="right"/>
    </xf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232" fontId="174" fillId="0" borderId="0">
      <alignment horizontal="left"/>
      <protection locked="0"/>
    </xf>
    <xf numFmtId="274" fontId="175" fillId="0" borderId="0"/>
    <xf numFmtId="38" fontId="52" fillId="3" borderId="0" applyNumberFormat="0" applyBorder="0" applyAlignment="0" applyProtection="0"/>
    <xf numFmtId="3" fontId="118" fillId="0" borderId="14" applyNumberFormat="0" applyFont="0" applyFill="0" applyAlignment="0" applyProtection="0">
      <alignment horizontal="right"/>
      <protection locked="0"/>
    </xf>
    <xf numFmtId="0" fontId="12" fillId="0" borderId="0" applyNumberFormat="0" applyFill="0" applyBorder="0" applyAlignment="0" applyProtection="0"/>
    <xf numFmtId="199" fontId="176" fillId="0" borderId="0" applyNumberFormat="0" applyFill="0" applyBorder="0" applyAlignment="0" applyProtection="0"/>
    <xf numFmtId="0" fontId="177" fillId="0" borderId="0">
      <alignment horizontal="fill"/>
    </xf>
    <xf numFmtId="0" fontId="29" fillId="0" borderId="0" applyNumberFormat="0" applyFill="0" applyBorder="0" applyAlignment="0" applyProtection="0"/>
    <xf numFmtId="38" fontId="73" fillId="0" borderId="18" applyFill="0" applyBorder="0" applyAlignment="0" applyProtection="0">
      <protection locked="0"/>
    </xf>
    <xf numFmtId="37" fontId="52" fillId="3" borderId="0" applyNumberFormat="0" applyBorder="0" applyAlignment="0" applyProtection="0"/>
    <xf numFmtId="37" fontId="52" fillId="0" borderId="0"/>
    <xf numFmtId="37" fontId="52" fillId="3" borderId="0" applyNumberFormat="0" applyBorder="0" applyAlignment="0" applyProtection="0"/>
    <xf numFmtId="3" fontId="118" fillId="0" borderId="46" applyProtection="0"/>
    <xf numFmtId="0" fontId="97" fillId="0" borderId="14">
      <alignment horizontal="center"/>
    </xf>
    <xf numFmtId="180" fontId="10" fillId="0" borderId="0" applyNumberFormat="0"/>
    <xf numFmtId="0" fontId="11" fillId="0" borderId="35" applyNumberFormat="0" applyFont="0" applyFill="0" applyAlignment="0" applyProtection="0"/>
    <xf numFmtId="0" fontId="47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78" fillId="0" borderId="0" applyNumberFormat="0" applyFill="0" applyBorder="0" applyAlignment="0" applyProtection="0"/>
    <xf numFmtId="0" fontId="85" fillId="37" borderId="0" applyNumberFormat="0" applyFont="0" applyAlignment="0" applyProtection="0"/>
    <xf numFmtId="0" fontId="85" fillId="37" borderId="35" applyNumberFormat="0" applyFont="0" applyAlignment="0" applyProtection="0">
      <protection locked="0"/>
    </xf>
    <xf numFmtId="0" fontId="179" fillId="0" borderId="0" applyNumberFormat="0" applyFill="0" applyBorder="0" applyAlignment="0" applyProtection="0"/>
    <xf numFmtId="17" fontId="97" fillId="0" borderId="14">
      <alignment horizontal="center" wrapText="1"/>
    </xf>
    <xf numFmtId="281" fontId="13" fillId="0" borderId="0"/>
    <xf numFmtId="310" fontId="66" fillId="0" borderId="0" applyFont="0" applyFill="0" applyBorder="0" applyAlignment="0" applyProtection="0"/>
    <xf numFmtId="311" fontId="66" fillId="0" borderId="0" applyFont="0" applyFill="0" applyBorder="0" applyAlignment="0" applyProtection="0"/>
    <xf numFmtId="312" fontId="13" fillId="0" borderId="0" applyFont="0" applyFill="0" applyBorder="0" applyAlignment="0" applyProtection="0"/>
    <xf numFmtId="313" fontId="180" fillId="0" borderId="14" applyBorder="0" applyProtection="0">
      <alignment horizontal="right"/>
    </xf>
    <xf numFmtId="314" fontId="71" fillId="0" borderId="0" applyFont="0" applyFill="0" applyBorder="0" applyAlignment="0" applyProtection="0"/>
    <xf numFmtId="315" fontId="86" fillId="0" borderId="0" applyFont="0" applyFill="0" applyBorder="0" applyProtection="0">
      <alignment horizontal="right"/>
    </xf>
    <xf numFmtId="176" fontId="75" fillId="0" borderId="0"/>
    <xf numFmtId="316" fontId="181" fillId="0" borderId="0"/>
    <xf numFmtId="0" fontId="181" fillId="0" borderId="0"/>
    <xf numFmtId="317" fontId="182" fillId="0" borderId="0" applyFont="0" applyFill="0" applyBorder="0" applyAlignment="0" applyProtection="0"/>
    <xf numFmtId="0" fontId="182" fillId="0" borderId="0" applyNumberFormat="0" applyFont="0" applyFill="0" applyAlignment="0" applyProtection="0"/>
    <xf numFmtId="0" fontId="11" fillId="0" borderId="0"/>
    <xf numFmtId="0" fontId="1" fillId="0" borderId="0"/>
    <xf numFmtId="0" fontId="1" fillId="0" borderId="0"/>
    <xf numFmtId="41" fontId="5" fillId="0" borderId="0" applyFont="0" applyFill="0" applyBorder="0" applyAlignment="0" applyProtection="0"/>
    <xf numFmtId="41" fontId="16" fillId="0" borderId="0"/>
    <xf numFmtId="41" fontId="11" fillId="3" borderId="3"/>
    <xf numFmtId="41" fontId="11" fillId="3" borderId="3"/>
    <xf numFmtId="41" fontId="13" fillId="0" borderId="0"/>
    <xf numFmtId="41" fontId="13" fillId="0" borderId="0"/>
    <xf numFmtId="41" fontId="13" fillId="0" borderId="0"/>
    <xf numFmtId="41" fontId="13" fillId="0" borderId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" fillId="0" borderId="0"/>
    <xf numFmtId="43" fontId="47" fillId="0" borderId="0"/>
  </cellStyleXfs>
  <cellXfs count="139">
    <xf numFmtId="0" fontId="0" fillId="0" borderId="0" xfId="0"/>
    <xf numFmtId="43" fontId="5" fillId="0" borderId="0" xfId="0" applyNumberFormat="1" applyFont="1" applyAlignment="1">
      <alignment horizontal="center" vertical="center"/>
    </xf>
    <xf numFmtId="14" fontId="0" fillId="0" borderId="0" xfId="0" applyNumberFormat="1"/>
    <xf numFmtId="168" fontId="183" fillId="0" borderId="65" xfId="0" applyNumberFormat="1" applyFont="1" applyBorder="1" applyAlignment="1">
      <alignment horizontal="right" vertical="center"/>
    </xf>
    <xf numFmtId="168" fontId="183" fillId="0" borderId="68" xfId="0" applyNumberFormat="1" applyFont="1" applyBorder="1" applyAlignment="1">
      <alignment horizontal="right" vertical="center"/>
    </xf>
    <xf numFmtId="0" fontId="5" fillId="0" borderId="68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184" fillId="0" borderId="6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0" xfId="0" applyFont="1" applyBorder="1" applyAlignment="1">
      <alignment horizontal="center"/>
    </xf>
    <xf numFmtId="14" fontId="5" fillId="0" borderId="69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3" fontId="5" fillId="62" borderId="70" xfId="0" applyNumberFormat="1" applyFont="1" applyFill="1" applyBorder="1"/>
    <xf numFmtId="0" fontId="5" fillId="0" borderId="1" xfId="0" applyFont="1" applyBorder="1" applyAlignment="1">
      <alignment horizontal="center"/>
    </xf>
    <xf numFmtId="0" fontId="186" fillId="0" borderId="17" xfId="0" applyFont="1" applyBorder="1" applyAlignment="1">
      <alignment horizontal="center" vertical="center"/>
    </xf>
    <xf numFmtId="3" fontId="184" fillId="0" borderId="70" xfId="0" applyNumberFormat="1" applyFont="1" applyBorder="1"/>
    <xf numFmtId="14" fontId="5" fillId="0" borderId="1" xfId="0" applyNumberFormat="1" applyFont="1" applyBorder="1"/>
    <xf numFmtId="2" fontId="5" fillId="0" borderId="0" xfId="0" applyNumberFormat="1" applyFont="1" applyAlignment="1">
      <alignment horizontal="left" vertical="center"/>
    </xf>
    <xf numFmtId="3" fontId="5" fillId="0" borderId="74" xfId="0" applyNumberFormat="1" applyFont="1" applyBorder="1"/>
    <xf numFmtId="0" fontId="5" fillId="0" borderId="22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3" fontId="5" fillId="62" borderId="1" xfId="0" applyNumberFormat="1" applyFont="1" applyFill="1" applyBorder="1"/>
    <xf numFmtId="0" fontId="187" fillId="0" borderId="0" xfId="0" applyFont="1" applyAlignment="1">
      <alignment horizontal="center" vertical="center"/>
    </xf>
    <xf numFmtId="0" fontId="188" fillId="0" borderId="0" xfId="0" applyFont="1" applyAlignment="1">
      <alignment horizontal="center" vertical="center"/>
    </xf>
    <xf numFmtId="0" fontId="188" fillId="0" borderId="0" xfId="0" applyFont="1"/>
    <xf numFmtId="0" fontId="189" fillId="2" borderId="2" xfId="0" applyFont="1" applyFill="1" applyBorder="1" applyAlignment="1">
      <alignment horizontal="center" vertical="center" wrapText="1"/>
    </xf>
    <xf numFmtId="0" fontId="189" fillId="2" borderId="64" xfId="0" applyFont="1" applyFill="1" applyBorder="1" applyAlignment="1">
      <alignment horizontal="center" vertical="center" wrapText="1"/>
    </xf>
    <xf numFmtId="0" fontId="189" fillId="2" borderId="66" xfId="0" applyFont="1" applyFill="1" applyBorder="1" applyAlignment="1">
      <alignment horizontal="center" vertical="center" wrapText="1"/>
    </xf>
    <xf numFmtId="0" fontId="189" fillId="2" borderId="12" xfId="0" applyFont="1" applyFill="1" applyBorder="1" applyAlignment="1">
      <alignment horizontal="center" vertical="center" wrapText="1"/>
    </xf>
    <xf numFmtId="0" fontId="189" fillId="2" borderId="13" xfId="0" applyFont="1" applyFill="1" applyBorder="1" applyAlignment="1">
      <alignment horizontal="center" vertical="center" wrapText="1"/>
    </xf>
    <xf numFmtId="164" fontId="187" fillId="0" borderId="9" xfId="0" applyNumberFormat="1" applyFont="1" applyBorder="1" applyAlignment="1">
      <alignment horizontal="center" vertical="center"/>
    </xf>
    <xf numFmtId="4" fontId="188" fillId="0" borderId="64" xfId="0" applyNumberFormat="1" applyFont="1" applyBorder="1" applyAlignment="1">
      <alignment horizontal="center" vertical="center"/>
    </xf>
    <xf numFmtId="4" fontId="188" fillId="0" borderId="0" xfId="0" applyNumberFormat="1" applyFont="1" applyAlignment="1">
      <alignment horizontal="center" vertical="center"/>
    </xf>
    <xf numFmtId="4" fontId="188" fillId="0" borderId="10" xfId="0" applyNumberFormat="1" applyFont="1" applyBorder="1" applyAlignment="1">
      <alignment horizontal="center" vertical="center"/>
    </xf>
    <xf numFmtId="4" fontId="188" fillId="0" borderId="65" xfId="0" applyNumberFormat="1" applyFont="1" applyBorder="1" applyAlignment="1">
      <alignment horizontal="center" vertical="center"/>
    </xf>
    <xf numFmtId="3" fontId="188" fillId="0" borderId="64" xfId="0" applyNumberFormat="1" applyFont="1" applyBorder="1" applyAlignment="1">
      <alignment horizontal="center" vertical="center"/>
    </xf>
    <xf numFmtId="3" fontId="188" fillId="0" borderId="67" xfId="0" applyNumberFormat="1" applyFont="1" applyBorder="1" applyAlignment="1">
      <alignment horizontal="center" vertical="center"/>
    </xf>
    <xf numFmtId="3" fontId="188" fillId="0" borderId="65" xfId="0" applyNumberFormat="1" applyFont="1" applyBorder="1" applyAlignment="1">
      <alignment horizontal="center" vertical="center"/>
    </xf>
    <xf numFmtId="169" fontId="187" fillId="2" borderId="9" xfId="0" applyNumberFormat="1" applyFont="1" applyFill="1" applyBorder="1" applyAlignment="1">
      <alignment horizontal="center" vertical="center"/>
    </xf>
    <xf numFmtId="0" fontId="187" fillId="0" borderId="9" xfId="0" applyFont="1" applyBorder="1"/>
    <xf numFmtId="4" fontId="188" fillId="0" borderId="4" xfId="0" applyNumberFormat="1" applyFont="1" applyBorder="1" applyAlignment="1">
      <alignment horizontal="center" vertical="center"/>
    </xf>
    <xf numFmtId="3" fontId="188" fillId="0" borderId="10" xfId="0" applyNumberFormat="1" applyFont="1" applyBorder="1" applyAlignment="1">
      <alignment horizontal="center" vertical="center"/>
    </xf>
    <xf numFmtId="3" fontId="188" fillId="0" borderId="60" xfId="0" applyNumberFormat="1" applyFont="1" applyBorder="1" applyAlignment="1">
      <alignment horizontal="center" vertical="center"/>
    </xf>
    <xf numFmtId="3" fontId="188" fillId="0" borderId="4" xfId="0" applyNumberFormat="1" applyFont="1" applyBorder="1" applyAlignment="1">
      <alignment horizontal="center" vertical="center"/>
    </xf>
    <xf numFmtId="0" fontId="187" fillId="0" borderId="2" xfId="0" applyFont="1" applyBorder="1"/>
    <xf numFmtId="169" fontId="187" fillId="0" borderId="2" xfId="0" applyNumberFormat="1" applyFont="1" applyBorder="1" applyAlignment="1">
      <alignment horizontal="center" vertical="center"/>
    </xf>
    <xf numFmtId="4" fontId="188" fillId="0" borderId="11" xfId="0" applyNumberFormat="1" applyFont="1" applyBorder="1" applyAlignment="1">
      <alignment horizontal="center" vertical="center"/>
    </xf>
    <xf numFmtId="4" fontId="188" fillId="0" borderId="5" xfId="0" applyNumberFormat="1" applyFont="1" applyBorder="1" applyAlignment="1">
      <alignment horizontal="center" vertical="center"/>
    </xf>
    <xf numFmtId="3" fontId="188" fillId="0" borderId="11" xfId="0" applyNumberFormat="1" applyFont="1" applyBorder="1" applyAlignment="1">
      <alignment horizontal="center" vertical="center"/>
    </xf>
    <xf numFmtId="164" fontId="187" fillId="2" borderId="2" xfId="0" applyNumberFormat="1" applyFont="1" applyFill="1" applyBorder="1" applyAlignment="1">
      <alignment horizontal="center" vertical="center"/>
    </xf>
    <xf numFmtId="4" fontId="187" fillId="2" borderId="62" xfId="0" applyNumberFormat="1" applyFont="1" applyFill="1" applyBorder="1" applyAlignment="1">
      <alignment horizontal="center" vertical="center"/>
    </xf>
    <xf numFmtId="4" fontId="187" fillId="2" borderId="5" xfId="0" applyNumberFormat="1" applyFont="1" applyFill="1" applyBorder="1" applyAlignment="1">
      <alignment horizontal="center" vertical="center"/>
    </xf>
    <xf numFmtId="3" fontId="187" fillId="2" borderId="2" xfId="0" applyNumberFormat="1" applyFont="1" applyFill="1" applyBorder="1" applyAlignment="1">
      <alignment horizontal="center" vertical="center"/>
    </xf>
    <xf numFmtId="3" fontId="187" fillId="2" borderId="63" xfId="0" applyNumberFormat="1" applyFont="1" applyFill="1" applyBorder="1" applyAlignment="1">
      <alignment horizontal="center" vertical="center"/>
    </xf>
    <xf numFmtId="3" fontId="187" fillId="2" borderId="62" xfId="0" applyNumberFormat="1" applyFont="1" applyFill="1" applyBorder="1" applyAlignment="1">
      <alignment horizontal="center" vertical="center"/>
    </xf>
    <xf numFmtId="168" fontId="188" fillId="0" borderId="0" xfId="0" applyNumberFormat="1" applyFont="1" applyAlignment="1">
      <alignment horizontal="center" vertical="center"/>
    </xf>
    <xf numFmtId="168" fontId="187" fillId="0" borderId="0" xfId="0" applyNumberFormat="1" applyFont="1" applyAlignment="1">
      <alignment horizontal="center" vertical="center"/>
    </xf>
    <xf numFmtId="4" fontId="187" fillId="2" borderId="2" xfId="0" applyNumberFormat="1" applyFont="1" applyFill="1" applyBorder="1" applyAlignment="1">
      <alignment horizontal="center" vertical="center"/>
    </xf>
    <xf numFmtId="0" fontId="187" fillId="2" borderId="11" xfId="0" applyFont="1" applyFill="1" applyBorder="1" applyAlignment="1">
      <alignment horizontal="center" vertical="center"/>
    </xf>
    <xf numFmtId="4" fontId="187" fillId="2" borderId="11" xfId="0" applyNumberFormat="1" applyFont="1" applyFill="1" applyBorder="1" applyAlignment="1">
      <alignment horizontal="center" vertical="center"/>
    </xf>
    <xf numFmtId="3" fontId="187" fillId="2" borderId="61" xfId="0" applyNumberFormat="1" applyFont="1" applyFill="1" applyBorder="1" applyAlignment="1">
      <alignment horizontal="center" vertical="center"/>
    </xf>
    <xf numFmtId="3" fontId="187" fillId="2" borderId="5" xfId="0" applyNumberFormat="1" applyFont="1" applyFill="1" applyBorder="1" applyAlignment="1">
      <alignment horizontal="center" vertical="center"/>
    </xf>
    <xf numFmtId="0" fontId="186" fillId="0" borderId="0" xfId="0" applyFont="1" applyAlignment="1">
      <alignment vertical="center" wrapText="1"/>
    </xf>
    <xf numFmtId="0" fontId="188" fillId="0" borderId="1" xfId="0" applyFont="1" applyBorder="1" applyAlignment="1">
      <alignment horizontal="center" vertical="center"/>
    </xf>
    <xf numFmtId="0" fontId="184" fillId="0" borderId="1" xfId="0" applyFont="1" applyBorder="1" applyAlignment="1">
      <alignment horizontal="center" vertical="center" wrapText="1"/>
    </xf>
    <xf numFmtId="0" fontId="184" fillId="0" borderId="1" xfId="0" applyFont="1" applyBorder="1" applyAlignment="1">
      <alignment horizontal="center"/>
    </xf>
    <xf numFmtId="0" fontId="186" fillId="0" borderId="1" xfId="0" applyFont="1" applyBorder="1" applyAlignment="1">
      <alignment horizontal="center"/>
    </xf>
    <xf numFmtId="0" fontId="184" fillId="0" borderId="70" xfId="0" applyFont="1" applyBorder="1" applyAlignment="1">
      <alignment horizontal="center"/>
    </xf>
    <xf numFmtId="0" fontId="186" fillId="0" borderId="4" xfId="0" applyFont="1" applyBorder="1" applyAlignment="1">
      <alignment horizontal="left"/>
    </xf>
    <xf numFmtId="0" fontId="18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8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94" fillId="0" borderId="0" xfId="1" applyFont="1" applyAlignment="1" applyProtection="1">
      <alignment vertical="center"/>
    </xf>
    <xf numFmtId="0" fontId="4" fillId="0" borderId="0" xfId="2" applyFont="1" applyAlignment="1">
      <alignment vertical="center"/>
    </xf>
    <xf numFmtId="0" fontId="18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84" fillId="0" borderId="0" xfId="2" applyFont="1" applyAlignment="1">
      <alignment horizontal="center" vertical="center"/>
    </xf>
    <xf numFmtId="0" fontId="187" fillId="0" borderId="0" xfId="0" applyFont="1" applyAlignment="1">
      <alignment horizontal="right" vertical="center"/>
    </xf>
    <xf numFmtId="0" fontId="2" fillId="0" borderId="0" xfId="2" applyFont="1" applyAlignment="1">
      <alignment vertical="center"/>
    </xf>
    <xf numFmtId="0" fontId="194" fillId="0" borderId="0" xfId="1" applyFont="1" applyFill="1" applyAlignment="1" applyProtection="1">
      <alignment vertical="center"/>
    </xf>
    <xf numFmtId="0" fontId="184" fillId="0" borderId="0" xfId="0" applyFont="1" applyAlignment="1">
      <alignment horizontal="center" vertical="center"/>
    </xf>
    <xf numFmtId="0" fontId="184" fillId="2" borderId="0" xfId="0" applyFont="1" applyFill="1"/>
    <xf numFmtId="0" fontId="5" fillId="63" borderId="0" xfId="0" applyFont="1" applyFill="1"/>
    <xf numFmtId="0" fontId="0" fillId="63" borderId="0" xfId="0" applyFill="1"/>
    <xf numFmtId="3" fontId="4" fillId="64" borderId="1" xfId="0" applyNumberFormat="1" applyFont="1" applyFill="1" applyBorder="1" applyAlignment="1">
      <alignment vertical="center"/>
    </xf>
    <xf numFmtId="4" fontId="4" fillId="64" borderId="1" xfId="0" applyNumberFormat="1" applyFont="1" applyFill="1" applyBorder="1" applyAlignment="1">
      <alignment horizontal="center" vertical="center" wrapText="1"/>
    </xf>
    <xf numFmtId="0" fontId="188" fillId="64" borderId="1" xfId="0" applyFont="1" applyFill="1" applyBorder="1" applyAlignment="1">
      <alignment vertical="center"/>
    </xf>
    <xf numFmtId="167" fontId="188" fillId="64" borderId="1" xfId="0" applyNumberFormat="1" applyFont="1" applyFill="1" applyBorder="1" applyAlignment="1">
      <alignment vertical="center"/>
    </xf>
    <xf numFmtId="166" fontId="188" fillId="64" borderId="1" xfId="0" applyNumberFormat="1" applyFont="1" applyFill="1" applyBorder="1" applyAlignment="1">
      <alignment vertical="center"/>
    </xf>
    <xf numFmtId="4" fontId="4" fillId="63" borderId="1" xfId="0" applyNumberFormat="1" applyFont="1" applyFill="1" applyBorder="1" applyAlignment="1">
      <alignment horizontal="center" vertical="center" wrapText="1"/>
    </xf>
    <xf numFmtId="167" fontId="188" fillId="63" borderId="1" xfId="0" applyNumberFormat="1" applyFont="1" applyFill="1" applyBorder="1" applyAlignment="1">
      <alignment vertical="center"/>
    </xf>
    <xf numFmtId="4" fontId="4" fillId="65" borderId="1" xfId="0" applyNumberFormat="1" applyFont="1" applyFill="1" applyBorder="1" applyAlignment="1">
      <alignment horizontal="center" vertical="center" wrapText="1"/>
    </xf>
    <xf numFmtId="165" fontId="188" fillId="65" borderId="1" xfId="0" applyNumberFormat="1" applyFont="1" applyFill="1" applyBorder="1" applyAlignment="1">
      <alignment vertical="center"/>
    </xf>
    <xf numFmtId="4" fontId="4" fillId="64" borderId="1" xfId="2" applyNumberFormat="1" applyFont="1" applyFill="1" applyBorder="1" applyAlignment="1">
      <alignment horizontal="center" vertical="center" wrapText="1"/>
    </xf>
    <xf numFmtId="3" fontId="188" fillId="64" borderId="1" xfId="2" applyNumberFormat="1" applyFont="1" applyFill="1" applyBorder="1" applyAlignment="1">
      <alignment horizontal="center" vertical="center"/>
    </xf>
    <xf numFmtId="167" fontId="188" fillId="64" borderId="1" xfId="2" applyNumberFormat="1" applyFont="1" applyFill="1" applyBorder="1" applyAlignment="1">
      <alignment horizontal="center" vertical="center"/>
    </xf>
    <xf numFmtId="10" fontId="196" fillId="64" borderId="1" xfId="3" applyNumberFormat="1" applyFont="1" applyFill="1" applyBorder="1" applyAlignment="1">
      <alignment vertical="center"/>
    </xf>
    <xf numFmtId="4" fontId="4" fillId="63" borderId="1" xfId="2" applyNumberFormat="1" applyFont="1" applyFill="1" applyBorder="1" applyAlignment="1">
      <alignment horizontal="center" vertical="center" wrapText="1"/>
    </xf>
    <xf numFmtId="3" fontId="188" fillId="63" borderId="1" xfId="2" applyNumberFormat="1" applyFont="1" applyFill="1" applyBorder="1" applyAlignment="1">
      <alignment horizontal="center" vertical="center"/>
    </xf>
    <xf numFmtId="167" fontId="188" fillId="64" borderId="1" xfId="0" applyNumberFormat="1" applyFont="1" applyFill="1" applyBorder="1" applyAlignment="1">
      <alignment horizontal="center" vertical="center"/>
    </xf>
    <xf numFmtId="166" fontId="188" fillId="64" borderId="1" xfId="0" applyNumberFormat="1" applyFont="1" applyFill="1" applyBorder="1" applyAlignment="1">
      <alignment horizontal="center" vertical="center"/>
    </xf>
    <xf numFmtId="167" fontId="188" fillId="63" borderId="1" xfId="0" applyNumberFormat="1" applyFont="1" applyFill="1" applyBorder="1" applyAlignment="1">
      <alignment horizontal="center" vertical="center"/>
    </xf>
    <xf numFmtId="318" fontId="5" fillId="0" borderId="0" xfId="0" applyNumberFormat="1" applyFont="1" applyAlignment="1">
      <alignment horizontal="center" vertical="center"/>
    </xf>
    <xf numFmtId="4" fontId="4" fillId="65" borderId="1" xfId="2" applyNumberFormat="1" applyFont="1" applyFill="1" applyBorder="1" applyAlignment="1">
      <alignment horizontal="center" vertical="center" wrapText="1"/>
    </xf>
    <xf numFmtId="168" fontId="188" fillId="65" borderId="1" xfId="0" applyNumberFormat="1" applyFont="1" applyFill="1" applyBorder="1" applyAlignment="1">
      <alignment vertical="center"/>
    </xf>
    <xf numFmtId="164" fontId="187" fillId="0" borderId="2" xfId="0" applyNumberFormat="1" applyFont="1" applyBorder="1" applyAlignment="1">
      <alignment horizontal="center" vertical="center"/>
    </xf>
    <xf numFmtId="164" fontId="187" fillId="0" borderId="64" xfId="0" applyNumberFormat="1" applyFont="1" applyBorder="1" applyAlignment="1">
      <alignment horizontal="center" vertical="center"/>
    </xf>
    <xf numFmtId="0" fontId="188" fillId="67" borderId="0" xfId="0" applyFont="1" applyFill="1"/>
    <xf numFmtId="0" fontId="188" fillId="0" borderId="0" xfId="0" applyFont="1" applyFill="1"/>
    <xf numFmtId="164" fontId="187" fillId="0" borderId="2" xfId="0" applyNumberFormat="1" applyFont="1" applyFill="1" applyBorder="1" applyAlignment="1">
      <alignment horizontal="center" vertical="center"/>
    </xf>
    <xf numFmtId="4" fontId="188" fillId="0" borderId="0" xfId="0" applyNumberFormat="1" applyFont="1" applyFill="1" applyAlignment="1">
      <alignment horizontal="center" vertical="center"/>
    </xf>
    <xf numFmtId="4" fontId="188" fillId="0" borderId="4" xfId="0" applyNumberFormat="1" applyFont="1" applyFill="1" applyBorder="1" applyAlignment="1">
      <alignment horizontal="center" vertical="center"/>
    </xf>
    <xf numFmtId="4" fontId="188" fillId="0" borderId="10" xfId="0" applyNumberFormat="1" applyFont="1" applyFill="1" applyBorder="1" applyAlignment="1">
      <alignment horizontal="center" vertical="center"/>
    </xf>
    <xf numFmtId="168" fontId="188" fillId="0" borderId="0" xfId="0" applyNumberFormat="1" applyFont="1" applyFill="1" applyAlignment="1">
      <alignment horizontal="center" vertical="center"/>
    </xf>
    <xf numFmtId="319" fontId="5" fillId="66" borderId="70" xfId="3" applyNumberFormat="1" applyFont="1" applyFill="1" applyBorder="1" applyAlignment="1">
      <alignment horizontal="center" vertical="center"/>
    </xf>
    <xf numFmtId="4" fontId="184" fillId="0" borderId="1" xfId="0" applyNumberFormat="1" applyFont="1" applyBorder="1"/>
    <xf numFmtId="0" fontId="187" fillId="0" borderId="1" xfId="0" applyFont="1" applyBorder="1" applyAlignment="1">
      <alignment horizontal="center" vertical="center"/>
    </xf>
    <xf numFmtId="14" fontId="199" fillId="0" borderId="0" xfId="0" applyNumberFormat="1" applyFont="1"/>
    <xf numFmtId="0" fontId="5" fillId="0" borderId="72" xfId="0" applyFont="1" applyBorder="1" applyAlignment="1">
      <alignment horizontal="left"/>
    </xf>
    <xf numFmtId="0" fontId="5" fillId="0" borderId="73" xfId="0" applyFont="1" applyBorder="1" applyAlignment="1">
      <alignment horizontal="left"/>
    </xf>
    <xf numFmtId="0" fontId="186" fillId="0" borderId="71" xfId="0" applyFont="1" applyBorder="1" applyAlignment="1">
      <alignment horizontal="left" vertical="center"/>
    </xf>
    <xf numFmtId="0" fontId="186" fillId="0" borderId="17" xfId="0" applyFont="1" applyBorder="1" applyAlignment="1">
      <alignment horizontal="left" vertical="center"/>
    </xf>
    <xf numFmtId="0" fontId="5" fillId="0" borderId="71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89" fillId="0" borderId="6" xfId="0" applyFont="1" applyBorder="1" applyAlignment="1">
      <alignment horizontal="center" vertical="center" wrapText="1"/>
    </xf>
    <xf numFmtId="0" fontId="189" fillId="0" borderId="7" xfId="0" applyFont="1" applyBorder="1" applyAlignment="1">
      <alignment horizontal="center" vertical="center" wrapText="1"/>
    </xf>
    <xf numFmtId="0" fontId="189" fillId="0" borderId="8" xfId="0" applyFont="1" applyBorder="1" applyAlignment="1">
      <alignment horizontal="center" vertical="center" wrapText="1"/>
    </xf>
    <xf numFmtId="0" fontId="186" fillId="0" borderId="71" xfId="0" applyFont="1" applyBorder="1" applyAlignment="1">
      <alignment horizontal="center"/>
    </xf>
    <xf numFmtId="0" fontId="186" fillId="0" borderId="17" xfId="0" applyFont="1" applyBorder="1" applyAlignment="1">
      <alignment horizontal="center"/>
    </xf>
    <xf numFmtId="0" fontId="186" fillId="0" borderId="62" xfId="0" applyFont="1" applyBorder="1" applyAlignment="1">
      <alignment horizontal="center" vertical="center" wrapText="1"/>
    </xf>
    <xf numFmtId="0" fontId="186" fillId="0" borderId="7" xfId="0" applyFont="1" applyBorder="1" applyAlignment="1">
      <alignment horizontal="center" vertical="center" wrapText="1"/>
    </xf>
    <xf numFmtId="0" fontId="186" fillId="0" borderId="63" xfId="0" applyFont="1" applyBorder="1" applyAlignment="1">
      <alignment horizontal="center" vertical="center" wrapText="1"/>
    </xf>
    <xf numFmtId="167" fontId="188" fillId="64" borderId="16" xfId="0" applyNumberFormat="1" applyFont="1" applyFill="1" applyBorder="1" applyAlignment="1">
      <alignment horizontal="center" vertical="center"/>
    </xf>
    <xf numFmtId="167" fontId="188" fillId="64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212">
    <cellStyle name="_x0013_" xfId="11"/>
    <cellStyle name="          _x000d__x000a_386grabber=VGA.3GR_x000d__x000a_" xfId="12"/>
    <cellStyle name="_x000d__x000a_386grabber=VGA.3GR_x000d__x000a_" xfId="13"/>
    <cellStyle name="$" xfId="14"/>
    <cellStyle name="$ &amp; ¢" xfId="15"/>
    <cellStyle name="$.0" xfId="16"/>
    <cellStyle name="$.00" xfId="17"/>
    <cellStyle name="$.000" xfId="18"/>
    <cellStyle name="$_08 Altar Model" xfId="19"/>
    <cellStyle name="$_NeptunePIA LBO Model 9-2-03 Final Deepak Final" xfId="20"/>
    <cellStyle name="$_Wienerberger AVP 2003-08-15" xfId="21"/>
    <cellStyle name="$MILLS" xfId="22"/>
    <cellStyle name="%" xfId="23"/>
    <cellStyle name="%.00" xfId="24"/>
    <cellStyle name="%_23 KLEEN Bid Pro Forma Ct RFP 6-4-07 Lenders Model GS Time Adjust" xfId="25"/>
    <cellStyle name="%_37 Roark Model_With GS Financing" xfId="26"/>
    <cellStyle name="******************************************" xfId="27"/>
    <cellStyle name="*MILLS" xfId="28"/>
    <cellStyle name="??" xfId="29"/>
    <cellStyle name="?? [0]_??" xfId="30"/>
    <cellStyle name="???[0]_~ME0858" xfId="31"/>
    <cellStyle name="???_~ME0858" xfId="32"/>
    <cellStyle name="??_?.????" xfId="33"/>
    <cellStyle name="]_x000d__x000a_Zoomed=1_x000d__x000a_Row=0_x000d__x000a_Column=0_x000d__x000a_Height=0_x000d__x000a_Width=0_x000d__x000a_FontName=FoxFont_x000d__x000a_FontStyle=0_x000d__x000a_FontSize=9_x000d__x000a_PrtFontName=FoxPrin" xfId="34"/>
    <cellStyle name="]_EUARNEW5_EMF Reports - Shipments" xfId="35"/>
    <cellStyle name="]_EUARNEW5_EMF Reports - Shipments_04 Financing Tab_cleaned" xfId="36"/>
    <cellStyle name="]_EUARNEW5_EMF Reports - Shipments_23 KLEEN Bid Pro Forma Ct RFP 6-4-07 Lenders Model GS Time Adjust" xfId="37"/>
    <cellStyle name="]_EUARNEW5_EMF Reports - Shipments_37 Roark Model_With GS Financing" xfId="38"/>
    <cellStyle name="]_EUARNEW5_EMF Reports - Shipments_JA Huggins Expansion Case 2 070506" xfId="39"/>
    <cellStyle name="]_EUARNEW5_EMF Reports - Shipments_JA Huggins Expansion Case 2 070506_100 Roark Model_With GS Financing_Quarterly" xfId="40"/>
    <cellStyle name="]_EUARNEW5_EMF Reports - Shipments_JA Huggins Expansion Case 2 070506_67 Roark Model_With GS Financing" xfId="41"/>
    <cellStyle name="]_EUARNEW5_EMF Reports - Shipments_JA Huggins Expansion Case 2 070506_82 Roark Model_With GS Financing_Quarterly" xfId="42"/>
    <cellStyle name="]_Labour Efficiency" xfId="43"/>
    <cellStyle name="]_Labour Efficiency 2" xfId="2197"/>
    <cellStyle name="]_Labour Efficiency_04 Financing Tab_cleaned" xfId="44"/>
    <cellStyle name="]_Labour Efficiency_04 Financing Tab_cleaned 2" xfId="2198"/>
    <cellStyle name="]_Labour Efficiency_23 KLEEN Bid Pro Forma Ct RFP 6-4-07 Lenders Model GS Time Adjust" xfId="45"/>
    <cellStyle name="]_Labour Efficiency_23 KLEEN Bid Pro Forma Ct RFP 6-4-07 Lenders Model GS Time Adjust 2" xfId="2199"/>
    <cellStyle name="]_Labour Efficiency_37 Roark Model_With GS Financing" xfId="46"/>
    <cellStyle name="]_Labour Efficiency_37 Roark Model_With GS Financing 2" xfId="2200"/>
    <cellStyle name="]_Labour Efficiency_JA Huggins Expansion Case 2 070506" xfId="47"/>
    <cellStyle name="]_Labour Efficiency_JA Huggins Expansion Case 2 070506 2" xfId="2201"/>
    <cellStyle name="]_Labour Efficiency_JA Huggins Expansion Case 2 070506_100 Roark Model_With GS Financing_Quarterly" xfId="48"/>
    <cellStyle name="]_Labour Efficiency_JA Huggins Expansion Case 2 070506_100 Roark Model_With GS Financing_Quarterly 2" xfId="2202"/>
    <cellStyle name="]_Labour Efficiency_JA Huggins Expansion Case 2 070506_67 Roark Model_With GS Financing" xfId="49"/>
    <cellStyle name="]_Labour Efficiency_JA Huggins Expansion Case 2 070506_67 Roark Model_With GS Financing 2" xfId="2203"/>
    <cellStyle name="]_Labour Efficiency_JA Huggins Expansion Case 2 070506_82 Roark Model_With GS Financing_Quarterly" xfId="50"/>
    <cellStyle name="]_Labour Efficiency_JA Huggins Expansion Case 2 070506_82 Roark Model_With GS Financing_Quarterly 2" xfId="2204"/>
    <cellStyle name="_$accounting" xfId="51"/>
    <cellStyle name="_$accounting_PNC_merger_plan_divestitures_05" xfId="52"/>
    <cellStyle name="_%(SignOnly)" xfId="53"/>
    <cellStyle name="_%(SignOnly)_01 model" xfId="54"/>
    <cellStyle name="_%(SignOnly)_02 Potential Partner Ability to Pay Analysis2" xfId="55"/>
    <cellStyle name="_%(SignOnly)_12 Merger Plans" xfId="56"/>
    <cellStyle name="_%(SignOnly)_AVP - prev. 06 financials" xfId="57"/>
    <cellStyle name="_%(SignOnly)_bank_csc_Q2_2001_c1" xfId="58"/>
    <cellStyle name="_%(SignOnly)_FigTech Merger Model_02" xfId="59"/>
    <cellStyle name="_%(SignOnly)_Football Field" xfId="60"/>
    <cellStyle name="_%(SignOnly)_PNC_merger_plan_divestitures_05" xfId="61"/>
    <cellStyle name="_%(SignOnly)_Summary Valuation Analysis" xfId="62"/>
    <cellStyle name="_%(SignOnly)_Synergies" xfId="63"/>
    <cellStyle name="_%(SignSpaceOnly)" xfId="64"/>
    <cellStyle name="_%(SignSpaceOnly)_01 model" xfId="65"/>
    <cellStyle name="_%(SignSpaceOnly)_02 Potential Partner Ability to Pay Analysis2" xfId="66"/>
    <cellStyle name="_%(SignSpaceOnly)_12 Merger Plans" xfId="67"/>
    <cellStyle name="_%(SignSpaceOnly)_AVP - prev. 06 financials" xfId="68"/>
    <cellStyle name="_%(SignSpaceOnly)_bank_csc_Q2_2001_c1" xfId="69"/>
    <cellStyle name="_%(SignSpaceOnly)_FigTech Merger Model_02" xfId="70"/>
    <cellStyle name="_%(SignSpaceOnly)_Football Field" xfId="71"/>
    <cellStyle name="_%(SignSpaceOnly)_PNC_merger_plan_divestitures_05" xfId="72"/>
    <cellStyle name="_%(SignSpaceOnly)_Summary Valuation Analysis" xfId="73"/>
    <cellStyle name="_%(SignSpaceOnly)_Synergies" xfId="74"/>
    <cellStyle name="_03 Astoria" xfId="75"/>
    <cellStyle name="_04 Financing Tab_cleaned" xfId="76"/>
    <cellStyle name="_08 Altar Model" xfId="77"/>
    <cellStyle name="_08 Coffeyville Standalone Model" xfId="78"/>
    <cellStyle name="_10Yr PGR Property Tax Estimate w declining millage" xfId="79"/>
    <cellStyle name="_10YrPropertyTaxEstimate" xfId="80"/>
    <cellStyle name="_16 Coffeyville Model - Outage Sensitivity" xfId="81"/>
    <cellStyle name="_2005-11-16 Coleto Pro Forma" xfId="82"/>
    <cellStyle name="_2005-11-16 Coleto Pro Forma_100 Roark Model_With GS Financing_Quarterly" xfId="83"/>
    <cellStyle name="_2005-11-16 Coleto Pro Forma_67 Roark Model_With GS Financing" xfId="84"/>
    <cellStyle name="_2005-11-16 Coleto Pro Forma_82 Roark Model_With GS Financing_Quarterly" xfId="85"/>
    <cellStyle name="_22 Longview Quarterly Model for Syndication (Dynamic)" xfId="86"/>
    <cellStyle name="_22 Longview Quarterly Model for Syndication (Dynamic)_100 Roark Model_With GS Financing_Quarterly" xfId="87"/>
    <cellStyle name="_22 Longview Quarterly Model for Syndication (Dynamic)_67 Roark Model_With GS Financing" xfId="88"/>
    <cellStyle name="_22 Longview Quarterly Model for Syndication (Dynamic)_82 Roark Model_With GS Financing_Quarterly" xfId="89"/>
    <cellStyle name="_23 KLEEN Bid Pro Forma Ct RFP 6-4-07 Lenders Model GS Time Adjust" xfId="90"/>
    <cellStyle name="_23 KLEEN Bid Pro Forma Ct RFP 6-4-07 Lenders Model GS Time Adjust_100 Roark Model_With GS Financing_Quarterly" xfId="91"/>
    <cellStyle name="_23 KLEEN Bid Pro Forma Ct RFP 6-4-07 Lenders Model GS Time Adjust_67 Roark Model_With GS Financing" xfId="92"/>
    <cellStyle name="_23 KLEEN Bid Pro Forma Ct RFP 6-4-07 Lenders Model GS Time Adjust_82 Roark Model_With GS Financing_Quarterly" xfId="93"/>
    <cellStyle name="_x0013__37 Roark Model_With GS Financing" xfId="94"/>
    <cellStyle name="_accounting" xfId="95"/>
    <cellStyle name="_accounting_monet_final_w_output" xfId="96"/>
    <cellStyle name="_Annual Financial Projections" xfId="97"/>
    <cellStyle name="_Annual Financial Projections_100 Roark Model_With GS Financing_Quarterly" xfId="98"/>
    <cellStyle name="_Annual Financial Projections_67 Roark Model_With GS Financing" xfId="99"/>
    <cellStyle name="_Annual Financial Projections_82 Roark Model_With GS Financing_Quarterly" xfId="100"/>
    <cellStyle name="_ANP.FUNDING.I-R1-11-3-00-E" xfId="101"/>
    <cellStyle name="_ANP.FUNDING.I-R1-11-3-00-E_100 Roark Model_With GS Financing_Quarterly" xfId="102"/>
    <cellStyle name="_ANP.FUNDING.I-R1-11-3-00-E_67 Roark Model_With GS Financing" xfId="103"/>
    <cellStyle name="_ANP.FUNDING.I-R1-11-3-00-E_82 Roark Model_With GS Financing_Quarterly" xfId="104"/>
    <cellStyle name="_Balance Sheet" xfId="105"/>
    <cellStyle name="_Balance Sheet_100 Roark Model_With GS Financing_Quarterly" xfId="106"/>
    <cellStyle name="_Balance Sheet_67 Roark Model_With GS Financing" xfId="107"/>
    <cellStyle name="_Balance Sheet_82 Roark Model_With GS Financing_Quarterly" xfId="108"/>
    <cellStyle name="_Book1" xfId="109"/>
    <cellStyle name="_Book1_100 Roark Model_With GS Financing_Quarterly" xfId="110"/>
    <cellStyle name="_Book1_67 Roark Model_With GS Financing" xfId="111"/>
    <cellStyle name="_Book1_82 Roark Model_With GS Financing_Quarterly" xfId="112"/>
    <cellStyle name="_Book1_Kleen Model Debt Sizing (16)" xfId="113"/>
    <cellStyle name="_Cash Flow Statement" xfId="114"/>
    <cellStyle name="_Cash Flow Statement_100 Roark Model_With GS Financing_Quarterly" xfId="115"/>
    <cellStyle name="_Cash Flow Statement_67 Roark Model_With GS Financing" xfId="116"/>
    <cellStyle name="_Cash Flow Statement_82 Roark Model_With GS Financing_Quarterly" xfId="117"/>
    <cellStyle name="_Combined Assets-E" xfId="118"/>
    <cellStyle name="_Combined Assets-E_100 Roark Model_With GS Financing_Quarterly" xfId="119"/>
    <cellStyle name="_Combined Assets-E_67 Roark Model_With GS Financing" xfId="120"/>
    <cellStyle name="_Combined Assets-E_82 Roark Model_With GS Financing_Quarterly" xfId="121"/>
    <cellStyle name="_Comma" xfId="122"/>
    <cellStyle name="_Comma[0]" xfId="123"/>
    <cellStyle name="_Comma[0]_100 Roark Model_With GS Financing_Quarterly" xfId="124"/>
    <cellStyle name="_Comma[0]_67 Roark Model_With GS Financing" xfId="125"/>
    <cellStyle name="_Comma[0]_82 Roark Model_With GS Financing_Quarterly" xfId="126"/>
    <cellStyle name="_Comma_01 Detailed Financial Model" xfId="127"/>
    <cellStyle name="_Comma_01 Fig Tech CSC 1Q03" xfId="128"/>
    <cellStyle name="_Comma_02 Potential Partner Ability to Pay Analysis2" xfId="129"/>
    <cellStyle name="_Comma_04 Subsidiary Overview" xfId="130"/>
    <cellStyle name="_Comma_08 Altar Model" xfId="131"/>
    <cellStyle name="_Comma_12 Merger Plans" xfId="132"/>
    <cellStyle name="_Comma_16 Coffeyville Model - Outage Sensitivity" xfId="133"/>
    <cellStyle name="_Comma_accretion dilution analysis" xfId="134"/>
    <cellStyle name="_Comma_Acquisition Ops 3" xfId="135"/>
    <cellStyle name="_Comma_ADLAC Capital Structure Model-v2" xfId="136"/>
    <cellStyle name="_Comma_AVP" xfId="137"/>
    <cellStyle name="_Comma_Book1" xfId="138"/>
    <cellStyle name="_Comma_Book1_08 Altar Model" xfId="139"/>
    <cellStyle name="_Comma_Book2" xfId="140"/>
    <cellStyle name="_Comma_buyer_analysis" xfId="141"/>
    <cellStyle name="_Comma_Catherine Historical Financials ('94 - '06)" xfId="142"/>
    <cellStyle name="_Comma_CC Tracking Model 10-feb (nov results)" xfId="143"/>
    <cellStyle name="_Comma_CC Tracking Model 13-feb (dec results)" xfId="144"/>
    <cellStyle name="_Comma_Chart LBO model 07-24-03" xfId="145"/>
    <cellStyle name="_Comma_Comparative Balance Sheets" xfId="146"/>
    <cellStyle name="_Comma_CSC with WACC" xfId="147"/>
    <cellStyle name="_Comma_DCF Analysis" xfId="148"/>
    <cellStyle name="_Comma_Description" xfId="149"/>
    <cellStyle name="_Comma_Description " xfId="150"/>
    <cellStyle name="_Comma_Description _37 Roark Model_With GS Financing" xfId="151"/>
    <cellStyle name="_Comma_Eagle Ridge Cash Flow 01-10-02_GS" xfId="152"/>
    <cellStyle name="_Comma_Final Canadian Bank Comp (sent to IBD)FORM" xfId="153"/>
    <cellStyle name="_Comma_Financial Comp to Mgmt Projections 02" xfId="154"/>
    <cellStyle name="_Comma_Financials" xfId="155"/>
    <cellStyle name="_Comma_Financials from OM" xfId="156"/>
    <cellStyle name="_Comma_Financials From OM and Audited Financials" xfId="157"/>
    <cellStyle name="_Comma_Football Field" xfId="158"/>
    <cellStyle name="_Comma_IBES_EPS_Estimates" xfId="159"/>
    <cellStyle name="_Comma_Initial Build" xfId="160"/>
    <cellStyle name="_Comma_LBO (Post IM)" xfId="161"/>
    <cellStyle name="_Comma_Master_Telecom_Equipment_CSCb" xfId="162"/>
    <cellStyle name="_Comma_May, 2006 Estimate 6-21-06_na SD NEW 08.14.06" xfId="163"/>
    <cellStyle name="_Comma_Merger Model - Exec" xfId="164"/>
    <cellStyle name="_Comma_merger plans" xfId="165"/>
    <cellStyle name="_Comma_MotLion Projections may" xfId="166"/>
    <cellStyle name="_Comma_Old Life CSC" xfId="167"/>
    <cellStyle name="_Comma_pace_merger plans" xfId="168"/>
    <cellStyle name="_Comma_Palm Model 10_05" xfId="169"/>
    <cellStyle name="_Comma_PNC_PF_2Q_update" xfId="170"/>
    <cellStyle name="_Comma_Potential Strategic Partners" xfId="171"/>
    <cellStyle name="_Comma_Prepaid_Lease_Model_for_AAT_04(1)" xfId="172"/>
    <cellStyle name="_Comma_promote model" xfId="173"/>
    <cellStyle name="_Comma_QVC LBO Model 2-12-03 v3" xfId="174"/>
    <cellStyle name="_Comma_Semperit AVP 14-Nov-2002" xfId="175"/>
    <cellStyle name="_Comma_Short_Form_LBO" xfId="176"/>
    <cellStyle name="_Comma_Spectrasite model 02" xfId="177"/>
    <cellStyle name="_Comma_Summary Valuation Analysis" xfId="178"/>
    <cellStyle name="_Comma_Syndication Short Form CF Model" xfId="179"/>
    <cellStyle name="_Comma_Synergies" xfId="180"/>
    <cellStyle name="_Comma_Troon Financials 8-1-02" xfId="181"/>
    <cellStyle name="_Comma_Troon_EBITDA" xfId="182"/>
    <cellStyle name="_Comma_Valuation Overview - June 2001" xfId="183"/>
    <cellStyle name="_Comma_Valuation_Troon dpak 8-5-02 v3" xfId="184"/>
    <cellStyle name="_Comma_Wienerberger AVP 2003-08-15" xfId="185"/>
    <cellStyle name="_Comma_Wienerberger Estimates" xfId="186"/>
    <cellStyle name="_Consolidated CC and TO v4" xfId="187"/>
    <cellStyle name="_Consolidated CC and TO v4_100 Roark Model_With GS Financing_Quarterly" xfId="188"/>
    <cellStyle name="_Consolidated CC and TO v4_67 Roark Model_With GS Financing" xfId="189"/>
    <cellStyle name="_Consolidated CC and TO v4_82 Roark Model_With GS Financing_Quarterly" xfId="190"/>
    <cellStyle name="_Construction" xfId="191"/>
    <cellStyle name="_Construction_100 Roark Model_With GS Financing_Quarterly" xfId="192"/>
    <cellStyle name="_Construction_67 Roark Model_With GS Financing" xfId="193"/>
    <cellStyle name="_Construction_82 Roark Model_With GS Financing_Quarterly" xfId="194"/>
    <cellStyle name="_Copy of LC_Tax Calculation Inputs_2007 09 12" xfId="195"/>
    <cellStyle name="_Crete &amp; Lincoln 04 TENASKA" xfId="196"/>
    <cellStyle name="_Crete &amp; Lincoln 05_Quarterly" xfId="197"/>
    <cellStyle name="_Crete &amp; Lincoln 06 TENASKA" xfId="198"/>
    <cellStyle name="_Crete &amp; Lincoln 07 TENASKA" xfId="199"/>
    <cellStyle name="_Crete &amp; Lincoln 08 TENASKA" xfId="200"/>
    <cellStyle name="_Crete &amp; Lincoln 12 TENASKA" xfId="201"/>
    <cellStyle name="_Crete &amp; Lincoln 13 TENASKAv14 Moody'sv12 (With historicals)" xfId="202"/>
    <cellStyle name="_Crete &amp; Lincoln 13 TENASKAv14 Moody'sv16 (With historicals)" xfId="203"/>
    <cellStyle name="_Crete &amp; Lincoln 13 TENASKAv14 Moody'sv8 (With historicals)" xfId="204"/>
    <cellStyle name="_Crete &amp; Lincoln 13 TENASKAv14 v19 (with historicals &amp; taxes)" xfId="205"/>
    <cellStyle name="_Crete &amp; Lincoln 13 TENASKAv4" xfId="206"/>
    <cellStyle name="_Crete &amp; Lincoln 13 TENASKAv9" xfId="207"/>
    <cellStyle name="_Crete &amp; Lincoln Model - Annualv2" xfId="208"/>
    <cellStyle name="_Currency" xfId="209"/>
    <cellStyle name="_Currency(GBP)" xfId="210"/>
    <cellStyle name="_Currency(GBP)_100 Roark Model_With GS Financing_Quarterly" xfId="211"/>
    <cellStyle name="_Currency(GBP)_67 Roark Model_With GS Financing" xfId="212"/>
    <cellStyle name="_Currency(GBP)_82 Roark Model_With GS Financing_Quarterly" xfId="213"/>
    <cellStyle name="_Currency_01 Detailed Financial Model" xfId="214"/>
    <cellStyle name="_Currency_01 Fig Tech CSC 1Q03" xfId="215"/>
    <cellStyle name="_Currency_02 Financials" xfId="216"/>
    <cellStyle name="_Currency_02 Potential Partner Ability to Pay Analysis2" xfId="217"/>
    <cellStyle name="_Currency_02 Spring Model" xfId="218"/>
    <cellStyle name="_Currency_04 Financials" xfId="219"/>
    <cellStyle name="_Currency_04 Subsidiary Overview" xfId="220"/>
    <cellStyle name="_Currency_08 Altar Model" xfId="221"/>
    <cellStyle name="_Currency_12 Akzo 2nd Round Model" xfId="222"/>
    <cellStyle name="_Currency_12 Merger Plans" xfId="223"/>
    <cellStyle name="_Currency_16 Coffeyville Model - Outage Sensitivity" xfId="224"/>
    <cellStyle name="_Currency_accretion dilution analysis" xfId="225"/>
    <cellStyle name="_Currency_Acquisition Ops 3" xfId="226"/>
    <cellStyle name="_Currency_ADLAC Capital Structure Model-v2" xfId="227"/>
    <cellStyle name="_Currency_AVP" xfId="228"/>
    <cellStyle name="_Currency_AVP - prev. 06 financials" xfId="229"/>
    <cellStyle name="_Currency_avp_Palm Model 10_05" xfId="230"/>
    <cellStyle name="_Currency_bank_csc_Q2_2001_c1" xfId="231"/>
    <cellStyle name="_Currency_Book1" xfId="232"/>
    <cellStyle name="_Currency_Book1_08 Altar Model" xfId="233"/>
    <cellStyle name="_Currency_Book1_1" xfId="234"/>
    <cellStyle name="_Currency_Book2" xfId="235"/>
    <cellStyle name="_Currency_Buyer List" xfId="236"/>
    <cellStyle name="_Currency_buyer_analysis" xfId="237"/>
    <cellStyle name="_Currency_Catherine Historical Financials ('94 - '06)" xfId="238"/>
    <cellStyle name="_Currency_CC Tracking Model 10-feb (nov results)" xfId="239"/>
    <cellStyle name="_Currency_CC Tracking Model 13-feb (dec results)" xfId="240"/>
    <cellStyle name="_Currency_Chart LBO model 07-24-03" xfId="241"/>
    <cellStyle name="_Currency_com_ic_universe_6" xfId="242"/>
    <cellStyle name="_Currency_Comparative Balance Sheets" xfId="243"/>
    <cellStyle name="_Currency_CSC Update_Status of Companies_11_19" xfId="244"/>
    <cellStyle name="_Currency_CSC with WACC" xfId="245"/>
    <cellStyle name="_Currency_CSC_Palm_Sum_of_Parts_4_20_01" xfId="246"/>
    <cellStyle name="_Currency_CSC_Palm_Sum_of_Parts_5_23_01a" xfId="247"/>
    <cellStyle name="_Currency_DCF Analysis" xfId="248"/>
    <cellStyle name="_Currency_Description" xfId="249"/>
    <cellStyle name="_Currency_Description " xfId="250"/>
    <cellStyle name="_Currency_Description _37 Roark Model_With GS Financing" xfId="251"/>
    <cellStyle name="_Currency_Detailed P&amp;L by Product by Region v2" xfId="252"/>
    <cellStyle name="_Currency_Eagle Ridge Cash Flow 01-10-02_GS" xfId="253"/>
    <cellStyle name="_Currency_Euston DCF" xfId="254"/>
    <cellStyle name="_Currency_Final Canadian Bank Comp (sent to IBD)FORM" xfId="255"/>
    <cellStyle name="_Currency_Financial Comp to Mgmt Projections 02" xfId="256"/>
    <cellStyle name="_Currency_Financials" xfId="257"/>
    <cellStyle name="_Currency_Financials from OM" xfId="258"/>
    <cellStyle name="_Currency_Financials From OM and Audited Financials" xfId="259"/>
    <cellStyle name="_Currency_Florida consensus estimates" xfId="260"/>
    <cellStyle name="_Currency_Football Field" xfId="261"/>
    <cellStyle name="_Currency_IBES_EPS_Estimates" xfId="262"/>
    <cellStyle name="_Currency_Indikatives Bewertungsniveau" xfId="263"/>
    <cellStyle name="_Currency_Initial Build" xfId="264"/>
    <cellStyle name="_Currency_LBO (Post IM)" xfId="265"/>
    <cellStyle name="_Currency_lbo_short_form" xfId="266"/>
    <cellStyle name="_Currency_Master_Telecom_Equipment_CSCb" xfId="267"/>
    <cellStyle name="_Currency_May, 2006 Estimate 6-21-06_na SD NEW 08.14.06" xfId="268"/>
    <cellStyle name="_Currency_Merger Model - Exec" xfId="269"/>
    <cellStyle name="_Currency_merger plans" xfId="270"/>
    <cellStyle name="_Currency_monet2.4_temp" xfId="271"/>
    <cellStyle name="_Currency_monet2.8" xfId="272"/>
    <cellStyle name="_Currency_MotLion Projections may" xfId="273"/>
    <cellStyle name="_Currency_Old Life CSC" xfId="274"/>
    <cellStyle name="_Currency_pace_merger plans" xfId="275"/>
    <cellStyle name="_Currency_Palm Model 10_05" xfId="276"/>
    <cellStyle name="_Currency_pdf file" xfId="277"/>
    <cellStyle name="_Currency_PNC_PF_2Q_update" xfId="278"/>
    <cellStyle name="_Currency_Potential Strategic Partners" xfId="279"/>
    <cellStyle name="_Currency_Prepaid_Lease_Model_for_AAT_04(1)" xfId="280"/>
    <cellStyle name="_Currency_promote model" xfId="281"/>
    <cellStyle name="_Currency_QVC LBO Model 2-12-03 v3" xfId="282"/>
    <cellStyle name="_Currency_Relative Contribution Analysis 04" xfId="283"/>
    <cellStyle name="_Currency_Royal Kansas  DCF2" xfId="284"/>
    <cellStyle name="_Currency_Semperit AVP 14-Nov-2002" xfId="285"/>
    <cellStyle name="_Currency_Short_Form_LBO" xfId="286"/>
    <cellStyle name="_Currency_Sketch5 - Montana Impact" xfId="287"/>
    <cellStyle name="_Currency_Spectrasite model 02" xfId="288"/>
    <cellStyle name="_Currency_Summary Valuation Analysis" xfId="289"/>
    <cellStyle name="_Currency_Syndication Short Form CF Model" xfId="290"/>
    <cellStyle name="_Currency_Synergies" xfId="291"/>
    <cellStyle name="_Currency_Troon Financials 8-1-02" xfId="292"/>
    <cellStyle name="_Currency_Troon_EBITDA" xfId="293"/>
    <cellStyle name="_Currency_Valuation Overview - June 2001" xfId="294"/>
    <cellStyle name="_Currency_Valuation_Troon dpak 8-5-02 v3" xfId="295"/>
    <cellStyle name="_Currency_Wienerberger AVP 2003-08-15" xfId="296"/>
    <cellStyle name="_Currency_Wienerberger Estimates" xfId="297"/>
    <cellStyle name="_Currency_xratio - historical mkt val" xfId="298"/>
    <cellStyle name="_CurrencySpace" xfId="299"/>
    <cellStyle name="_CurrencySpace_01 Detailed Financial Model" xfId="300"/>
    <cellStyle name="_CurrencySpace_01 Fig Tech CSC 1Q03" xfId="301"/>
    <cellStyle name="_CurrencySpace_02 Financials" xfId="302"/>
    <cellStyle name="_CurrencySpace_02 Potential Partner Ability to Pay Analysis2" xfId="303"/>
    <cellStyle name="_CurrencySpace_04 Financials" xfId="304"/>
    <cellStyle name="_CurrencySpace_04 Subsidiary Overview" xfId="305"/>
    <cellStyle name="_CurrencySpace_08 Altar Model" xfId="306"/>
    <cellStyle name="_CurrencySpace_12 Merger Plans" xfId="307"/>
    <cellStyle name="_CurrencySpace_16 Coffeyville Model - Outage Sensitivity" xfId="308"/>
    <cellStyle name="_CurrencySpace_accretion dilution analysis" xfId="309"/>
    <cellStyle name="_CurrencySpace_Acquisition Ops 3" xfId="310"/>
    <cellStyle name="_CurrencySpace_ADLAC Capital Structure Model-v2" xfId="311"/>
    <cellStyle name="_CurrencySpace_AVP" xfId="312"/>
    <cellStyle name="_CurrencySpace_avp_Palm Model 10_05" xfId="313"/>
    <cellStyle name="_CurrencySpace_Book1" xfId="314"/>
    <cellStyle name="_CurrencySpace_Book1_08 Altar Model" xfId="315"/>
    <cellStyle name="_CurrencySpace_Book1_Merger Plan 2-10-04 GSIBDv3" xfId="316"/>
    <cellStyle name="_CurrencySpace_Book2" xfId="317"/>
    <cellStyle name="_CurrencySpace_buyer_analysis" xfId="318"/>
    <cellStyle name="_CurrencySpace_Catherine Historical Financials ('94 - '06)" xfId="319"/>
    <cellStyle name="_CurrencySpace_CC Tracking Model 10-feb (nov results)" xfId="320"/>
    <cellStyle name="_CurrencySpace_CC Tracking Model 13-feb (dec results)" xfId="321"/>
    <cellStyle name="_CurrencySpace_Chart LBO model 07-24-03" xfId="322"/>
    <cellStyle name="_CurrencySpace_com_ic_universe_6" xfId="323"/>
    <cellStyle name="_CurrencySpace_Comparative Balance Sheets" xfId="324"/>
    <cellStyle name="_CurrencySpace_CSC Update_Status of Companies_11_19" xfId="325"/>
    <cellStyle name="_CurrencySpace_CSC with WACC" xfId="326"/>
    <cellStyle name="_CurrencySpace_CSC_Palm_Sum_of_Parts_4_20_01" xfId="327"/>
    <cellStyle name="_CurrencySpace_CSC_Palm_Sum_of_Parts_5_23_01a" xfId="328"/>
    <cellStyle name="_CurrencySpace_DCF Analysis" xfId="329"/>
    <cellStyle name="_CurrencySpace_Description" xfId="330"/>
    <cellStyle name="_CurrencySpace_Description " xfId="331"/>
    <cellStyle name="_CurrencySpace_Description _37 Roark Model_With GS Financing" xfId="332"/>
    <cellStyle name="_CurrencySpace_Eagle Ridge Cash Flow 01-10-02_GS" xfId="333"/>
    <cellStyle name="_CurrencySpace_Final Canadian Bank Comp (sent to IBD)FORM" xfId="334"/>
    <cellStyle name="_CurrencySpace_Financial Comp to Mgmt Projections 02" xfId="335"/>
    <cellStyle name="_CurrencySpace_Financials" xfId="336"/>
    <cellStyle name="_CurrencySpace_Financials from OM" xfId="337"/>
    <cellStyle name="_CurrencySpace_Financials From OM and Audited Financials" xfId="338"/>
    <cellStyle name="_CurrencySpace_Football Field" xfId="339"/>
    <cellStyle name="_CurrencySpace_IBES_EPS_Estimates" xfId="340"/>
    <cellStyle name="_CurrencySpace_Initial Build" xfId="341"/>
    <cellStyle name="_CurrencySpace_LBO (Post IM)" xfId="342"/>
    <cellStyle name="_CurrencySpace_Master_Telecom_Equipment_CSCb" xfId="343"/>
    <cellStyle name="_CurrencySpace_May, 2006 Estimate 6-21-06_na SD NEW 08.14.06" xfId="344"/>
    <cellStyle name="_CurrencySpace_Merger Model - Exec" xfId="345"/>
    <cellStyle name="_CurrencySpace_merger plans" xfId="346"/>
    <cellStyle name="_CurrencySpace_monet2.4" xfId="347"/>
    <cellStyle name="_CurrencySpace_monet2.4_temp" xfId="348"/>
    <cellStyle name="_CurrencySpace_monet2.8" xfId="349"/>
    <cellStyle name="_CurrencySpace_MotLion Projections may" xfId="350"/>
    <cellStyle name="_CurrencySpace_Old Life CSC" xfId="351"/>
    <cellStyle name="_CurrencySpace_pace_merger plans" xfId="352"/>
    <cellStyle name="_CurrencySpace_Palm Model 10_05" xfId="353"/>
    <cellStyle name="_CurrencySpace_pdf file" xfId="354"/>
    <cellStyle name="_CurrencySpace_PNC_PF_2Q_update" xfId="355"/>
    <cellStyle name="_CurrencySpace_Potential Strategic Partners" xfId="356"/>
    <cellStyle name="_CurrencySpace_Prepaid_Lease_Model_for_AAT_04(1)" xfId="357"/>
    <cellStyle name="_CurrencySpace_promote model" xfId="358"/>
    <cellStyle name="_CurrencySpace_QVC LBO Model 2-12-03 v3" xfId="359"/>
    <cellStyle name="_CurrencySpace_Semperit AVP 14-Nov-2002" xfId="360"/>
    <cellStyle name="_CurrencySpace_Short_Form_LBO" xfId="361"/>
    <cellStyle name="_CurrencySpace_Spectrasite model 02" xfId="362"/>
    <cellStyle name="_CurrencySpace_Stallion Analysis_a" xfId="363"/>
    <cellStyle name="_CurrencySpace_Summary Valuation Analysis" xfId="364"/>
    <cellStyle name="_CurrencySpace_Syndication Short Form CF Model" xfId="365"/>
    <cellStyle name="_CurrencySpace_Synergies" xfId="366"/>
    <cellStyle name="_CurrencySpace_Troon Financials 8-1-02" xfId="367"/>
    <cellStyle name="_CurrencySpace_Troon_EBITDA" xfId="368"/>
    <cellStyle name="_CurrencySpace_Valuation Overview - June 2001" xfId="369"/>
    <cellStyle name="_CurrencySpace_Valuation_Troon dpak 8-5-02 v3" xfId="370"/>
    <cellStyle name="_CurrencySpace_Wienerberger AVP 2003-08-15" xfId="371"/>
    <cellStyle name="_CurrencySpace_Wienerberger Estimates" xfId="372"/>
    <cellStyle name="_date" xfId="373"/>
    <cellStyle name="_Dollar" xfId="374"/>
    <cellStyle name="_DYN Unit Model (State by State Dispatch) v33" xfId="375"/>
    <cellStyle name="_DYN Unit Model (State by State Dispatch) v33_100 Roark Model_With GS Financing_Quarterly" xfId="376"/>
    <cellStyle name="_DYN Unit Model (State by State Dispatch) v33_67 Roark Model_With GS Financing" xfId="377"/>
    <cellStyle name="_DYN Unit Model (State by State Dispatch) v33_82 Roark Model_With GS Financing_Quarterly" xfId="378"/>
    <cellStyle name="_e-plus debt - Machado1" xfId="379"/>
    <cellStyle name="_e-plus debt - Machado1_100 Roark Model_With GS Financing_Quarterly" xfId="380"/>
    <cellStyle name="_e-plus debt - Machado1_67 Roark Model_With GS Financing" xfId="381"/>
    <cellStyle name="_e-plus debt - Machado1_82 Roark Model_With GS Financing_Quarterly" xfId="382"/>
    <cellStyle name="_Euro" xfId="383"/>
    <cellStyle name="_Euro_16 Coffeyville Model - Outage Sensitivity" xfId="384"/>
    <cellStyle name="_Euro_accretion dilution analysis" xfId="385"/>
    <cellStyle name="_Euro_Book1" xfId="386"/>
    <cellStyle name="_Euro_CSC_Palm_Sum_of_Parts_5_23_01a" xfId="387"/>
    <cellStyle name="_Euro_Financials Layout dpak 9-26-01 v1" xfId="388"/>
    <cellStyle name="_Euro_IBES_EPS_Estimates" xfId="389"/>
    <cellStyle name="_Euro_Palm Model 10_05" xfId="390"/>
    <cellStyle name="_Euro_Palm Model 10_05_100 Roark Model_With GS Financing_Quarterly" xfId="391"/>
    <cellStyle name="_Euro_Palm Model 10_05_67 Roark Model_With GS Financing" xfId="392"/>
    <cellStyle name="_Euro_Palm Model 10_05_82 Roark Model_With GS Financing_Quarterly" xfId="393"/>
    <cellStyle name="_Euro_Potential Strategic Partners" xfId="394"/>
    <cellStyle name="_Euro_Simple Merger Plans" xfId="395"/>
    <cellStyle name="_Euro_VPP 01" xfId="396"/>
    <cellStyle name="_Frontier Refinance Model - 0817 - 1yr T + 5bps" xfId="397"/>
    <cellStyle name="_GBP" xfId="398"/>
    <cellStyle name="—_GS_Cash" xfId="399"/>
    <cellStyle name="—_GS_Cash " xfId="400"/>
    <cellStyle name="_Harris-El Paso-Edinburg-05-07-01" xfId="401"/>
    <cellStyle name="_Harris-El Paso-Edinburg-05-07-01_100 Roark Model_With GS Financing_Quarterly" xfId="402"/>
    <cellStyle name="_Harris-El Paso-Edinburg-05-07-01_67 Roark Model_With GS Financing" xfId="403"/>
    <cellStyle name="_Harris-El Paso-Edinburg-05-07-01_82 Roark Model_With GS Financing_Quarterly" xfId="404"/>
    <cellStyle name="_Harris-El Paso-Edinburg-06-18-01" xfId="405"/>
    <cellStyle name="_Harris-El Paso-Edinburg-06-18-01_100 Roark Model_With GS Financing_Quarterly" xfId="406"/>
    <cellStyle name="_Harris-El Paso-Edinburg-06-18-01_67 Roark Model_With GS Financing" xfId="407"/>
    <cellStyle name="_Harris-El Paso-Edinburg-06-18-01_82 Roark Model_With GS Financing_Quarterly" xfId="408"/>
    <cellStyle name="_Heading" xfId="409"/>
    <cellStyle name="_Heading_01 FR Assumptions" xfId="410"/>
    <cellStyle name="_Heading_02 CAPEX May 4 2 0 REVISED" xfId="411"/>
    <cellStyle name="_Heading_02 Financials Sept 27th" xfId="412"/>
    <cellStyle name="_Heading_03 ECO OUTPUT BY QTR (BASE CASE)" xfId="413"/>
    <cellStyle name="_Heading_04 Altar P&amp;L Buildup" xfId="414"/>
    <cellStyle name="_Heading_09 Cooper LBO" xfId="415"/>
    <cellStyle name="_Heading_09 Cooper LBO_100 Roark Model_With GS Financing_Quarterly" xfId="416"/>
    <cellStyle name="_Heading_09 Cooper LBO_67 Roark Model_With GS Financing" xfId="417"/>
    <cellStyle name="_Heading_09 Cooper LBO_82 Roark Model_With GS Financing_Quarterly" xfId="418"/>
    <cellStyle name="_Heading_23 Longview Model" xfId="419"/>
    <cellStyle name="_Heading_23 Longview Model_100 Roark Model_With GS Financing_Quarterly" xfId="420"/>
    <cellStyle name="_Heading_23 Longview Model_67 Roark Model_With GS Financing" xfId="421"/>
    <cellStyle name="_Heading_23 Longview Model_82 Roark Model_With GS Financing_Quarterly" xfId="422"/>
    <cellStyle name="_Heading_33 Roark Model_With GS Financing REPAIRED" xfId="423"/>
    <cellStyle name="_Heading_Book1" xfId="424"/>
    <cellStyle name="_Heading_Build-up by Segment" xfId="425"/>
    <cellStyle name="_Heading_Comps 24May02_Final" xfId="426"/>
    <cellStyle name="_Heading_Cooper Model 25v1" xfId="427"/>
    <cellStyle name="_Heading_Corporate and restructuring charges" xfId="428"/>
    <cellStyle name="_Heading_Expenses by Division" xfId="429"/>
    <cellStyle name="_Heading_fees" xfId="430"/>
    <cellStyle name="_Heading_Final Canadian Bank Comp (sent to IBD)FORM" xfId="431"/>
    <cellStyle name="_Heading_GS Longview Model_Sep 14 2006 v14 Formatted for Siemens" xfId="432"/>
    <cellStyle name="_Heading_GS Longview Model_Sep 14 2006 v14 Formatted for Siemens_100 Roark Model_With GS Financing_Quarterly" xfId="433"/>
    <cellStyle name="_Heading_GS Longview Model_Sep 14 2006 v14 Formatted for Siemens_67 Roark Model_With GS Financing" xfId="434"/>
    <cellStyle name="_Heading_GS Longview Model_Sep 14 2006 v14 Formatted for Siemens_82 Roark Model_With GS Financing_Quarterly" xfId="435"/>
    <cellStyle name="_Heading_Hedge Volumes 091604" xfId="436"/>
    <cellStyle name="_Heading_Initial Build" xfId="437"/>
    <cellStyle name="_Heading_MAXF historical financials" xfId="438"/>
    <cellStyle name="_Heading_May, 2006 Estimate 6-21-06_na SD NEW 08.14.06" xfId="439"/>
    <cellStyle name="_Heading_May, 2006 Estimate 6-21-06_na SD NEW 08.14.06_100 Roark Model_With GS Financing_Quarterly" xfId="440"/>
    <cellStyle name="_Heading_May, 2006 Estimate 6-21-06_na SD NEW 08.14.06_67 Roark Model_With GS Financing" xfId="441"/>
    <cellStyle name="_Heading_May, 2006 Estimate 6-21-06_na SD NEW 08.14.06_82 Roark Model_With GS Financing_Quarterly" xfId="442"/>
    <cellStyle name="_Heading_Output Pages" xfId="443"/>
    <cellStyle name="_Heading_Output Pagesv2" xfId="444"/>
    <cellStyle name="_Heading_PL Consolidated (2003)" xfId="445"/>
    <cellStyle name="_Heading_Prepaid Lease Model" xfId="446"/>
    <cellStyle name="_Heading_Prepaid Lease Model_100 Roark Model_With GS Financing_Quarterly" xfId="447"/>
    <cellStyle name="_Heading_Prepaid Lease Model_67 Roark Model_With GS Financing" xfId="448"/>
    <cellStyle name="_Heading_Prepaid Lease Model_82 Roark Model_With GS Financing_Quarterly" xfId="449"/>
    <cellStyle name="_Heading_Prepaid_Lease_Model_for_AAT_04(1)" xfId="450"/>
    <cellStyle name="_Heading_prestemp" xfId="451"/>
    <cellStyle name="_Heading_Revenue Build-up" xfId="452"/>
    <cellStyle name="_Heading_Semperit AVP 14-Nov-2002" xfId="453"/>
    <cellStyle name="_Heading_Short_Form_LBO" xfId="454"/>
    <cellStyle name="_Heading_Summary Financials 04" xfId="455"/>
    <cellStyle name="_Heading_Summary Financials 04_100 Roark Model_With GS Financing_Quarterly" xfId="456"/>
    <cellStyle name="_Heading_Summary Financials 04_67 Roark Model_With GS Financing" xfId="457"/>
    <cellStyle name="_Heading_Summary Financials 04_82 Roark Model_With GS Financing_Quarterly" xfId="458"/>
    <cellStyle name="_Heading_Summary P&amp;L" xfId="459"/>
    <cellStyle name="_Heading_Syndication Short Form CF Model" xfId="460"/>
    <cellStyle name="_Heading_Syndication Short Form CF Model_100 Roark Model_With GS Financing_Quarterly" xfId="461"/>
    <cellStyle name="_Heading_Syndication Short Form CF Model_67 Roark Model_With GS Financing" xfId="462"/>
    <cellStyle name="_Heading_Syndication Short Form CF Model_82 Roark Model_With GS Financing_Quarterly" xfId="463"/>
    <cellStyle name="_Heading_Wienerberger AVP 2003-08-15" xfId="464"/>
    <cellStyle name="_Heading_Wienerberger Estimates" xfId="465"/>
    <cellStyle name="_Heading_Wienerberger Estimates_100 Roark Model_With GS Financing_Quarterly" xfId="466"/>
    <cellStyle name="_Heading_Wienerberger Estimates_67 Roark Model_With GS Financing" xfId="467"/>
    <cellStyle name="_Heading_Wienerberger Estimates_82 Roark Model_With GS Financing_Quarterly" xfId="468"/>
    <cellStyle name="_Highlight" xfId="469"/>
    <cellStyle name="_Highlight_accretion dilution analysis" xfId="470"/>
    <cellStyle name="_Highlight_Assumptions" xfId="471"/>
    <cellStyle name="_Highlight_Caroline Model" xfId="472"/>
    <cellStyle name="_Highlight_Comps 24May02_Final" xfId="473"/>
    <cellStyle name="_Highlight_CSC_Palm_Sum_of_Parts_5_23_01a" xfId="474"/>
    <cellStyle name="_Highlight_Expenses_V6" xfId="475"/>
    <cellStyle name="_Highlight_Financials" xfId="476"/>
    <cellStyle name="_Highlight_Financials Layout dpak 9-26-01 v1" xfId="477"/>
    <cellStyle name="_Highlight_GS Long Form Model3 7-23-02 TROON v34" xfId="478"/>
    <cellStyle name="_Highlight_Historical Financials" xfId="479"/>
    <cellStyle name="_Highlight_IBES_EPS_Estimates" xfId="480"/>
    <cellStyle name="_Highlight_Lease Expiration Model" xfId="481"/>
    <cellStyle name="_Highlight_Management Numbers Linked" xfId="482"/>
    <cellStyle name="_Highlight_ModelDrivers1" xfId="483"/>
    <cellStyle name="_Highlight_Original Masters2002 Base Case Model 2-12-03 v1" xfId="484"/>
    <cellStyle name="_Highlight_Palm Model 10_05" xfId="485"/>
    <cellStyle name="_Highlight_Palm Model 10_05_100 Roark Model_With GS Financing_Quarterly" xfId="486"/>
    <cellStyle name="_Highlight_Palm Model 10_05_67 Roark Model_With GS Financing" xfId="487"/>
    <cellStyle name="_Highlight_Palm Model 10_05_82 Roark Model_With GS Financing_Quarterly" xfId="488"/>
    <cellStyle name="_Highlight_PFOwnership" xfId="489"/>
    <cellStyle name="_Highlight_Potential Strategic Partners" xfId="490"/>
    <cellStyle name="_Highlight_Prospective Asset Sales v42" xfId="491"/>
    <cellStyle name="_Highlight_Simple Merger Plans" xfId="492"/>
    <cellStyle name="_Highlight_Troon DCF Model 8-13-02 v1" xfId="493"/>
    <cellStyle name="_Highlight_Updated LIBOR Curve from Marius Jungerhans 8-16-02" xfId="494"/>
    <cellStyle name="_JA Huggins Expansion Case 2 070506" xfId="495"/>
    <cellStyle name="_JPM Model vHOT" xfId="496"/>
    <cellStyle name="_JPM Model vHOT_100 Roark Model_With GS Financing_Quarterly" xfId="497"/>
    <cellStyle name="_JPM Model vHOT_67 Roark Model_With GS Financing" xfId="498"/>
    <cellStyle name="_JPM Model vHOT_82 Roark Model_With GS Financing_Quarterly" xfId="499"/>
    <cellStyle name="_JPM summary output v2" xfId="500"/>
    <cellStyle name="_JPM summary output v2_100 Roark Model_With GS Financing_Quarterly" xfId="501"/>
    <cellStyle name="_JPM summary output v2_67 Roark Model_With GS Financing" xfId="502"/>
    <cellStyle name="_JPM summary output v2_82 Roark Model_With GS Financing_Quarterly" xfId="503"/>
    <cellStyle name="_Kleen Model Debt Sizing (16)" xfId="504"/>
    <cellStyle name="_KPN Fixed" xfId="505"/>
    <cellStyle name="_Merger Plan 2-10-04 GSIBDv3" xfId="506"/>
    <cellStyle name="_Month" xfId="507"/>
    <cellStyle name="_Month_100 Roark Model_With GS Financing_Quarterly" xfId="508"/>
    <cellStyle name="_Month_67 Roark Model_With GS Financing" xfId="509"/>
    <cellStyle name="_Month_82 Roark Model_With GS Financing_Quarterly" xfId="510"/>
    <cellStyle name="_Multiple" xfId="511"/>
    <cellStyle name="_Multiple_01 Detailed Financial Model" xfId="512"/>
    <cellStyle name="_Multiple_01 Fig Tech CSC 1Q03" xfId="513"/>
    <cellStyle name="_Multiple_02 Potential Partner Ability to Pay Analysis2" xfId="514"/>
    <cellStyle name="_Multiple_02 Spring Model" xfId="515"/>
    <cellStyle name="_Multiple_04 Altar P&amp;L Buildup" xfId="516"/>
    <cellStyle name="_Multiple_04 Subsidiary Overview" xfId="517"/>
    <cellStyle name="_Multiple_08 Altar Model" xfId="518"/>
    <cellStyle name="_Multiple_09 Cooper LBO" xfId="519"/>
    <cellStyle name="_Multiple_12 Merger Plans" xfId="520"/>
    <cellStyle name="_Multiple_16 Coffeyville Model - Outage Sensitivity" xfId="521"/>
    <cellStyle name="_Multiple_accretion dilution analysis" xfId="522"/>
    <cellStyle name="_Multiple_Acquisition Ops 3" xfId="523"/>
    <cellStyle name="_Multiple_ADLAC Capital Structure Model-v2" xfId="524"/>
    <cellStyle name="_Multiple_Appliances Metrics for Leverage Finance" xfId="525"/>
    <cellStyle name="_Multiple_Asset_Management_CSC_Updated_06_26_2002" xfId="526"/>
    <cellStyle name="_Multiple_AVP" xfId="527"/>
    <cellStyle name="_Multiple_AVP - prev. 06 financials" xfId="528"/>
    <cellStyle name="_Multiple_avp_Merger Plan 2-10-04 GSIBDv3" xfId="529"/>
    <cellStyle name="_Multiple_avp_Palm Model 10_05" xfId="530"/>
    <cellStyle name="_Multiple_Bank &amp; Thrift Buyer Merger Plan(AutoPrice2000)" xfId="531"/>
    <cellStyle name="_Multiple_bank_csc_Q1_2001" xfId="532"/>
    <cellStyle name="_Multiple_bank_csc_Q2_2001" xfId="533"/>
    <cellStyle name="_Multiple_bank_csc_Q2_2001_c1" xfId="534"/>
    <cellStyle name="_Multiple_Book1" xfId="535"/>
    <cellStyle name="_Multiple_Book1_08 Altar Model" xfId="536"/>
    <cellStyle name="_Multiple_Book1_1" xfId="537"/>
    <cellStyle name="_Multiple_Book1_Merger Plan 2-10-04 GSIBDv3" xfId="538"/>
    <cellStyle name="_Multiple_Book2" xfId="539"/>
    <cellStyle name="_Multiple_Borders Model 11-11-03 mezz v6" xfId="540"/>
    <cellStyle name="_Multiple_Build-up by Segment" xfId="541"/>
    <cellStyle name="_Multiple_buyer_analysis" xfId="542"/>
    <cellStyle name="_Multiple_Catherine Historical Financials ('94 - '06)" xfId="543"/>
    <cellStyle name="_Multiple_CC Tracking Model 10-feb (nov results)" xfId="544"/>
    <cellStyle name="_Multiple_CC Tracking Model 13-feb (dec results)" xfId="545"/>
    <cellStyle name="_Multiple_Chart LBO model 07-24-03" xfId="546"/>
    <cellStyle name="_Multiple_Charter LBO model 07-25-03" xfId="547"/>
    <cellStyle name="_Multiple_com_ic_universe_6" xfId="548"/>
    <cellStyle name="_Multiple_Comparative Balance Sheets" xfId="549"/>
    <cellStyle name="_Multiple_Comparison of GS vs TRP base cases" xfId="550"/>
    <cellStyle name="_Multiple_Corporate and restructuring charges" xfId="551"/>
    <cellStyle name="_Multiple_Cross Dock Projections v3" xfId="552"/>
    <cellStyle name="_Multiple_csc" xfId="553"/>
    <cellStyle name="_Multiple_CSC Update_Status of Companies_11_19" xfId="554"/>
    <cellStyle name="_Multiple_CSC with WACC" xfId="555"/>
    <cellStyle name="_Multiple_CSC_Palm_Sum_of_Parts_4_20_01" xfId="556"/>
    <cellStyle name="_Multiple_CSC_Palm_Sum_of_Parts_5_23_01a" xfId="557"/>
    <cellStyle name="_Multiple_DCF Analysis" xfId="558"/>
    <cellStyle name="_Multiple_Description" xfId="559"/>
    <cellStyle name="_Multiple_Description " xfId="560"/>
    <cellStyle name="_Multiple_Description _37 Roark Model_With GS Financing" xfId="561"/>
    <cellStyle name="_Multiple_discussion" xfId="562"/>
    <cellStyle name="_Multiple_Eagle Ridge Cash Flow 01-10-02_GS" xfId="563"/>
    <cellStyle name="_Multiple_Expenses by Division" xfId="564"/>
    <cellStyle name="_Multiple_Final Canadian Bank Comp (sent to IBD)FORM" xfId="565"/>
    <cellStyle name="_Multiple_Financial Buildup 6-18-03 v7" xfId="566"/>
    <cellStyle name="_Multiple_Financial Comp to Mgmt Projections 02" xfId="567"/>
    <cellStyle name="_Multiple_Financials" xfId="568"/>
    <cellStyle name="_Multiple_Financials from OM" xfId="569"/>
    <cellStyle name="_Multiple_Financials From OM and Audited Financials" xfId="570"/>
    <cellStyle name="_Multiple_Financials_3" xfId="571"/>
    <cellStyle name="_Multiple_Football Field" xfId="572"/>
    <cellStyle name="_Multiple_IBES_EPS_Estimates" xfId="573"/>
    <cellStyle name="_Multiple_Initial Build" xfId="574"/>
    <cellStyle name="_Multiple_LBO (Post IM)" xfId="575"/>
    <cellStyle name="_Multiple_march_21_meeting" xfId="576"/>
    <cellStyle name="_Multiple_Master_Telecom_Equipment_CSCb" xfId="577"/>
    <cellStyle name="_Multiple_May, 2006 Estimate 6-21-06_na SD NEW 08.14.06" xfId="578"/>
    <cellStyle name="_Multiple_Merger Model - Exec" xfId="579"/>
    <cellStyle name="_Multiple_Merger model_new" xfId="580"/>
    <cellStyle name="_Multiple_Merger model_new_ability to pay" xfId="581"/>
    <cellStyle name="_Multiple_Merger Plan 2-10-04 GSIBDv3" xfId="582"/>
    <cellStyle name="_Multiple_merger plans" xfId="583"/>
    <cellStyle name="_Multiple_model_bk" xfId="584"/>
    <cellStyle name="_Multiple_monet_final_w_output" xfId="585"/>
    <cellStyle name="_Multiple_monet2.4" xfId="586"/>
    <cellStyle name="_Multiple_monet2.4_temp" xfId="587"/>
    <cellStyle name="_Multiple_monet2.8" xfId="588"/>
    <cellStyle name="_Multiple_MotLion Projections may" xfId="589"/>
    <cellStyle name="_Multiple_Neptune Ammortization Analysis 8-6-03" xfId="590"/>
    <cellStyle name="_Multiple_Old Life CSC" xfId="591"/>
    <cellStyle name="_Multiple_Other Category Breaidown 7-26-03 v1" xfId="592"/>
    <cellStyle name="_Multiple_Output Pages" xfId="593"/>
    <cellStyle name="_Multiple_Output Pagesv2" xfId="594"/>
    <cellStyle name="_Multiple_pace_merger plans" xfId="595"/>
    <cellStyle name="_Multiple_Palm Model 10_05" xfId="596"/>
    <cellStyle name="_Multiple_pdf file" xfId="597"/>
    <cellStyle name="_Multiple_PIA LBO Short Form" xfId="598"/>
    <cellStyle name="_Multiple_PNC_PF_2Q_update" xfId="599"/>
    <cellStyle name="_Multiple_Potential Strategic Partners" xfId="600"/>
    <cellStyle name="_Multiple_Prepaid_Lease_Model_for_AAT_04(1)" xfId="601"/>
    <cellStyle name="_Multiple_Projections--Management (Data Room)v6" xfId="602"/>
    <cellStyle name="_Multiple_promote model" xfId="603"/>
    <cellStyle name="_Multiple_QVC LBO Model 2-12-03 v3" xfId="604"/>
    <cellStyle name="_Multiple_Semperit AVP 14-Nov-2002" xfId="605"/>
    <cellStyle name="_Multiple_Short_Form_LBO" xfId="606"/>
    <cellStyle name="_Multiple_Sources and Uses FINAL dpakedit v2" xfId="607"/>
    <cellStyle name="_Multiple_Spectrasite model 02" xfId="608"/>
    <cellStyle name="_Multiple_Summary P&amp;L" xfId="609"/>
    <cellStyle name="_Multiple_Summary Valuation Analysis" xfId="610"/>
    <cellStyle name="_Multiple_Syndication Short Form CF Model" xfId="611"/>
    <cellStyle name="_Multiple_Synergies" xfId="612"/>
    <cellStyle name="_Multiple_Troon DCF Model 8-13-02 v1" xfId="613"/>
    <cellStyle name="_Multiple_Troon Financials 8-1-02" xfId="614"/>
    <cellStyle name="_Multiple_Troon LLC FS dpakedit 8-7-02" xfId="615"/>
    <cellStyle name="_Multiple_Troon LLC FS dpakedit 8-7-02 v3" xfId="616"/>
    <cellStyle name="_Multiple_Troon LLC FS dpakedit 8-7-02 v4" xfId="617"/>
    <cellStyle name="_Multiple_Troon_EBITDA" xfId="618"/>
    <cellStyle name="_Multiple_Valuation Overview - June 2001" xfId="619"/>
    <cellStyle name="_Multiple_Valuation_Troon dpak 8-5-02 v3" xfId="620"/>
    <cellStyle name="_Multiple_Wienerberger AVP 2003-08-15" xfId="621"/>
    <cellStyle name="_Multiple_Wienerberger Estimates" xfId="622"/>
    <cellStyle name="_MultipleSpace" xfId="623"/>
    <cellStyle name="_MultipleSpace_01 Detailed Financial Model" xfId="624"/>
    <cellStyle name="_MultipleSpace_01 Fig Tech CSC 1Q03" xfId="625"/>
    <cellStyle name="_MultipleSpace_02 Potential Partner Ability to Pay Analysis2" xfId="626"/>
    <cellStyle name="_MultipleSpace_04 Subsidiary Overview" xfId="627"/>
    <cellStyle name="_MultipleSpace_08 Altar Model" xfId="628"/>
    <cellStyle name="_MultipleSpace_12 Merger Plans" xfId="629"/>
    <cellStyle name="_MultipleSpace_16 Coffeyville Model - Outage Sensitivity" xfId="630"/>
    <cellStyle name="_MultipleSpace_accretion dilution analysis" xfId="631"/>
    <cellStyle name="_MultipleSpace_Acquisition Ops 3" xfId="632"/>
    <cellStyle name="_MultipleSpace_ADLAC Capital Structure Model-v2" xfId="633"/>
    <cellStyle name="_MultipleSpace_AVP" xfId="634"/>
    <cellStyle name="_MultipleSpace_AVP - prev. 06 financials" xfId="635"/>
    <cellStyle name="_MultipleSpace_avp_Merger Plan 2-10-04 GSIBDv3" xfId="636"/>
    <cellStyle name="_MultipleSpace_avp_Palm Model 10_05" xfId="637"/>
    <cellStyle name="_MultipleSpace_bank_csc_Q1_2001" xfId="638"/>
    <cellStyle name="_MultipleSpace_bank_csc_Q2_2001_c1" xfId="639"/>
    <cellStyle name="_MultipleSpace_Book1" xfId="640"/>
    <cellStyle name="_MultipleSpace_Book1_08 Altar Model" xfId="641"/>
    <cellStyle name="_MultipleSpace_Book1_Merger Plan 2-10-04 GSIBDv3" xfId="642"/>
    <cellStyle name="_MultipleSpace_Book2" xfId="643"/>
    <cellStyle name="_MultipleSpace_buyer_analysis" xfId="644"/>
    <cellStyle name="_MultipleSpace_Catherine Historical Financials ('94 - '06)" xfId="645"/>
    <cellStyle name="_MultipleSpace_CC Tracking Model 10-feb (nov results)" xfId="646"/>
    <cellStyle name="_MultipleSpace_CC Tracking Model 13-feb (dec results)" xfId="647"/>
    <cellStyle name="_MultipleSpace_Chart LBO model 07-24-03" xfId="648"/>
    <cellStyle name="_MultipleSpace_com_ic_universe_6" xfId="649"/>
    <cellStyle name="_MultipleSpace_Comparative Balance Sheets" xfId="650"/>
    <cellStyle name="_MultipleSpace_csc" xfId="651"/>
    <cellStyle name="_MultipleSpace_CSC Update_Status of Companies_11_19" xfId="652"/>
    <cellStyle name="_MultipleSpace_CSC with WACC" xfId="653"/>
    <cellStyle name="_MultipleSpace_CSC_Palm_Sum_of_Parts_4_20_01" xfId="654"/>
    <cellStyle name="_MultipleSpace_CSC_Palm_Sum_of_Parts_5_23_01a" xfId="655"/>
    <cellStyle name="_MultipleSpace_DCF Analysis" xfId="656"/>
    <cellStyle name="_MultipleSpace_Description" xfId="657"/>
    <cellStyle name="_MultipleSpace_Description " xfId="658"/>
    <cellStyle name="_MultipleSpace_Description _37 Roark Model_With GS Financing" xfId="659"/>
    <cellStyle name="_MultipleSpace_Eagle Ridge Cash Flow 01-10-02_GS" xfId="660"/>
    <cellStyle name="_MultipleSpace_Final Canadian Bank Comp (sent to IBD)FORM" xfId="661"/>
    <cellStyle name="_MultipleSpace_Financial Comp to Mgmt Projections 02" xfId="662"/>
    <cellStyle name="_MultipleSpace_Financials" xfId="663"/>
    <cellStyle name="_MultipleSpace_Financials from OM" xfId="664"/>
    <cellStyle name="_MultipleSpace_Financials From OM and Audited Financials" xfId="665"/>
    <cellStyle name="_MultipleSpace_Football Field" xfId="666"/>
    <cellStyle name="_MultipleSpace_IBES_EPS_Estimates" xfId="667"/>
    <cellStyle name="_MultipleSpace_Initial Build" xfId="668"/>
    <cellStyle name="_MultipleSpace_LBO (Post IM)" xfId="669"/>
    <cellStyle name="_MultipleSpace_Master_Telecom_Equipment_CSCb" xfId="670"/>
    <cellStyle name="_MultipleSpace_May, 2006 Estimate 6-21-06_na SD NEW 08.14.06" xfId="671"/>
    <cellStyle name="_MultipleSpace_Merger Model - Exec" xfId="672"/>
    <cellStyle name="_MultipleSpace_merger plans" xfId="673"/>
    <cellStyle name="_MultipleSpace_model_bk" xfId="674"/>
    <cellStyle name="_MultipleSpace_monet_final_w_output" xfId="675"/>
    <cellStyle name="_MultipleSpace_monet2.4" xfId="676"/>
    <cellStyle name="_MultipleSpace_monet2.4_temp" xfId="677"/>
    <cellStyle name="_MultipleSpace_monet2.8" xfId="678"/>
    <cellStyle name="_MultipleSpace_MotLion Projections may" xfId="679"/>
    <cellStyle name="_MultipleSpace_Old Life CSC" xfId="680"/>
    <cellStyle name="_MultipleSpace_pace_merger plans" xfId="681"/>
    <cellStyle name="_MultipleSpace_Palm Model 10_05" xfId="682"/>
    <cellStyle name="_MultipleSpace_pdf file" xfId="683"/>
    <cellStyle name="_MultipleSpace_PNC_PF_2Q_update" xfId="684"/>
    <cellStyle name="_MultipleSpace_Potential Strategic Partners" xfId="685"/>
    <cellStyle name="_MultipleSpace_Prepaid_Lease_Model_for_AAT_04(1)" xfId="686"/>
    <cellStyle name="_MultipleSpace_promote model" xfId="687"/>
    <cellStyle name="_MultipleSpace_QVC LBO Model 2-12-03 v3" xfId="688"/>
    <cellStyle name="_MultipleSpace_Semperit AVP 14-Nov-2002" xfId="689"/>
    <cellStyle name="_MultipleSpace_Short_Form_LBO" xfId="690"/>
    <cellStyle name="_MultipleSpace_Spectrasite model 02" xfId="691"/>
    <cellStyle name="_MultipleSpace_Summary Valuation Analysis" xfId="692"/>
    <cellStyle name="_MultipleSpace_Syndication Short Form CF Model" xfId="693"/>
    <cellStyle name="_MultipleSpace_Synergies" xfId="694"/>
    <cellStyle name="_MultipleSpace_Troon DCF Model 8-13-02 v1" xfId="695"/>
    <cellStyle name="_MultipleSpace_Troon Financials 8-1-02" xfId="696"/>
    <cellStyle name="_MultipleSpace_Troon LLC FS dpakedit 8-7-02" xfId="697"/>
    <cellStyle name="_MultipleSpace_Troon LLC FS dpakedit 8-7-02 v3" xfId="698"/>
    <cellStyle name="_MultipleSpace_Troon LLC FS dpakedit 8-7-02 v4" xfId="699"/>
    <cellStyle name="_MultipleSpace_Troon_EBITDA" xfId="700"/>
    <cellStyle name="_MultipleSpace_Valuation Overview - June 2001" xfId="701"/>
    <cellStyle name="_MultipleSpace_Valuation_Troon dpak 8-5-02 v3" xfId="702"/>
    <cellStyle name="_MultipleSpace_Wienerberger AVP 2003-08-15" xfId="703"/>
    <cellStyle name="_MultipleSpace_Wienerberger Estimates" xfId="704"/>
    <cellStyle name="_Noble comparison structures v26" xfId="705"/>
    <cellStyle name="_Percent" xfId="706"/>
    <cellStyle name="_Percent_Acquisition Ops 3" xfId="707"/>
    <cellStyle name="_Percent_AVP" xfId="708"/>
    <cellStyle name="_Percent_Book1" xfId="709"/>
    <cellStyle name="_Percent_Comparative Balance Sheets" xfId="710"/>
    <cellStyle name="_Percent_CSC with WACC" xfId="711"/>
    <cellStyle name="_Percent_Master_Telecom_Equipment_CSCb" xfId="712"/>
    <cellStyle name="_Percent_Merger Model - Exec" xfId="713"/>
    <cellStyle name="_Percent_merger plans" xfId="714"/>
    <cellStyle name="_Percent_monet2.4" xfId="715"/>
    <cellStyle name="_Percent_monet2.4_temp" xfId="716"/>
    <cellStyle name="_Percent_monet2.8" xfId="717"/>
    <cellStyle name="_Percent_MotLion Projections may" xfId="718"/>
    <cellStyle name="_Percent_pace_merger plans" xfId="719"/>
    <cellStyle name="_Percent_Palm Model 10_05" xfId="720"/>
    <cellStyle name="_Percent_pdf file" xfId="721"/>
    <cellStyle name="_Percent_Sources and Uses FINAL dpakedit v2" xfId="722"/>
    <cellStyle name="_Percent_Valuation Overview - June 2001" xfId="723"/>
    <cellStyle name="_Percent_Valuation_Troon dpak 8-5-02 v3" xfId="724"/>
    <cellStyle name="_PercentReal" xfId="725"/>
    <cellStyle name="_PercentReal_bs_avp" xfId="726"/>
    <cellStyle name="_percentReal_monet_final_w_output" xfId="727"/>
    <cellStyle name="_PercentSpace" xfId="728"/>
    <cellStyle name="_PercentSpace_Acquisition Ops 3" xfId="729"/>
    <cellStyle name="_PercentSpace_AVP" xfId="730"/>
    <cellStyle name="_PercentSpace_Book1" xfId="731"/>
    <cellStyle name="_PercentSpace_Book1_Merger Plan 2-10-04 GSIBDv3" xfId="732"/>
    <cellStyle name="_PercentSpace_Comparative Balance Sheets" xfId="733"/>
    <cellStyle name="_PercentSpace_CSC with WACC" xfId="734"/>
    <cellStyle name="_PercentSpace_Master_Telecom_Equipment_CSCb" xfId="735"/>
    <cellStyle name="_PercentSpace_Merger Model - Exec" xfId="736"/>
    <cellStyle name="_PercentSpace_merger plans" xfId="737"/>
    <cellStyle name="_PercentSpace_monet2.4" xfId="738"/>
    <cellStyle name="_PercentSpace_monet2.4_temp" xfId="739"/>
    <cellStyle name="_PercentSpace_monet2.8" xfId="740"/>
    <cellStyle name="_PercentSpace_MotLion Projections may" xfId="741"/>
    <cellStyle name="_PercentSpace_pace_merger plans" xfId="742"/>
    <cellStyle name="_PercentSpace_Palm Model 10_05" xfId="743"/>
    <cellStyle name="_PercentSpace_pdf file" xfId="744"/>
    <cellStyle name="_PercentSpace_Projections--Management (Data Room)v6" xfId="745"/>
    <cellStyle name="_PercentSpace_Sources and Uses FINAL dpakedit v2" xfId="746"/>
    <cellStyle name="_PercentSpace_Valuation Overview - June 2001" xfId="747"/>
    <cellStyle name="_PercentSpace_Valuation_Troon dpak 8-5-02 v3" xfId="748"/>
    <cellStyle name="_Philadelphia (6-27-05)" xfId="749"/>
    <cellStyle name="_Pipeline Data_022003" xfId="750"/>
    <cellStyle name="_Prototype Canadian Wind Model_(5-17-07_11a)" xfId="751"/>
    <cellStyle name="_Sean working template - new model" xfId="752"/>
    <cellStyle name="_Sources and Uses FINAL dpakedit v2" xfId="753"/>
    <cellStyle name="_SubHeading" xfId="754"/>
    <cellStyle name="_SubHeading_01 FR Assumptions" xfId="755"/>
    <cellStyle name="_SubHeading_01 model" xfId="756"/>
    <cellStyle name="_SubHeading_01 model_100 Roark Model_With GS Financing_Quarterly" xfId="757"/>
    <cellStyle name="_SubHeading_01 model_67 Roark Model_With GS Financing" xfId="758"/>
    <cellStyle name="_SubHeading_01 model_82 Roark Model_With GS Financing_Quarterly" xfId="759"/>
    <cellStyle name="_SubHeading_02 CAPEX May 4 2 0 REVISED" xfId="760"/>
    <cellStyle name="_SubHeading_02 Financials Sept 27th" xfId="761"/>
    <cellStyle name="_SubHeading_02 Potential Partner Ability to Pay Analysis2" xfId="762"/>
    <cellStyle name="_SubHeading_02 Potential Partner Ability to Pay Analysis2_100 Roark Model_With GS Financing_Quarterly" xfId="763"/>
    <cellStyle name="_SubHeading_02 Potential Partner Ability to Pay Analysis2_67 Roark Model_With GS Financing" xfId="764"/>
    <cellStyle name="_SubHeading_02 Potential Partner Ability to Pay Analysis2_82 Roark Model_With GS Financing_Quarterly" xfId="765"/>
    <cellStyle name="_SubHeading_03 ECO OUTPUT BY QTR (BASE CASE)" xfId="766"/>
    <cellStyle name="_SubHeading_04 Altar P&amp;L Buildup" xfId="767"/>
    <cellStyle name="_SubHeading_09 Cooper LBO" xfId="768"/>
    <cellStyle name="_SubHeading_09 Cooper LBO_100 Roark Model_With GS Financing_Quarterly" xfId="769"/>
    <cellStyle name="_SubHeading_09 Cooper LBO_67 Roark Model_With GS Financing" xfId="770"/>
    <cellStyle name="_SubHeading_09 Cooper LBO_82 Roark Model_With GS Financing_Quarterly" xfId="771"/>
    <cellStyle name="_SubHeading_12 Merger Plans" xfId="772"/>
    <cellStyle name="_SubHeading_12 Merger Plans_100 Roark Model_With GS Financing_Quarterly" xfId="773"/>
    <cellStyle name="_SubHeading_12 Merger Plans_67 Roark Model_With GS Financing" xfId="774"/>
    <cellStyle name="_SubHeading_12 Merger Plans_82 Roark Model_With GS Financing_Quarterly" xfId="775"/>
    <cellStyle name="_SubHeading_23 Longview Model" xfId="776"/>
    <cellStyle name="_SubHeading_23 Longview Model_100 Roark Model_With GS Financing_Quarterly" xfId="777"/>
    <cellStyle name="_SubHeading_23 Longview Model_67 Roark Model_With GS Financing" xfId="778"/>
    <cellStyle name="_SubHeading_23 Longview Model_82 Roark Model_With GS Financing_Quarterly" xfId="779"/>
    <cellStyle name="_SubHeading_37 Roark Model_With GS Financing" xfId="780"/>
    <cellStyle name="_SubHeading_accretion dilution analysis" xfId="781"/>
    <cellStyle name="_SubHeading_accretion dilution analysis_100 Roark Model_With GS Financing_Quarterly" xfId="782"/>
    <cellStyle name="_SubHeading_accretion dilution analysis_67 Roark Model_With GS Financing" xfId="783"/>
    <cellStyle name="_SubHeading_accretion dilution analysis_82 Roark Model_With GS Financing_Quarterly" xfId="784"/>
    <cellStyle name="_SubHeading_bank_csc_and merger plan4" xfId="785"/>
    <cellStyle name="_SubHeading_bank_csc_and merger plan4_100 Roark Model_With GS Financing_Quarterly" xfId="786"/>
    <cellStyle name="_SubHeading_bank_csc_and merger plan4_67 Roark Model_With GS Financing" xfId="787"/>
    <cellStyle name="_SubHeading_bank_csc_and merger plan4_82 Roark Model_With GS Financing_Quarterly" xfId="788"/>
    <cellStyle name="_SubHeading_bank_csc_Q1_2001" xfId="789"/>
    <cellStyle name="_SubHeading_bank_csc_Q1_2001_100 Roark Model_With GS Financing_Quarterly" xfId="790"/>
    <cellStyle name="_SubHeading_bank_csc_Q1_2001_67 Roark Model_With GS Financing" xfId="791"/>
    <cellStyle name="_SubHeading_bank_csc_Q1_2001_82 Roark Model_With GS Financing_Quarterly" xfId="792"/>
    <cellStyle name="_SubHeading_bank_csc_Q2_2001" xfId="793"/>
    <cellStyle name="_SubHeading_bank_csc_Q2_2001_100 Roark Model_With GS Financing_Quarterly" xfId="794"/>
    <cellStyle name="_SubHeading_bank_csc_Q2_2001_67 Roark Model_With GS Financing" xfId="795"/>
    <cellStyle name="_SubHeading_bank_csc_Q2_2001_82 Roark Model_With GS Financing_Quarterly" xfId="796"/>
    <cellStyle name="_SubHeading_bank_csc_Q2_2001_c1" xfId="797"/>
    <cellStyle name="_SubHeading_bank_csc_Q2_2001_c1_100 Roark Model_With GS Financing_Quarterly" xfId="798"/>
    <cellStyle name="_SubHeading_bank_csc_Q2_2001_c1_67 Roark Model_With GS Financing" xfId="799"/>
    <cellStyle name="_SubHeading_bank_csc_Q2_2001_c1_82 Roark Model_With GS Financing_Quarterly" xfId="800"/>
    <cellStyle name="_SubHeading_Book1" xfId="801"/>
    <cellStyle name="_SubHeading_Book1_08 Altar Model" xfId="802"/>
    <cellStyle name="_SubHeading_Book1_08 Altar Model_100 Roark Model_With GS Financing_Quarterly" xfId="803"/>
    <cellStyle name="_SubHeading_Book1_08 Altar Model_67 Roark Model_With GS Financing" xfId="804"/>
    <cellStyle name="_SubHeading_Book1_08 Altar Model_82 Roark Model_With GS Financing_Quarterly" xfId="805"/>
    <cellStyle name="_SubHeading_Build-up by Segment" xfId="806"/>
    <cellStyle name="_SubHeading_Comps 24May02_Final" xfId="807"/>
    <cellStyle name="_SubHeading_Cooper Model 25v1" xfId="808"/>
    <cellStyle name="_SubHeading_Corporate and restructuring charges" xfId="809"/>
    <cellStyle name="_SubHeading_CSC with WACC" xfId="810"/>
    <cellStyle name="_SubHeading_CSC with WACC_100 Roark Model_With GS Financing_Quarterly" xfId="811"/>
    <cellStyle name="_SubHeading_CSC with WACC_67 Roark Model_With GS Financing" xfId="812"/>
    <cellStyle name="_SubHeading_CSC with WACC_82 Roark Model_With GS Financing_Quarterly" xfId="813"/>
    <cellStyle name="_SubHeading_CSC_Palm_Sum_of_Parts_5_23_01a" xfId="814"/>
    <cellStyle name="_SubHeading_CSC_Palm_Sum_of_Parts_5_23_01a_100 Roark Model_With GS Financing_Quarterly" xfId="815"/>
    <cellStyle name="_SubHeading_CSC_Palm_Sum_of_Parts_5_23_01a_67 Roark Model_With GS Financing" xfId="816"/>
    <cellStyle name="_SubHeading_CSC_Palm_Sum_of_Parts_5_23_01a_82 Roark Model_With GS Financing_Quarterly" xfId="817"/>
    <cellStyle name="_SubHeading_Description" xfId="818"/>
    <cellStyle name="_SubHeading_Description " xfId="819"/>
    <cellStyle name="_SubHeading_Description _100 Roark Model_With GS Financing_Quarterly" xfId="820"/>
    <cellStyle name="_SubHeading_Description _33 Roark Model_With GS Financing REPAIRED" xfId="821"/>
    <cellStyle name="_SubHeading_Description _37 Roark Model_With GS Financing" xfId="822"/>
    <cellStyle name="_SubHeading_Description _67 Roark Model_With GS Financing" xfId="823"/>
    <cellStyle name="_SubHeading_Description _82 Roark Model_With GS Financing_Quarterly" xfId="824"/>
    <cellStyle name="_SubHeading_er" xfId="825"/>
    <cellStyle name="_SubHeading_er_100 Roark Model_With GS Financing_Quarterly" xfId="826"/>
    <cellStyle name="_SubHeading_er_67 Roark Model_With GS Financing" xfId="827"/>
    <cellStyle name="_SubHeading_er_82 Roark Model_With GS Financing_Quarterly" xfId="828"/>
    <cellStyle name="_SubHeading_Expenses by Division" xfId="829"/>
    <cellStyle name="_SubHeading_fees" xfId="830"/>
    <cellStyle name="_SubHeading_FigTech Merger Model_02" xfId="831"/>
    <cellStyle name="_SubHeading_FigTech Merger Model_02_100 Roark Model_With GS Financing_Quarterly" xfId="832"/>
    <cellStyle name="_SubHeading_FigTech Merger Model_02_67 Roark Model_With GS Financing" xfId="833"/>
    <cellStyle name="_SubHeading_FigTech Merger Model_02_82 Roark Model_With GS Financing_Quarterly" xfId="834"/>
    <cellStyle name="_SubHeading_Final Canadian Bank Comp (sent to IBD)FORM" xfId="835"/>
    <cellStyle name="_SubHeading_Financials Layout dpak 9-26-01 v1" xfId="836"/>
    <cellStyle name="_SubHeading_Financials Layout dpak 9-26-01 v1_100 Roark Model_With GS Financing_Quarterly" xfId="837"/>
    <cellStyle name="_SubHeading_Financials Layout dpak 9-26-01 v1_67 Roark Model_With GS Financing" xfId="838"/>
    <cellStyle name="_SubHeading_Financials Layout dpak 9-26-01 v1_82 Roark Model_With GS Financing_Quarterly" xfId="839"/>
    <cellStyle name="_SubHeading_Football Field" xfId="840"/>
    <cellStyle name="_SubHeading_Football Field_100 Roark Model_With GS Financing_Quarterly" xfId="841"/>
    <cellStyle name="_SubHeading_Football Field_67 Roark Model_With GS Financing" xfId="842"/>
    <cellStyle name="_SubHeading_Football Field_82 Roark Model_With GS Financing_Quarterly" xfId="843"/>
    <cellStyle name="_SubHeading_GS Longview Model_Sep 14 2006 v14 Formatted for Siemens" xfId="844"/>
    <cellStyle name="_SubHeading_GS Longview Model_Sep 14 2006 v14 Formatted for Siemens_100 Roark Model_With GS Financing_Quarterly" xfId="845"/>
    <cellStyle name="_SubHeading_GS Longview Model_Sep 14 2006 v14 Formatted for Siemens_67 Roark Model_With GS Financing" xfId="846"/>
    <cellStyle name="_SubHeading_GS Longview Model_Sep 14 2006 v14 Formatted for Siemens_82 Roark Model_With GS Financing_Quarterly" xfId="847"/>
    <cellStyle name="_SubHeading_Hedge Volumes 091604" xfId="848"/>
    <cellStyle name="_SubHeading_IBES_EPS_Estimates" xfId="849"/>
    <cellStyle name="_SubHeading_IBES_EPS_Estimates_100 Roark Model_With GS Financing_Quarterly" xfId="850"/>
    <cellStyle name="_SubHeading_IBES_EPS_Estimates_67 Roark Model_With GS Financing" xfId="851"/>
    <cellStyle name="_SubHeading_IBES_EPS_Estimates_82 Roark Model_With GS Financing_Quarterly" xfId="852"/>
    <cellStyle name="_SubHeading_Initial Build" xfId="853"/>
    <cellStyle name="_SubHeading_Master_Telecom_Equipment_CSC_5_9_01_v02" xfId="854"/>
    <cellStyle name="_SubHeading_Master_Telecom_Equipment_CSC_5_9_01_v02_100 Roark Model_With GS Financing_Quarterly" xfId="855"/>
    <cellStyle name="_SubHeading_Master_Telecom_Equipment_CSC_5_9_01_v02_67 Roark Model_With GS Financing" xfId="856"/>
    <cellStyle name="_SubHeading_Master_Telecom_Equipment_CSC_5_9_01_v02_82 Roark Model_With GS Financing_Quarterly" xfId="857"/>
    <cellStyle name="_SubHeading_Master_Telecom_Equipment_CSCb" xfId="858"/>
    <cellStyle name="_SubHeading_Master_Telecom_Equipment_CSCb_100 Roark Model_With GS Financing_Quarterly" xfId="859"/>
    <cellStyle name="_SubHeading_Master_Telecom_Equipment_CSCb_67 Roark Model_With GS Financing" xfId="860"/>
    <cellStyle name="_SubHeading_Master_Telecom_Equipment_CSCb_82 Roark Model_With GS Financing_Quarterly" xfId="861"/>
    <cellStyle name="_SubHeading_MAXF historical financials" xfId="862"/>
    <cellStyle name="_SubHeading_May, 2006 Estimate 6-21-06_na SD NEW 08.14.06" xfId="863"/>
    <cellStyle name="_SubHeading_May, 2006 Estimate 6-21-06_na SD NEW 08.14.06_100 Roark Model_With GS Financing_Quarterly" xfId="864"/>
    <cellStyle name="_SubHeading_May, 2006 Estimate 6-21-06_na SD NEW 08.14.06_67 Roark Model_With GS Financing" xfId="865"/>
    <cellStyle name="_SubHeading_May, 2006 Estimate 6-21-06_na SD NEW 08.14.06_82 Roark Model_With GS Financing_Quarterly" xfId="866"/>
    <cellStyle name="_SubHeading_Merger model_new_ability to pay" xfId="867"/>
    <cellStyle name="_SubHeading_Merger model_new_ability to pay_100 Roark Model_With GS Financing_Quarterly" xfId="868"/>
    <cellStyle name="_SubHeading_Merger model_new_ability to pay_67 Roark Model_With GS Financing" xfId="869"/>
    <cellStyle name="_SubHeading_Merger model_new_ability to pay_82 Roark Model_With GS Financing_Quarterly" xfId="870"/>
    <cellStyle name="_SubHeading_Merger Plan 31-Scenario 12" xfId="871"/>
    <cellStyle name="_SubHeading_Merger Plan 31-Scenario 12_100 Roark Model_With GS Financing_Quarterly" xfId="872"/>
    <cellStyle name="_SubHeading_Merger Plan 31-Scenario 12_67 Roark Model_With GS Financing" xfId="873"/>
    <cellStyle name="_SubHeading_Merger Plan 31-Scenario 12_82 Roark Model_With GS Financing_Quarterly" xfId="874"/>
    <cellStyle name="_SubHeading_merger plans_June 1" xfId="875"/>
    <cellStyle name="_SubHeading_merger plans_June 1_100 Roark Model_With GS Financing_Quarterly" xfId="876"/>
    <cellStyle name="_SubHeading_merger plans_June 1_67 Roark Model_With GS Financing" xfId="877"/>
    <cellStyle name="_SubHeading_merger plans_June 1_82 Roark Model_With GS Financing_Quarterly" xfId="878"/>
    <cellStyle name="_SubHeading_model_bk" xfId="879"/>
    <cellStyle name="_SubHeading_model_bk_100 Roark Model_With GS Financing_Quarterly" xfId="880"/>
    <cellStyle name="_SubHeading_model_bk_67 Roark Model_With GS Financing" xfId="881"/>
    <cellStyle name="_SubHeading_model_bk_82 Roark Model_With GS Financing_Quarterly" xfId="882"/>
    <cellStyle name="_SubHeading_monet2.4" xfId="883"/>
    <cellStyle name="_SubHeading_monet2.4_100 Roark Model_With GS Financing_Quarterly" xfId="884"/>
    <cellStyle name="_SubHeading_monet2.4_67 Roark Model_With GS Financing" xfId="885"/>
    <cellStyle name="_SubHeading_monet2.4_82 Roark Model_With GS Financing_Quarterly" xfId="886"/>
    <cellStyle name="_SubHeading_MotLion Projections may" xfId="887"/>
    <cellStyle name="_SubHeading_MotLion Projections may_100 Roark Model_With GS Financing_Quarterly" xfId="888"/>
    <cellStyle name="_SubHeading_MotLion Projections may_67 Roark Model_With GS Financing" xfId="889"/>
    <cellStyle name="_SubHeading_MotLion Projections may_82 Roark Model_With GS Financing_Quarterly" xfId="890"/>
    <cellStyle name="_SubHeading_Output Pages" xfId="891"/>
    <cellStyle name="_SubHeading_Output Pagesv2" xfId="892"/>
    <cellStyle name="_SubHeading_PL Consolidated (2003)" xfId="893"/>
    <cellStyle name="_SubHeading_PNC_merger_plan_divestitures_05" xfId="894"/>
    <cellStyle name="_SubHeading_PNC_merger_plan_divestitures_05_100 Roark Model_With GS Financing_Quarterly" xfId="895"/>
    <cellStyle name="_SubHeading_PNC_merger_plan_divestitures_05_67 Roark Model_With GS Financing" xfId="896"/>
    <cellStyle name="_SubHeading_PNC_merger_plan_divestitures_05_82 Roark Model_With GS Financing_Quarterly" xfId="897"/>
    <cellStyle name="_SubHeading_Potential Strategic Partners" xfId="898"/>
    <cellStyle name="_SubHeading_Potential Strategic Partners_100 Roark Model_With GS Financing_Quarterly" xfId="899"/>
    <cellStyle name="_SubHeading_Potential Strategic Partners_67 Roark Model_With GS Financing" xfId="900"/>
    <cellStyle name="_SubHeading_Potential Strategic Partners_82 Roark Model_With GS Financing_Quarterly" xfId="901"/>
    <cellStyle name="_SubHeading_Prepaid Lease Model" xfId="902"/>
    <cellStyle name="_SubHeading_Prepaid Lease Model_100 Roark Model_With GS Financing_Quarterly" xfId="903"/>
    <cellStyle name="_SubHeading_Prepaid Lease Model_67 Roark Model_With GS Financing" xfId="904"/>
    <cellStyle name="_SubHeading_Prepaid Lease Model_82 Roark Model_With GS Financing_Quarterly" xfId="905"/>
    <cellStyle name="_SubHeading_Prepaid_Lease_Model_for_AAT_04(1)" xfId="906"/>
    <cellStyle name="_SubHeading_prestemp" xfId="907"/>
    <cellStyle name="_SubHeading_prestemp_1" xfId="908"/>
    <cellStyle name="_SubHeading_prestemp_AVP - prev. 06 financials" xfId="909"/>
    <cellStyle name="_SubHeading_prestemp_AVP - prev. 06 financials_100 Roark Model_With GS Financing_Quarterly" xfId="910"/>
    <cellStyle name="_SubHeading_prestemp_AVP - prev. 06 financials_67 Roark Model_With GS Financing" xfId="911"/>
    <cellStyle name="_SubHeading_prestemp_AVP - prev. 06 financials_82 Roark Model_With GS Financing_Quarterly" xfId="912"/>
    <cellStyle name="_SubHeading_prestemp_Palm Model 10_05" xfId="913"/>
    <cellStyle name="_SubHeading_prestemp_Palm Model 10_05_100 Roark Model_With GS Financing_Quarterly" xfId="914"/>
    <cellStyle name="_SubHeading_prestemp_Palm Model 10_05_67 Roark Model_With GS Financing" xfId="915"/>
    <cellStyle name="_SubHeading_prestemp_Palm Model 10_05_82 Roark Model_With GS Financing_Quarterly" xfId="916"/>
    <cellStyle name="_SubHeading_prestemp_PNC_merger_plan_divestitures_05" xfId="917"/>
    <cellStyle name="_SubHeading_prestemp_PNC_merger_plan_divestitures_05_100 Roark Model_With GS Financing_Quarterly" xfId="918"/>
    <cellStyle name="_SubHeading_prestemp_PNC_merger_plan_divestitures_05_67 Roark Model_With GS Financing" xfId="919"/>
    <cellStyle name="_SubHeading_prestemp_PNC_merger_plan_divestitures_05_82 Roark Model_With GS Financing_Quarterly" xfId="920"/>
    <cellStyle name="_SubHeading_prestemp_PNC_PF_2Q_update" xfId="921"/>
    <cellStyle name="_SubHeading_prestemp_Simple Merger Plans" xfId="922"/>
    <cellStyle name="_SubHeading_prestemp_Simple Merger Plans_100 Roark Model_With GS Financing_Quarterly" xfId="923"/>
    <cellStyle name="_SubHeading_prestemp_Simple Merger Plans_67 Roark Model_With GS Financing" xfId="924"/>
    <cellStyle name="_SubHeading_prestemp_Simple Merger Plans_82 Roark Model_With GS Financing_Quarterly" xfId="925"/>
    <cellStyle name="_SubHeading_prestemp_Troon DCF Model 8-13-02 v1" xfId="926"/>
    <cellStyle name="_SubHeading_prestemp_Troon DCF Model 8-13-02 v1_100 Roark Model_With GS Financing_Quarterly" xfId="927"/>
    <cellStyle name="_SubHeading_prestemp_Troon DCF Model 8-13-02 v1_67 Roark Model_With GS Financing" xfId="928"/>
    <cellStyle name="_SubHeading_prestemp_Troon DCF Model 8-13-02 v1_82 Roark Model_With GS Financing_Quarterly" xfId="929"/>
    <cellStyle name="_SubHeading_prestemp_Valuation_Troon dpak 8-5-02 v3" xfId="930"/>
    <cellStyle name="_SubHeading_Revenue Build-up" xfId="931"/>
    <cellStyle name="_SubHeading_Semperit AVP 14-Nov-2002" xfId="932"/>
    <cellStyle name="_SubHeading_Short_Form_LBO" xfId="933"/>
    <cellStyle name="_SubHeading_Simple Merger Plans" xfId="934"/>
    <cellStyle name="_SubHeading_Simple Merger Plans_100 Roark Model_With GS Financing_Quarterly" xfId="935"/>
    <cellStyle name="_SubHeading_Simple Merger Plans_67 Roark Model_With GS Financing" xfId="936"/>
    <cellStyle name="_SubHeading_Simple Merger Plans_82 Roark Model_With GS Financing_Quarterly" xfId="937"/>
    <cellStyle name="_SubHeading_Stallion Analysis_a" xfId="938"/>
    <cellStyle name="_SubHeading_Stallion Analysis_a_100 Roark Model_With GS Financing_Quarterly" xfId="939"/>
    <cellStyle name="_SubHeading_Stallion Analysis_a_67 Roark Model_With GS Financing" xfId="940"/>
    <cellStyle name="_SubHeading_Stallion Analysis_a_82 Roark Model_With GS Financing_Quarterly" xfId="941"/>
    <cellStyle name="_SubHeading_stand_alone_dcf" xfId="942"/>
    <cellStyle name="_SubHeading_stand_alone_dcf_100 Roark Model_With GS Financing_Quarterly" xfId="943"/>
    <cellStyle name="_SubHeading_stand_alone_dcf_67 Roark Model_With GS Financing" xfId="944"/>
    <cellStyle name="_SubHeading_stand_alone_dcf_82 Roark Model_With GS Financing_Quarterly" xfId="945"/>
    <cellStyle name="_SubHeading_Summary Financials 04" xfId="946"/>
    <cellStyle name="_SubHeading_Summary Financials 04_100 Roark Model_With GS Financing_Quarterly" xfId="947"/>
    <cellStyle name="_SubHeading_Summary Financials 04_67 Roark Model_With GS Financing" xfId="948"/>
    <cellStyle name="_SubHeading_Summary Financials 04_82 Roark Model_With GS Financing_Quarterly" xfId="949"/>
    <cellStyle name="_SubHeading_Summary P&amp;L" xfId="950"/>
    <cellStyle name="_SubHeading_Summary Valuation Analysis" xfId="951"/>
    <cellStyle name="_SubHeading_Summary Valuation Analysis_100 Roark Model_With GS Financing_Quarterly" xfId="952"/>
    <cellStyle name="_SubHeading_Summary Valuation Analysis_67 Roark Model_With GS Financing" xfId="953"/>
    <cellStyle name="_SubHeading_Summary Valuation Analysis_82 Roark Model_With GS Financing_Quarterly" xfId="954"/>
    <cellStyle name="_SubHeading_Syndication Short Form CF Model" xfId="955"/>
    <cellStyle name="_SubHeading_Syndication Short Form CF Model_100 Roark Model_With GS Financing_Quarterly" xfId="956"/>
    <cellStyle name="_SubHeading_Syndication Short Form CF Model_67 Roark Model_With GS Financing" xfId="957"/>
    <cellStyle name="_SubHeading_Syndication Short Form CF Model_82 Roark Model_With GS Financing_Quarterly" xfId="958"/>
    <cellStyle name="_SubHeading_Synergies" xfId="959"/>
    <cellStyle name="_SubHeading_Synergies_100 Roark Model_With GS Financing_Quarterly" xfId="960"/>
    <cellStyle name="_SubHeading_Synergies_67 Roark Model_With GS Financing" xfId="961"/>
    <cellStyle name="_SubHeading_Synergies_82 Roark Model_With GS Financing_Quarterly" xfId="962"/>
    <cellStyle name="_SubHeading_Troon DCF Model 8-13-02 v1" xfId="963"/>
    <cellStyle name="_SubHeading_Troon DCF Model 8-13-02 v1_100 Roark Model_With GS Financing_Quarterly" xfId="964"/>
    <cellStyle name="_SubHeading_Troon DCF Model 8-13-02 v1_67 Roark Model_With GS Financing" xfId="965"/>
    <cellStyle name="_SubHeading_Troon DCF Model 8-13-02 v1_82 Roark Model_With GS Financing_Quarterly" xfId="966"/>
    <cellStyle name="_SubHeading_Troon LLC FS dpakedit 8-7-02" xfId="967"/>
    <cellStyle name="_SubHeading_Troon LLC FS dpakedit 8-7-02 v3" xfId="968"/>
    <cellStyle name="_SubHeading_Troon LLC FS dpakedit 8-7-02 v3_100 Roark Model_With GS Financing_Quarterly" xfId="969"/>
    <cellStyle name="_SubHeading_Troon LLC FS dpakedit 8-7-02 v3_67 Roark Model_With GS Financing" xfId="970"/>
    <cellStyle name="_SubHeading_Troon LLC FS dpakedit 8-7-02 v3_82 Roark Model_With GS Financing_Quarterly" xfId="971"/>
    <cellStyle name="_SubHeading_Troon LLC FS dpakedit 8-7-02 v4" xfId="972"/>
    <cellStyle name="_SubHeading_Troon LLC FS dpakedit 8-7-02 v4_100 Roark Model_With GS Financing_Quarterly" xfId="973"/>
    <cellStyle name="_SubHeading_Troon LLC FS dpakedit 8-7-02 v4_67 Roark Model_With GS Financing" xfId="974"/>
    <cellStyle name="_SubHeading_Troon LLC FS dpakedit 8-7-02 v4_82 Roark Model_With GS Financing_Quarterly" xfId="975"/>
    <cellStyle name="_SubHeading_Troon LLC FS dpakedit 8-7-02_100 Roark Model_With GS Financing_Quarterly" xfId="976"/>
    <cellStyle name="_SubHeading_Troon LLC FS dpakedit 8-7-02_67 Roark Model_With GS Financing" xfId="977"/>
    <cellStyle name="_SubHeading_Troon LLC FS dpakedit 8-7-02_82 Roark Model_With GS Financing_Quarterly" xfId="978"/>
    <cellStyle name="_SubHeading_Valuation_Troon dpak 8-5-02 v3" xfId="979"/>
    <cellStyle name="_SubHeading_Valuation_Troon dpak 8-5-02 v3_100 Roark Model_With GS Financing_Quarterly" xfId="980"/>
    <cellStyle name="_SubHeading_Valuation_Troon dpak 8-5-02 v3_67 Roark Model_With GS Financing" xfId="981"/>
    <cellStyle name="_SubHeading_Valuation_Troon dpak 8-5-02 v3_82 Roark Model_With GS Financing_Quarterly" xfId="982"/>
    <cellStyle name="_SubHeading_Wienerberger AVP 2003-08-15" xfId="983"/>
    <cellStyle name="_SubHeading_Wienerberger Estimates" xfId="984"/>
    <cellStyle name="_SubHeading_Wienerberger Estimates_100 Roark Model_With GS Financing_Quarterly" xfId="985"/>
    <cellStyle name="_SubHeading_Wienerberger Estimates_67 Roark Model_With GS Financing" xfId="986"/>
    <cellStyle name="_SubHeading_Wienerberger Estimates_82 Roark Model_With GS Financing_Quarterly" xfId="987"/>
    <cellStyle name="_Table" xfId="988"/>
    <cellStyle name="_Table_01 FR Assumptions" xfId="989"/>
    <cellStyle name="_Table_01 FR Assumptions_100 Roark Model_With GS Financing_Quarterly" xfId="990"/>
    <cellStyle name="_Table_01 FR Assumptions_67 Roark Model_With GS Financing" xfId="991"/>
    <cellStyle name="_Table_01 FR Assumptions_82 Roark Model_With GS Financing_Quarterly" xfId="992"/>
    <cellStyle name="_Table_01 model" xfId="993"/>
    <cellStyle name="_Table_02 Financials Sept 27th" xfId="994"/>
    <cellStyle name="_Table_02 Potential Partner Ability to Pay Analysis2" xfId="995"/>
    <cellStyle name="_Table_03 ECO OUTPUT BY QTR (BASE CASE)" xfId="996"/>
    <cellStyle name="_Table_03 ECO OUTPUT BY QTR (BASE CASE)_100 Roark Model_With GS Financing_Quarterly" xfId="997"/>
    <cellStyle name="_Table_03 ECO OUTPUT BY QTR (BASE CASE)_67 Roark Model_With GS Financing" xfId="998"/>
    <cellStyle name="_Table_03 ECO OUTPUT BY QTR (BASE CASE)_82 Roark Model_With GS Financing_Quarterly" xfId="999"/>
    <cellStyle name="_Table_04 Altar P&amp;L Buildup" xfId="1000"/>
    <cellStyle name="_Table_04 Altar P&amp;L Buildup_100 Roark Model_With GS Financing_Quarterly" xfId="1001"/>
    <cellStyle name="_Table_04 Altar P&amp;L Buildup_67 Roark Model_With GS Financing" xfId="1002"/>
    <cellStyle name="_Table_04 Altar P&amp;L Buildup_82 Roark Model_With GS Financing_Quarterly" xfId="1003"/>
    <cellStyle name="_Table_04 Subsidiary Overview" xfId="1004"/>
    <cellStyle name="_Table_09 Cooper LBO" xfId="1005"/>
    <cellStyle name="_Table_100 Roark Model_With GS Financing_Quarterly" xfId="1006"/>
    <cellStyle name="_Table_12 Merger Plans" xfId="1007"/>
    <cellStyle name="_Table_23 Longview Model" xfId="1008"/>
    <cellStyle name="_Table_67 Roark Model_With GS Financing" xfId="1009"/>
    <cellStyle name="_Table_82 Roark Model_With GS Financing_Quarterly" xfId="1010"/>
    <cellStyle name="_Table_accretion dilution analysis" xfId="1011"/>
    <cellStyle name="_Table_ADLAC Capital Structure Model-v2" xfId="1012"/>
    <cellStyle name="_Table_bank_csc_and merger plan4" xfId="1013"/>
    <cellStyle name="_Table_bank_csc_Q1_2001" xfId="1014"/>
    <cellStyle name="_Table_bank_csc_Q2_2001" xfId="1015"/>
    <cellStyle name="_Table_bank_csc_Q2_2001_c1" xfId="1016"/>
    <cellStyle name="_Table_Book1" xfId="1017"/>
    <cellStyle name="_Table_Book1_100 Roark Model_With GS Financing_Quarterly" xfId="1018"/>
    <cellStyle name="_Table_Book1_67 Roark Model_With GS Financing" xfId="1019"/>
    <cellStyle name="_Table_Book1_82 Roark Model_With GS Financing_Quarterly" xfId="1020"/>
    <cellStyle name="_Table_Corporate and restructuring charges" xfId="1021"/>
    <cellStyle name="_Table_Corporate and restructuring charges_100 Roark Model_With GS Financing_Quarterly" xfId="1022"/>
    <cellStyle name="_Table_Corporate and restructuring charges_67 Roark Model_With GS Financing" xfId="1023"/>
    <cellStyle name="_Table_Corporate and restructuring charges_82 Roark Model_With GS Financing_Quarterly" xfId="1024"/>
    <cellStyle name="_Table_CSC_Palm_Sum_of_Parts_5_23_01a" xfId="1025"/>
    <cellStyle name="_Table_Expenses by Division" xfId="1026"/>
    <cellStyle name="_Table_Expenses by Division_100 Roark Model_With GS Financing_Quarterly" xfId="1027"/>
    <cellStyle name="_Table_Expenses by Division_67 Roark Model_With GS Financing" xfId="1028"/>
    <cellStyle name="_Table_Expenses by Division_82 Roark Model_With GS Financing_Quarterly" xfId="1029"/>
    <cellStyle name="_Table_fees" xfId="1030"/>
    <cellStyle name="_Table_fees_100 Roark Model_With GS Financing_Quarterly" xfId="1031"/>
    <cellStyle name="_Table_fees_67 Roark Model_With GS Financing" xfId="1032"/>
    <cellStyle name="_Table_fees_82 Roark Model_With GS Financing_Quarterly" xfId="1033"/>
    <cellStyle name="_Table_FigTech Merger Model_02" xfId="1034"/>
    <cellStyle name="_Table_Financials Layout dpak 9-26-01 v1" xfId="1035"/>
    <cellStyle name="_Table_Football Field" xfId="1036"/>
    <cellStyle name="_Table_GS Longview Model_Sep 14 2006 v14 Formatted for Siemens" xfId="1037"/>
    <cellStyle name="_Table_Hedge Volumes 091604" xfId="1038"/>
    <cellStyle name="_Table_Hedge Volumes 091604_100 Roark Model_With GS Financing_Quarterly" xfId="1039"/>
    <cellStyle name="_Table_Hedge Volumes 091604_67 Roark Model_With GS Financing" xfId="1040"/>
    <cellStyle name="_Table_Hedge Volumes 091604_82 Roark Model_With GS Financing_Quarterly" xfId="1041"/>
    <cellStyle name="_Table_IBES_EPS_Estimates" xfId="1042"/>
    <cellStyle name="_Table_Initial Build" xfId="1043"/>
    <cellStyle name="_Table_Initial Build_100 Roark Model_With GS Financing_Quarterly" xfId="1044"/>
    <cellStyle name="_Table_Initial Build_67 Roark Model_With GS Financing" xfId="1045"/>
    <cellStyle name="_Table_Initial Build_82 Roark Model_With GS Financing_Quarterly" xfId="1046"/>
    <cellStyle name="_Table_May, 2006 Estimate 6-21-06_na SD NEW 08.14.06" xfId="1047"/>
    <cellStyle name="_Table_Merger model_new_ability to pay" xfId="1048"/>
    <cellStyle name="_Table_model_bk" xfId="1049"/>
    <cellStyle name="_Table_monet_final_w_output" xfId="1050"/>
    <cellStyle name="_Table_Output Pages" xfId="1051"/>
    <cellStyle name="_Table_Output Pages_100 Roark Model_With GS Financing_Quarterly" xfId="1052"/>
    <cellStyle name="_Table_Output Pages_67 Roark Model_With GS Financing" xfId="1053"/>
    <cellStyle name="_Table_Output Pages_82 Roark Model_With GS Financing_Quarterly" xfId="1054"/>
    <cellStyle name="_Table_Output Pagesv2" xfId="1055"/>
    <cellStyle name="_Table_Output Pagesv2_100 Roark Model_With GS Financing_Quarterly" xfId="1056"/>
    <cellStyle name="_Table_Output Pagesv2_67 Roark Model_With GS Financing" xfId="1057"/>
    <cellStyle name="_Table_Output Pagesv2_82 Roark Model_With GS Financing_Quarterly" xfId="1058"/>
    <cellStyle name="_Table_Palm Model 10_05" xfId="1059"/>
    <cellStyle name="_Table_Palm Model 10_05_100 Roark Model_With GS Financing_Quarterly" xfId="1060"/>
    <cellStyle name="_Table_Palm Model 10_05_67 Roark Model_With GS Financing" xfId="1061"/>
    <cellStyle name="_Table_Palm Model 10_05_82 Roark Model_With GS Financing_Quarterly" xfId="1062"/>
    <cellStyle name="_Table_PNC_merger_plan_divestitures_05" xfId="1063"/>
    <cellStyle name="_Table_Potential Strategic Partners" xfId="1064"/>
    <cellStyle name="_Table_Prepaid Lease Model" xfId="1065"/>
    <cellStyle name="_Table_Prepaid_Lease_Model_for_AAT_04(1)" xfId="1066"/>
    <cellStyle name="_Table_Prepaid_Lease_Model_for_AAT_04(1)_100 Roark Model_With GS Financing_Quarterly" xfId="1067"/>
    <cellStyle name="_Table_Prepaid_Lease_Model_for_AAT_04(1)_67 Roark Model_With GS Financing" xfId="1068"/>
    <cellStyle name="_Table_Prepaid_Lease_Model_for_AAT_04(1)_82 Roark Model_With GS Financing_Quarterly" xfId="1069"/>
    <cellStyle name="_Table_Simple Merger Plans" xfId="1070"/>
    <cellStyle name="_Table_Stallion Analysis_a" xfId="1071"/>
    <cellStyle name="_Table_stand_alone_dcf" xfId="1072"/>
    <cellStyle name="_Table_Summary Valuation Analysis" xfId="1073"/>
    <cellStyle name="_Table_Syndication Short Form CF Model" xfId="1074"/>
    <cellStyle name="_Table_Synergies" xfId="1075"/>
    <cellStyle name="_Table_Troon DCF Model 8-13-02 v1" xfId="1076"/>
    <cellStyle name="_Table_Troon LLC FS dpakedit 8-7-02" xfId="1077"/>
    <cellStyle name="_Table_Troon LLC FS dpakedit 8-7-02 v3" xfId="1078"/>
    <cellStyle name="_Table_Troon LLC FS dpakedit 8-7-02 v4" xfId="1079"/>
    <cellStyle name="_Table_Valuation_Troon dpak 8-5-02 v3" xfId="1080"/>
    <cellStyle name="_TableHead" xfId="1081"/>
    <cellStyle name="_TableHead_01 FR Assumptions" xfId="1082"/>
    <cellStyle name="_TableHead_02 Financials Sept 27th" xfId="1083"/>
    <cellStyle name="_TableHead_02 Spring Model" xfId="1084"/>
    <cellStyle name="_TableHead_02 Spring Model_100 Roark Model_With GS Financing_Quarterly" xfId="1085"/>
    <cellStyle name="_TableHead_02 Spring Model_67 Roark Model_With GS Financing" xfId="1086"/>
    <cellStyle name="_TableHead_02 Spring Model_82 Roark Model_With GS Financing_Quarterly" xfId="1087"/>
    <cellStyle name="_TableHead_03 ECO OUTPUT BY QTR (BASE CASE)" xfId="1088"/>
    <cellStyle name="_TableHead_04 Altar P&amp;L Buildup" xfId="1089"/>
    <cellStyle name="_TableHead_09 Cooper LBO" xfId="1090"/>
    <cellStyle name="_TableHead_09 Cooper LBO_100 Roark Model_With GS Financing_Quarterly" xfId="1091"/>
    <cellStyle name="_TableHead_09 Cooper LBO_67 Roark Model_With GS Financing" xfId="1092"/>
    <cellStyle name="_TableHead_09 Cooper LBO_82 Roark Model_With GS Financing_Quarterly" xfId="1093"/>
    <cellStyle name="_TableHead_23 Longview Model" xfId="1094"/>
    <cellStyle name="_TableHead_23 Longview Model_100 Roark Model_With GS Financing_Quarterly" xfId="1095"/>
    <cellStyle name="_TableHead_23 Longview Model_67 Roark Model_With GS Financing" xfId="1096"/>
    <cellStyle name="_TableHead_23 Longview Model_82 Roark Model_With GS Financing_Quarterly" xfId="1097"/>
    <cellStyle name="_TableHead_37 Roark Model_With GS Financing" xfId="1098"/>
    <cellStyle name="_TableHead_accretion dilution analysis" xfId="1099"/>
    <cellStyle name="_TableHead_accretion dilution analysis_100 Roark Model_With GS Financing_Quarterly" xfId="1100"/>
    <cellStyle name="_TableHead_accretion dilution analysis_67 Roark Model_With GS Financing" xfId="1101"/>
    <cellStyle name="_TableHead_accretion dilution analysis_82 Roark Model_With GS Financing_Quarterly" xfId="1102"/>
    <cellStyle name="_TableHead_AVP - prev. 06 financials" xfId="1103"/>
    <cellStyle name="_TableHead_bank_csc_Q1_2001" xfId="1104"/>
    <cellStyle name="_TableHead_bank_csc_Q2_2001_c1" xfId="1105"/>
    <cellStyle name="_TableHead_bank_csc_Q2_2001_c1_100 Roark Model_With GS Financing_Quarterly" xfId="1106"/>
    <cellStyle name="_TableHead_bank_csc_Q2_2001_c1_67 Roark Model_With GS Financing" xfId="1107"/>
    <cellStyle name="_TableHead_bank_csc_Q2_2001_c1_82 Roark Model_With GS Financing_Quarterly" xfId="1108"/>
    <cellStyle name="_TableHead_Book1" xfId="1109"/>
    <cellStyle name="_TableHead_Commodity Finance_08 Encana Model (Company Numbers)" xfId="1110"/>
    <cellStyle name="_TableHead_Commodity Finance_08 Encana Model (Company Numbers)_100 Roark Model_With GS Financing_Quarterly" xfId="1111"/>
    <cellStyle name="_TableHead_Commodity Finance_08 Encana Model (Company Numbers)_67 Roark Model_With GS Financing" xfId="1112"/>
    <cellStyle name="_TableHead_Commodity Finance_08 Encana Model (Company Numbers)_82 Roark Model_With GS Financing_Quarterly" xfId="1113"/>
    <cellStyle name="_TableHead_Comparison Staple Vs Base" xfId="1114"/>
    <cellStyle name="_TableHead_Comparison Staple Vs Base_100 Roark Model_With GS Financing_Quarterly" xfId="1115"/>
    <cellStyle name="_TableHead_Comparison Staple Vs Base_67 Roark Model_With GS Financing" xfId="1116"/>
    <cellStyle name="_TableHead_Comparison Staple Vs Base_82 Roark Model_With GS Financing_Quarterly" xfId="1117"/>
    <cellStyle name="_TableHead_Comps 24May02_Final" xfId="1118"/>
    <cellStyle name="_TableHead_Corporate and restructuring charges" xfId="1119"/>
    <cellStyle name="_TableHead_CSC_Palm_Sum_of_Parts_5_23_01a" xfId="1120"/>
    <cellStyle name="_TableHead_CSC_Palm_Sum_of_Parts_5_23_01a_100 Roark Model_With GS Financing_Quarterly" xfId="1121"/>
    <cellStyle name="_TableHead_CSC_Palm_Sum_of_Parts_5_23_01a_67 Roark Model_With GS Financing" xfId="1122"/>
    <cellStyle name="_TableHead_CSC_Palm_Sum_of_Parts_5_23_01a_82 Roark Model_With GS Financing_Quarterly" xfId="1123"/>
    <cellStyle name="_TableHead_Expenses by Division" xfId="1124"/>
    <cellStyle name="_TableHead_fees" xfId="1125"/>
    <cellStyle name="_TableHead_Financials Layout dpak 9-26-01 v1" xfId="1126"/>
    <cellStyle name="_TableHead_Financials Layout dpak 9-26-01 v1_100 Roark Model_With GS Financing_Quarterly" xfId="1127"/>
    <cellStyle name="_TableHead_Financials Layout dpak 9-26-01 v1_67 Roark Model_With GS Financing" xfId="1128"/>
    <cellStyle name="_TableHead_Financials Layout dpak 9-26-01 v1_82 Roark Model_With GS Financing_Quarterly" xfId="1129"/>
    <cellStyle name="_TableHead_GS Longview Model_Sep 14 2006 v14 Formatted for Siemens" xfId="1130"/>
    <cellStyle name="_TableHead_GS Longview Model_Sep 14 2006 v14 Formatted for Siemens_100 Roark Model_With GS Financing_Quarterly" xfId="1131"/>
    <cellStyle name="_TableHead_GS Longview Model_Sep 14 2006 v14 Formatted for Siemens_67 Roark Model_With GS Financing" xfId="1132"/>
    <cellStyle name="_TableHead_GS Longview Model_Sep 14 2006 v14 Formatted for Siemens_82 Roark Model_With GS Financing_Quarterly" xfId="1133"/>
    <cellStyle name="_TableHead_Hedge Volumes 091604" xfId="1134"/>
    <cellStyle name="_TableHead_IBES_EPS_Estimates" xfId="1135"/>
    <cellStyle name="_TableHead_IBES_EPS_Estimates_100 Roark Model_With GS Financing_Quarterly" xfId="1136"/>
    <cellStyle name="_TableHead_IBES_EPS_Estimates_67 Roark Model_With GS Financing" xfId="1137"/>
    <cellStyle name="_TableHead_IBES_EPS_Estimates_82 Roark Model_With GS Financing_Quarterly" xfId="1138"/>
    <cellStyle name="_TableHead_Initial Build" xfId="1139"/>
    <cellStyle name="_TableHead_May, 2006 Estimate 6-21-06_na SD NEW 08.14.06" xfId="1140"/>
    <cellStyle name="_TableHead_May, 2006 Estimate 6-21-06_na SD NEW 08.14.06_100 Roark Model_With GS Financing_Quarterly" xfId="1141"/>
    <cellStyle name="_TableHead_May, 2006 Estimate 6-21-06_na SD NEW 08.14.06_67 Roark Model_With GS Financing" xfId="1142"/>
    <cellStyle name="_TableHead_May, 2006 Estimate 6-21-06_na SD NEW 08.14.06_82 Roark Model_With GS Financing_Quarterly" xfId="1143"/>
    <cellStyle name="_TableHead_model_bk" xfId="1144"/>
    <cellStyle name="_TableHead_monet_final_w_output" xfId="1145"/>
    <cellStyle name="_TableHead_monet_final_w_output_100 Roark Model_With GS Financing_Quarterly" xfId="1146"/>
    <cellStyle name="_TableHead_monet_final_w_output_67 Roark Model_With GS Financing" xfId="1147"/>
    <cellStyle name="_TableHead_monet_final_w_output_82 Roark Model_With GS Financing_Quarterly" xfId="1148"/>
    <cellStyle name="_TableHead_Output Pages" xfId="1149"/>
    <cellStyle name="_TableHead_Output Pagesv2" xfId="1150"/>
    <cellStyle name="_TableHead_Palm Model 10_05" xfId="1151"/>
    <cellStyle name="_TableHead_Palm Model 10_05_100 Roark Model_With GS Financing_Quarterly" xfId="1152"/>
    <cellStyle name="_TableHead_Palm Model 10_05_67 Roark Model_With GS Financing" xfId="1153"/>
    <cellStyle name="_TableHead_Palm Model 10_05_82 Roark Model_With GS Financing_Quarterly" xfId="1154"/>
    <cellStyle name="_TableHead_Potential Strategic Partners" xfId="1155"/>
    <cellStyle name="_TableHead_Potential Strategic Partners_100 Roark Model_With GS Financing_Quarterly" xfId="1156"/>
    <cellStyle name="_TableHead_Potential Strategic Partners_67 Roark Model_With GS Financing" xfId="1157"/>
    <cellStyle name="_TableHead_Potential Strategic Partners_82 Roark Model_With GS Financing_Quarterly" xfId="1158"/>
    <cellStyle name="_TableHead_Prepaid Lease Model" xfId="1159"/>
    <cellStyle name="_TableHead_Prepaid Lease Model_100 Roark Model_With GS Financing_Quarterly" xfId="1160"/>
    <cellStyle name="_TableHead_Prepaid Lease Model_67 Roark Model_With GS Financing" xfId="1161"/>
    <cellStyle name="_TableHead_Prepaid Lease Model_82 Roark Model_With GS Financing_Quarterly" xfId="1162"/>
    <cellStyle name="_TableHead_Prepaid_Lease_Model_for_AAT_04(1)" xfId="1163"/>
    <cellStyle name="_TableHead_Simple Merger Plans" xfId="1164"/>
    <cellStyle name="_TableHead_Simple Merger Plans_100 Roark Model_With GS Financing_Quarterly" xfId="1165"/>
    <cellStyle name="_TableHead_Simple Merger Plans_67 Roark Model_With GS Financing" xfId="1166"/>
    <cellStyle name="_TableHead_Simple Merger Plans_82 Roark Model_With GS Financing_Quarterly" xfId="1167"/>
    <cellStyle name="_TableHead_Syndication Short Form CF Model" xfId="1168"/>
    <cellStyle name="_TableHead_Syndication Short Form CF Model_100 Roark Model_With GS Financing_Quarterly" xfId="1169"/>
    <cellStyle name="_TableHead_Syndication Short Form CF Model_67 Roark Model_With GS Financing" xfId="1170"/>
    <cellStyle name="_TableHead_Syndication Short Form CF Model_82 Roark Model_With GS Financing_Quarterly" xfId="1171"/>
    <cellStyle name="_TableRowBorder" xfId="1172"/>
    <cellStyle name="_TableRowHead" xfId="1173"/>
    <cellStyle name="_TableRowHead_01 FR Assumptions" xfId="1174"/>
    <cellStyle name="_TableRowHead_02 Financials Sept 27th" xfId="1175"/>
    <cellStyle name="_TableRowHead_02 Spring Model" xfId="1176"/>
    <cellStyle name="_TableRowHead_02 Spring Model_100 Roark Model_With GS Financing_Quarterly" xfId="1177"/>
    <cellStyle name="_TableRowHead_02 Spring Model_67 Roark Model_With GS Financing" xfId="1178"/>
    <cellStyle name="_TableRowHead_02 Spring Model_82 Roark Model_With GS Financing_Quarterly" xfId="1179"/>
    <cellStyle name="_TableRowHead_03 ECO OUTPUT BY QTR (BASE CASE)" xfId="1180"/>
    <cellStyle name="_TableRowHead_04 Altar P&amp;L Buildup" xfId="1181"/>
    <cellStyle name="_TableRowHead_09 Cooper LBO" xfId="1182"/>
    <cellStyle name="_TableRowHead_09 Cooper LBO_100 Roark Model_With GS Financing_Quarterly" xfId="1183"/>
    <cellStyle name="_TableRowHead_09 Cooper LBO_67 Roark Model_With GS Financing" xfId="1184"/>
    <cellStyle name="_TableRowHead_09 Cooper LBO_82 Roark Model_With GS Financing_Quarterly" xfId="1185"/>
    <cellStyle name="_TableRowHead_23 Longview Model" xfId="1186"/>
    <cellStyle name="_TableRowHead_23 Longview Model_100 Roark Model_With GS Financing_Quarterly" xfId="1187"/>
    <cellStyle name="_TableRowHead_23 Longview Model_67 Roark Model_With GS Financing" xfId="1188"/>
    <cellStyle name="_TableRowHead_23 Longview Model_82 Roark Model_With GS Financing_Quarterly" xfId="1189"/>
    <cellStyle name="_TableRowHead_37 Roark Model_With GS Financing" xfId="1190"/>
    <cellStyle name="_TableRowHead_accretion dilution analysis" xfId="1191"/>
    <cellStyle name="_TableRowHead_accretion dilution analysis_100 Roark Model_With GS Financing_Quarterly" xfId="1192"/>
    <cellStyle name="_TableRowHead_accretion dilution analysis_67 Roark Model_With GS Financing" xfId="1193"/>
    <cellStyle name="_TableRowHead_accretion dilution analysis_82 Roark Model_With GS Financing_Quarterly" xfId="1194"/>
    <cellStyle name="_TableRowHead_Book1" xfId="1195"/>
    <cellStyle name="_TableRowHead_Comparison Staple Vs Base" xfId="1196"/>
    <cellStyle name="_TableRowHead_Comparison Staple Vs Base_100 Roark Model_With GS Financing_Quarterly" xfId="1197"/>
    <cellStyle name="_TableRowHead_Comparison Staple Vs Base_37 Roark Model_With GS Financing" xfId="1198"/>
    <cellStyle name="_TableRowHead_Comparison Staple Vs Base_67 Roark Model_With GS Financing" xfId="1199"/>
    <cellStyle name="_TableRowHead_Comparison Staple Vs Base_82 Roark Model_With GS Financing_Quarterly" xfId="1200"/>
    <cellStyle name="_TableRowHead_Comps 24May02_Final" xfId="1201"/>
    <cellStyle name="_TableRowHead_Corporate and restructuring charges" xfId="1202"/>
    <cellStyle name="_TableRowHead_CSC_Palm_Sum_of_Parts_5_23_01a" xfId="1203"/>
    <cellStyle name="_TableRowHead_CSC_Palm_Sum_of_Parts_5_23_01a_100 Roark Model_With GS Financing_Quarterly" xfId="1204"/>
    <cellStyle name="_TableRowHead_CSC_Palm_Sum_of_Parts_5_23_01a_67 Roark Model_With GS Financing" xfId="1205"/>
    <cellStyle name="_TableRowHead_CSC_Palm_Sum_of_Parts_5_23_01a_82 Roark Model_With GS Financing_Quarterly" xfId="1206"/>
    <cellStyle name="_TableRowHead_Expenses by Division" xfId="1207"/>
    <cellStyle name="_TableRowHead_fees" xfId="1208"/>
    <cellStyle name="_TableRowHead_Financials Layout dpak 9-26-01 v1" xfId="1209"/>
    <cellStyle name="_TableRowHead_Financials Layout dpak 9-26-01 v1_100 Roark Model_With GS Financing_Quarterly" xfId="1210"/>
    <cellStyle name="_TableRowHead_Financials Layout dpak 9-26-01 v1_67 Roark Model_With GS Financing" xfId="1211"/>
    <cellStyle name="_TableRowHead_Financials Layout dpak 9-26-01 v1_82 Roark Model_With GS Financing_Quarterly" xfId="1212"/>
    <cellStyle name="_TableRowHead_GS Longview Model_Sep 14 2006 v14 Formatted for Siemens" xfId="1213"/>
    <cellStyle name="_TableRowHead_GS Longview Model_Sep 14 2006 v14 Formatted for Siemens_100 Roark Model_With GS Financing_Quarterly" xfId="1214"/>
    <cellStyle name="_TableRowHead_GS Longview Model_Sep 14 2006 v14 Formatted for Siemens_67 Roark Model_With GS Financing" xfId="1215"/>
    <cellStyle name="_TableRowHead_GS Longview Model_Sep 14 2006 v14 Formatted for Siemens_82 Roark Model_With GS Financing_Quarterly" xfId="1216"/>
    <cellStyle name="_TableRowHead_Hedge Volumes 091604" xfId="1217"/>
    <cellStyle name="_TableRowHead_IBES_EPS_Estimates" xfId="1218"/>
    <cellStyle name="_TableRowHead_IBES_EPS_Estimates_100 Roark Model_With GS Financing_Quarterly" xfId="1219"/>
    <cellStyle name="_TableRowHead_IBES_EPS_Estimates_67 Roark Model_With GS Financing" xfId="1220"/>
    <cellStyle name="_TableRowHead_IBES_EPS_Estimates_82 Roark Model_With GS Financing_Quarterly" xfId="1221"/>
    <cellStyle name="_TableRowHead_Initial Build" xfId="1222"/>
    <cellStyle name="_TableRowHead_May, 2006 Estimate 6-21-06_na SD NEW 08.14.06" xfId="1223"/>
    <cellStyle name="_TableRowHead_May, 2006 Estimate 6-21-06_na SD NEW 08.14.06_100 Roark Model_With GS Financing_Quarterly" xfId="1224"/>
    <cellStyle name="_TableRowHead_May, 2006 Estimate 6-21-06_na SD NEW 08.14.06_67 Roark Model_With GS Financing" xfId="1225"/>
    <cellStyle name="_TableRowHead_May, 2006 Estimate 6-21-06_na SD NEW 08.14.06_82 Roark Model_With GS Financing_Quarterly" xfId="1226"/>
    <cellStyle name="_TableRowHead_Output Pages" xfId="1227"/>
    <cellStyle name="_TableRowHead_Output Pagesv2" xfId="1228"/>
    <cellStyle name="_TableRowHead_Palm Model 10_05" xfId="1229"/>
    <cellStyle name="_TableRowHead_Palm Model 10_05_100 Roark Model_With GS Financing_Quarterly" xfId="1230"/>
    <cellStyle name="_TableRowHead_Palm Model 10_05_67 Roark Model_With GS Financing" xfId="1231"/>
    <cellStyle name="_TableRowHead_Palm Model 10_05_82 Roark Model_With GS Financing_Quarterly" xfId="1232"/>
    <cellStyle name="_TableRowHead_Potential Strategic Partners" xfId="1233"/>
    <cellStyle name="_TableRowHead_Potential Strategic Partners_100 Roark Model_With GS Financing_Quarterly" xfId="1234"/>
    <cellStyle name="_TableRowHead_Potential Strategic Partners_67 Roark Model_With GS Financing" xfId="1235"/>
    <cellStyle name="_TableRowHead_Potential Strategic Partners_82 Roark Model_With GS Financing_Quarterly" xfId="1236"/>
    <cellStyle name="_TableRowHead_Prepaid Lease Model" xfId="1237"/>
    <cellStyle name="_TableRowHead_Prepaid Lease Model_100 Roark Model_With GS Financing_Quarterly" xfId="1238"/>
    <cellStyle name="_TableRowHead_Prepaid Lease Model_67 Roark Model_With GS Financing" xfId="1239"/>
    <cellStyle name="_TableRowHead_Prepaid Lease Model_82 Roark Model_With GS Financing_Quarterly" xfId="1240"/>
    <cellStyle name="_TableRowHead_Prepaid_Lease_Model_for_AAT_04(1)" xfId="1241"/>
    <cellStyle name="_TableRowHead_Simple Merger Plans" xfId="1242"/>
    <cellStyle name="_TableRowHead_Simple Merger Plans_100 Roark Model_With GS Financing_Quarterly" xfId="1243"/>
    <cellStyle name="_TableRowHead_Simple Merger Plans_67 Roark Model_With GS Financing" xfId="1244"/>
    <cellStyle name="_TableRowHead_Simple Merger Plans_82 Roark Model_With GS Financing_Quarterly" xfId="1245"/>
    <cellStyle name="_TableRowHead_Syndication Short Form CF Model" xfId="1246"/>
    <cellStyle name="_TableRowHead_Syndication Short Form CF Model_100 Roark Model_With GS Financing_Quarterly" xfId="1247"/>
    <cellStyle name="_TableRowHead_Syndication Short Form CF Model_67 Roark Model_With GS Financing" xfId="1248"/>
    <cellStyle name="_TableRowHead_Syndication Short Form CF Model_82 Roark Model_With GS Financing_Quarterly" xfId="1249"/>
    <cellStyle name="_TableSuperHead" xfId="1250"/>
    <cellStyle name="_TableSuperHead_01 FR Assumptions" xfId="1251"/>
    <cellStyle name="_TableSuperHead_01 model" xfId="1252"/>
    <cellStyle name="_TableSuperHead_01 model_100 Roark Model_With GS Financing_Quarterly" xfId="1253"/>
    <cellStyle name="_TableSuperHead_01 model_67 Roark Model_With GS Financing" xfId="1254"/>
    <cellStyle name="_TableSuperHead_01 model_82 Roark Model_With GS Financing_Quarterly" xfId="1255"/>
    <cellStyle name="_TableSuperHead_02 Financials Sept 27th" xfId="1256"/>
    <cellStyle name="_TableSuperHead_02 Potential Partner Ability to Pay Analysis2" xfId="1257"/>
    <cellStyle name="_TableSuperHead_02 Potential Partner Ability to Pay Analysis2_100 Roark Model_With GS Financing_Quarterly" xfId="1258"/>
    <cellStyle name="_TableSuperHead_02 Potential Partner Ability to Pay Analysis2_67 Roark Model_With GS Financing" xfId="1259"/>
    <cellStyle name="_TableSuperHead_02 Potential Partner Ability to Pay Analysis2_82 Roark Model_With GS Financing_Quarterly" xfId="1260"/>
    <cellStyle name="_TableSuperHead_03 ECO OUTPUT BY QTR (BASE CASE)" xfId="1261"/>
    <cellStyle name="_TableSuperHead_04 Altar P&amp;L Buildup" xfId="1262"/>
    <cellStyle name="_TableSuperHead_04 Subsidiary Overview" xfId="1263"/>
    <cellStyle name="_TableSuperHead_04 Subsidiary Overview_100 Roark Model_With GS Financing_Quarterly" xfId="1264"/>
    <cellStyle name="_TableSuperHead_04 Subsidiary Overview_67 Roark Model_With GS Financing" xfId="1265"/>
    <cellStyle name="_TableSuperHead_04 Subsidiary Overview_82 Roark Model_With GS Financing_Quarterly" xfId="1266"/>
    <cellStyle name="_TableSuperHead_09 Cooper LBO" xfId="1267"/>
    <cellStyle name="_TableSuperHead_09 Cooper LBO_100 Roark Model_With GS Financing_Quarterly" xfId="1268"/>
    <cellStyle name="_TableSuperHead_09 Cooper LBO_67 Roark Model_With GS Financing" xfId="1269"/>
    <cellStyle name="_TableSuperHead_09 Cooper LBO_82 Roark Model_With GS Financing_Quarterly" xfId="1270"/>
    <cellStyle name="_TableSuperHead_12 Merger Plans" xfId="1271"/>
    <cellStyle name="_TableSuperHead_12 Merger Plans_100 Roark Model_With GS Financing_Quarterly" xfId="1272"/>
    <cellStyle name="_TableSuperHead_12 Merger Plans_67 Roark Model_With GS Financing" xfId="1273"/>
    <cellStyle name="_TableSuperHead_12 Merger Plans_82 Roark Model_With GS Financing_Quarterly" xfId="1274"/>
    <cellStyle name="_TableSuperHead_23 Longview Model" xfId="1275"/>
    <cellStyle name="_TableSuperHead_23 Longview Model_100 Roark Model_With GS Financing_Quarterly" xfId="1276"/>
    <cellStyle name="_TableSuperHead_23 Longview Model_67 Roark Model_With GS Financing" xfId="1277"/>
    <cellStyle name="_TableSuperHead_23 Longview Model_82 Roark Model_With GS Financing_Quarterly" xfId="1278"/>
    <cellStyle name="_TableSuperHead_accretion dilution analysis" xfId="1279"/>
    <cellStyle name="_TableSuperHead_accretion dilution analysis_100 Roark Model_With GS Financing_Quarterly" xfId="1280"/>
    <cellStyle name="_TableSuperHead_accretion dilution analysis_67 Roark Model_With GS Financing" xfId="1281"/>
    <cellStyle name="_TableSuperHead_accretion dilution analysis_82 Roark Model_With GS Financing_Quarterly" xfId="1282"/>
    <cellStyle name="_TableSuperHead_ADLAC Capital Structure Model-v2" xfId="1283"/>
    <cellStyle name="_TableSuperHead_ADLAC Capital Structure Model-v2_100 Roark Model_With GS Financing_Quarterly" xfId="1284"/>
    <cellStyle name="_TableSuperHead_ADLAC Capital Structure Model-v2_67 Roark Model_With GS Financing" xfId="1285"/>
    <cellStyle name="_TableSuperHead_ADLAC Capital Structure Model-v2_82 Roark Model_With GS Financing_Quarterly" xfId="1286"/>
    <cellStyle name="_TableSuperHead_AVP - prev. 06 financials" xfId="1287"/>
    <cellStyle name="_TableSuperHead_bank_csc_and merger plan4" xfId="1288"/>
    <cellStyle name="_TableSuperHead_bank_csc_and merger plan4_100 Roark Model_With GS Financing_Quarterly" xfId="1289"/>
    <cellStyle name="_TableSuperHead_bank_csc_and merger plan4_67 Roark Model_With GS Financing" xfId="1290"/>
    <cellStyle name="_TableSuperHead_bank_csc_and merger plan4_82 Roark Model_With GS Financing_Quarterly" xfId="1291"/>
    <cellStyle name="_TableSuperHead_bank_csc_Q1_2001" xfId="1292"/>
    <cellStyle name="_TableSuperHead_bank_csc_Q2_2001" xfId="1293"/>
    <cellStyle name="_TableSuperHead_bank_csc_Q2_2001_100 Roark Model_With GS Financing_Quarterly" xfId="1294"/>
    <cellStyle name="_TableSuperHead_bank_csc_Q2_2001_67 Roark Model_With GS Financing" xfId="1295"/>
    <cellStyle name="_TableSuperHead_bank_csc_Q2_2001_82 Roark Model_With GS Financing_Quarterly" xfId="1296"/>
    <cellStyle name="_TableSuperHead_bank_csc_Q2_2001_c1" xfId="1297"/>
    <cellStyle name="_TableSuperHead_bank_csc_Q2_2001_c1_100 Roark Model_With GS Financing_Quarterly" xfId="1298"/>
    <cellStyle name="_TableSuperHead_bank_csc_Q2_2001_c1_67 Roark Model_With GS Financing" xfId="1299"/>
    <cellStyle name="_TableSuperHead_bank_csc_Q2_2001_c1_82 Roark Model_With GS Financing_Quarterly" xfId="1300"/>
    <cellStyle name="_TableSuperHead_Book1" xfId="1301"/>
    <cellStyle name="_TableSuperHead_Comps 24May02_Final" xfId="1302"/>
    <cellStyle name="_TableSuperHead_Corporate and restructuring charges" xfId="1303"/>
    <cellStyle name="_TableSuperHead_CSC_Palm_Sum_of_Parts_5_23_01a" xfId="1304"/>
    <cellStyle name="_TableSuperHead_CSC_Palm_Sum_of_Parts_5_23_01a_100 Roark Model_With GS Financing_Quarterly" xfId="1305"/>
    <cellStyle name="_TableSuperHead_CSC_Palm_Sum_of_Parts_5_23_01a_67 Roark Model_With GS Financing" xfId="1306"/>
    <cellStyle name="_TableSuperHead_CSC_Palm_Sum_of_Parts_5_23_01a_82 Roark Model_With GS Financing_Quarterly" xfId="1307"/>
    <cellStyle name="_TableSuperHead_Expenses by Division" xfId="1308"/>
    <cellStyle name="_TableSuperHead_fees" xfId="1309"/>
    <cellStyle name="_TableSuperHead_FigTech Merger Model_02" xfId="1310"/>
    <cellStyle name="_TableSuperHead_FigTech Merger Model_02_100 Roark Model_With GS Financing_Quarterly" xfId="1311"/>
    <cellStyle name="_TableSuperHead_FigTech Merger Model_02_67 Roark Model_With GS Financing" xfId="1312"/>
    <cellStyle name="_TableSuperHead_FigTech Merger Model_02_82 Roark Model_With GS Financing_Quarterly" xfId="1313"/>
    <cellStyle name="_TableSuperHead_Financials Layout dpak 9-26-01 v1" xfId="1314"/>
    <cellStyle name="_TableSuperHead_Financials Layout dpak 9-26-01 v1_100 Roark Model_With GS Financing_Quarterly" xfId="1315"/>
    <cellStyle name="_TableSuperHead_Financials Layout dpak 9-26-01 v1_67 Roark Model_With GS Financing" xfId="1316"/>
    <cellStyle name="_TableSuperHead_Financials Layout dpak 9-26-01 v1_82 Roark Model_With GS Financing_Quarterly" xfId="1317"/>
    <cellStyle name="_TableSuperHead_Football Field" xfId="1318"/>
    <cellStyle name="_TableSuperHead_Football Field_100 Roark Model_With GS Financing_Quarterly" xfId="1319"/>
    <cellStyle name="_TableSuperHead_Football Field_67 Roark Model_With GS Financing" xfId="1320"/>
    <cellStyle name="_TableSuperHead_Football Field_82 Roark Model_With GS Financing_Quarterly" xfId="1321"/>
    <cellStyle name="_TableSuperHead_GS Longview Model_Sep 14 2006 v14 Formatted for Siemens" xfId="1322"/>
    <cellStyle name="_TableSuperHead_GS Longview Model_Sep 14 2006 v14 Formatted for Siemens_100 Roark Model_With GS Financing_Quarterly" xfId="1323"/>
    <cellStyle name="_TableSuperHead_GS Longview Model_Sep 14 2006 v14 Formatted for Siemens_67 Roark Model_With GS Financing" xfId="1324"/>
    <cellStyle name="_TableSuperHead_GS Longview Model_Sep 14 2006 v14 Formatted for Siemens_82 Roark Model_With GS Financing_Quarterly" xfId="1325"/>
    <cellStyle name="_TableSuperHead_Hedge Volumes 091604" xfId="1326"/>
    <cellStyle name="_TableSuperHead_IBES_EPS_Estimates" xfId="1327"/>
    <cellStyle name="_TableSuperHead_Initial Build" xfId="1328"/>
    <cellStyle name="_TableSuperHead_Kleen Model Debt Sizing (16)" xfId="1329"/>
    <cellStyle name="_TableSuperHead_May, 2006 Estimate 6-21-06_na SD NEW 08.14.06" xfId="1330"/>
    <cellStyle name="_TableSuperHead_May, 2006 Estimate 6-21-06_na SD NEW 08.14.06_100 Roark Model_With GS Financing_Quarterly" xfId="1331"/>
    <cellStyle name="_TableSuperHead_May, 2006 Estimate 6-21-06_na SD NEW 08.14.06_67 Roark Model_With GS Financing" xfId="1332"/>
    <cellStyle name="_TableSuperHead_May, 2006 Estimate 6-21-06_na SD NEW 08.14.06_82 Roark Model_With GS Financing_Quarterly" xfId="1333"/>
    <cellStyle name="_TableSuperHead_Merger model_new_ability to pay" xfId="1334"/>
    <cellStyle name="_TableSuperHead_Merger model_new_ability to pay_100 Roark Model_With GS Financing_Quarterly" xfId="1335"/>
    <cellStyle name="_TableSuperHead_Merger model_new_ability to pay_67 Roark Model_With GS Financing" xfId="1336"/>
    <cellStyle name="_TableSuperHead_Merger model_new_ability to pay_82 Roark Model_With GS Financing_Quarterly" xfId="1337"/>
    <cellStyle name="_TableSuperHead_model_bk" xfId="1338"/>
    <cellStyle name="_TableSuperHead_monet_final_w_output" xfId="1339"/>
    <cellStyle name="_TableSuperHead_monet_final_w_output_100 Roark Model_With GS Financing_Quarterly" xfId="1340"/>
    <cellStyle name="_TableSuperHead_monet_final_w_output_67 Roark Model_With GS Financing" xfId="1341"/>
    <cellStyle name="_TableSuperHead_monet_final_w_output_82 Roark Model_With GS Financing_Quarterly" xfId="1342"/>
    <cellStyle name="_TableSuperHead_Output Pages" xfId="1343"/>
    <cellStyle name="_TableSuperHead_Output Pagesv2" xfId="1344"/>
    <cellStyle name="_TableSuperHead_Palm Model 10_05" xfId="1345"/>
    <cellStyle name="_TableSuperHead_Palm Model 10_05_100 Roark Model_With GS Financing_Quarterly" xfId="1346"/>
    <cellStyle name="_TableSuperHead_Palm Model 10_05_67 Roark Model_With GS Financing" xfId="1347"/>
    <cellStyle name="_TableSuperHead_Palm Model 10_05_82 Roark Model_With GS Financing_Quarterly" xfId="1348"/>
    <cellStyle name="_TableSuperHead_PNC_merger_plan_divestitures_05" xfId="1349"/>
    <cellStyle name="_TableSuperHead_PNC_merger_plan_divestitures_05_100 Roark Model_With GS Financing_Quarterly" xfId="1350"/>
    <cellStyle name="_TableSuperHead_PNC_merger_plan_divestitures_05_67 Roark Model_With GS Financing" xfId="1351"/>
    <cellStyle name="_TableSuperHead_PNC_merger_plan_divestitures_05_82 Roark Model_With GS Financing_Quarterly" xfId="1352"/>
    <cellStyle name="_TableSuperHead_Potential Strategic Partners" xfId="1353"/>
    <cellStyle name="_TableSuperHead_Potential Strategic Partners_100 Roark Model_With GS Financing_Quarterly" xfId="1354"/>
    <cellStyle name="_TableSuperHead_Potential Strategic Partners_67 Roark Model_With GS Financing" xfId="1355"/>
    <cellStyle name="_TableSuperHead_Potential Strategic Partners_82 Roark Model_With GS Financing_Quarterly" xfId="1356"/>
    <cellStyle name="_TableSuperHead_Prepaid Lease Model" xfId="1357"/>
    <cellStyle name="_TableSuperHead_Prepaid Lease Model_100 Roark Model_With GS Financing_Quarterly" xfId="1358"/>
    <cellStyle name="_TableSuperHead_Prepaid Lease Model_67 Roark Model_With GS Financing" xfId="1359"/>
    <cellStyle name="_TableSuperHead_Prepaid Lease Model_82 Roark Model_With GS Financing_Quarterly" xfId="1360"/>
    <cellStyle name="_TableSuperHead_Prepaid_Lease_Model_for_AAT_04(1)" xfId="1361"/>
    <cellStyle name="_TableSuperHead_Simple Merger Plans" xfId="1362"/>
    <cellStyle name="_TableSuperHead_Simple Merger Plans_100 Roark Model_With GS Financing_Quarterly" xfId="1363"/>
    <cellStyle name="_TableSuperHead_Simple Merger Plans_67 Roark Model_With GS Financing" xfId="1364"/>
    <cellStyle name="_TableSuperHead_Simple Merger Plans_82 Roark Model_With GS Financing_Quarterly" xfId="1365"/>
    <cellStyle name="_TableSuperHead_Stallion Analysis_a" xfId="1366"/>
    <cellStyle name="_TableSuperHead_Stallion Analysis_a_100 Roark Model_With GS Financing_Quarterly" xfId="1367"/>
    <cellStyle name="_TableSuperHead_Stallion Analysis_a_67 Roark Model_With GS Financing" xfId="1368"/>
    <cellStyle name="_TableSuperHead_Stallion Analysis_a_82 Roark Model_With GS Financing_Quarterly" xfId="1369"/>
    <cellStyle name="_TableSuperHead_stand_alone_dcf" xfId="1370"/>
    <cellStyle name="_TableSuperHead_stand_alone_dcf_100 Roark Model_With GS Financing_Quarterly" xfId="1371"/>
    <cellStyle name="_TableSuperHead_stand_alone_dcf_67 Roark Model_With GS Financing" xfId="1372"/>
    <cellStyle name="_TableSuperHead_stand_alone_dcf_82 Roark Model_With GS Financing_Quarterly" xfId="1373"/>
    <cellStyle name="_TableSuperHead_Summary Valuation Analysis" xfId="1374"/>
    <cellStyle name="_TableSuperHead_Summary Valuation Analysis_100 Roark Model_With GS Financing_Quarterly" xfId="1375"/>
    <cellStyle name="_TableSuperHead_Summary Valuation Analysis_67 Roark Model_With GS Financing" xfId="1376"/>
    <cellStyle name="_TableSuperHead_Summary Valuation Analysis_82 Roark Model_With GS Financing_Quarterly" xfId="1377"/>
    <cellStyle name="_TableSuperHead_Syndication Short Form CF Model" xfId="1378"/>
    <cellStyle name="_TableSuperHead_Syndication Short Form CF Model_100 Roark Model_With GS Financing_Quarterly" xfId="1379"/>
    <cellStyle name="_TableSuperHead_Syndication Short Form CF Model_67 Roark Model_With GS Financing" xfId="1380"/>
    <cellStyle name="_TableSuperHead_Syndication Short Form CF Model_82 Roark Model_With GS Financing_Quarterly" xfId="1381"/>
    <cellStyle name="_TableSuperHead_Synergies" xfId="1382"/>
    <cellStyle name="_TableSuperHead_Synergies_100 Roark Model_With GS Financing_Quarterly" xfId="1383"/>
    <cellStyle name="_TableSuperHead_Synergies_67 Roark Model_With GS Financing" xfId="1384"/>
    <cellStyle name="_TableSuperHead_Synergies_82 Roark Model_With GS Financing_Quarterly" xfId="1385"/>
    <cellStyle name="_TableSuperHead_Troon DCF Model 8-13-02 v1" xfId="1386"/>
    <cellStyle name="_TableSuperHead_Troon DCF Model 8-13-02 v1_100 Roark Model_With GS Financing_Quarterly" xfId="1387"/>
    <cellStyle name="_TableSuperHead_Troon DCF Model 8-13-02 v1_67 Roark Model_With GS Financing" xfId="1388"/>
    <cellStyle name="_TableSuperHead_Troon DCF Model 8-13-02 v1_82 Roark Model_With GS Financing_Quarterly" xfId="1389"/>
    <cellStyle name="_TableSuperHead_Troon LLC FS dpakedit 8-7-02" xfId="1390"/>
    <cellStyle name="_TableSuperHead_Troon LLC FS dpakedit 8-7-02 v3" xfId="1391"/>
    <cellStyle name="_TableSuperHead_Troon LLC FS dpakedit 8-7-02 v3_100 Roark Model_With GS Financing_Quarterly" xfId="1392"/>
    <cellStyle name="_TableSuperHead_Troon LLC FS dpakedit 8-7-02 v3_67 Roark Model_With GS Financing" xfId="1393"/>
    <cellStyle name="_TableSuperHead_Troon LLC FS dpakedit 8-7-02 v3_82 Roark Model_With GS Financing_Quarterly" xfId="1394"/>
    <cellStyle name="_TableSuperHead_Troon LLC FS dpakedit 8-7-02 v4" xfId="1395"/>
    <cellStyle name="_TableSuperHead_Troon LLC FS dpakedit 8-7-02 v4_100 Roark Model_With GS Financing_Quarterly" xfId="1396"/>
    <cellStyle name="_TableSuperHead_Troon LLC FS dpakedit 8-7-02 v4_67 Roark Model_With GS Financing" xfId="1397"/>
    <cellStyle name="_TableSuperHead_Troon LLC FS dpakedit 8-7-02 v4_82 Roark Model_With GS Financing_Quarterly" xfId="1398"/>
    <cellStyle name="_TableSuperHead_Troon LLC FS dpakedit 8-7-02_100 Roark Model_With GS Financing_Quarterly" xfId="1399"/>
    <cellStyle name="_TableSuperHead_Troon LLC FS dpakedit 8-7-02_67 Roark Model_With GS Financing" xfId="1400"/>
    <cellStyle name="_TableSuperHead_Troon LLC FS dpakedit 8-7-02_82 Roark Model_With GS Financing_Quarterly" xfId="1401"/>
    <cellStyle name="_TableSuperHead_Valuation_Troon dpak 8-5-02 v3" xfId="1402"/>
    <cellStyle name="_TableSuperHead_Valuation_Troon dpak 8-5-02 v3_100 Roark Model_With GS Financing_Quarterly" xfId="1403"/>
    <cellStyle name="_TableSuperHead_Valuation_Troon dpak 8-5-02 v3_67 Roark Model_With GS Financing" xfId="1404"/>
    <cellStyle name="_TableSuperHead_Valuation_Troon dpak 8-5-02 v3_82 Roark Model_With GS Financing_Quarterly" xfId="1405"/>
    <cellStyle name="_Tiverton_Rumford (5-yr Toll)WestLB v2" xfId="1406"/>
    <cellStyle name="_TOP_Budget_8-13-03 from tax" xfId="1407"/>
    <cellStyle name="_TOP_Budget_8-13-03 from tax_100 Roark Model_With GS Financing_Quarterly" xfId="1408"/>
    <cellStyle name="_TOP_Budget_8-13-03 from tax_67 Roark Model_With GS Financing" xfId="1409"/>
    <cellStyle name="_TOP_Budget_8-13-03 from tax_82 Roark Model_With GS Financing_Quarterly" xfId="1410"/>
    <cellStyle name="_wipsaf_TXGenco_rev1" xfId="1411"/>
    <cellStyle name="_wipsaf_TXGenco_rev1_100 Roark Model_With GS Financing_Quarterly" xfId="1412"/>
    <cellStyle name="_wipsaf_TXGenco_rev1_67 Roark Model_With GS Financing" xfId="1413"/>
    <cellStyle name="_wipsaf_TXGenco_rev1_82 Roark Model_With GS Financing_Quarterly" xfId="1414"/>
    <cellStyle name="_Year" xfId="1415"/>
    <cellStyle name="_Year_100 Roark Model_With GS Financing_Quarterly" xfId="1416"/>
    <cellStyle name="_Year_67 Roark Model_With GS Financing" xfId="1417"/>
    <cellStyle name="_Year_82 Roark Model_With GS Financing_Quarterly" xfId="1418"/>
    <cellStyle name="’Ê‰Ý [0.00]_Cover" xfId="1419"/>
    <cellStyle name="’Ê‰Ý_Cover" xfId="1420"/>
    <cellStyle name="£ BP" xfId="1421"/>
    <cellStyle name="¤@¯ë_pldt" xfId="1422"/>
    <cellStyle name="¥ JY" xfId="1423"/>
    <cellStyle name="=C:\WINDOWS\SYSTEM32\COMMAND.COM" xfId="1424"/>
    <cellStyle name="=C:\WINNT35\SYSTEM32\COMMAND.COM" xfId="1425"/>
    <cellStyle name="•W€_Capital Structure" xfId="1426"/>
    <cellStyle name="•W_Cover" xfId="1427"/>
    <cellStyle name="0" xfId="1428"/>
    <cellStyle name="0%" xfId="1429"/>
    <cellStyle name="0.0" xfId="1430"/>
    <cellStyle name="0.0%" xfId="1431"/>
    <cellStyle name="0.0_100 Roark Model_With GS Financing_Quarterly" xfId="1432"/>
    <cellStyle name="0.00" xfId="1433"/>
    <cellStyle name="0.00%" xfId="1434"/>
    <cellStyle name="0.00_100 Roark Model_With GS Financing_Quarterly" xfId="1435"/>
    <cellStyle name="0.00x" xfId="1436"/>
    <cellStyle name="0.0x" xfId="1437"/>
    <cellStyle name="0_03 Astoria" xfId="1438"/>
    <cellStyle name="0_100 Roark Model_With GS Financing_Quarterly" xfId="1439"/>
    <cellStyle name="0_67 Roark Model_With GS Financing" xfId="1440"/>
    <cellStyle name="0_82 Roark Model_With GS Financing_Quarterly" xfId="1441"/>
    <cellStyle name="0_JA Huggins Expansion Case 2 070506" xfId="1442"/>
    <cellStyle name="0_JA Huggins Expansion Case 2 070506_100 Roark Model_With GS Financing_Quarterly" xfId="1443"/>
    <cellStyle name="0_JA Huggins Expansion Case 2 070506_67 Roark Model_With GS Financing" xfId="1444"/>
    <cellStyle name="0_JA Huggins Expansion Case 2 070506_82 Roark Model_With GS Financing_Quarterly" xfId="1445"/>
    <cellStyle name="000" xfId="1446"/>
    <cellStyle name="1/1/94" xfId="1447"/>
    <cellStyle name="1994" xfId="1448"/>
    <cellStyle name="20% - Accent1 2" xfId="1449"/>
    <cellStyle name="20% - Accent2 2" xfId="1450"/>
    <cellStyle name="20% - Accent3 2" xfId="1451"/>
    <cellStyle name="20% - Accent4 2" xfId="1452"/>
    <cellStyle name="20% - Accent5 2" xfId="1453"/>
    <cellStyle name="20% - Accent6 2" xfId="1454"/>
    <cellStyle name="3" xfId="1455"/>
    <cellStyle name="³f¹ô[0]_pldt" xfId="1456"/>
    <cellStyle name="³f¹ô_pldt" xfId="1457"/>
    <cellStyle name="40% - Accent1 2" xfId="1458"/>
    <cellStyle name="40% - Accent2 2" xfId="1459"/>
    <cellStyle name="40% - Accent3 2" xfId="1460"/>
    <cellStyle name="40% - Accent4 2" xfId="1461"/>
    <cellStyle name="40% - Accent5 2" xfId="1462"/>
    <cellStyle name="40% - Accent6 2" xfId="1463"/>
    <cellStyle name="60% - Accent1 2" xfId="1464"/>
    <cellStyle name="60% - Accent2 2" xfId="1465"/>
    <cellStyle name="60% - Accent3 2" xfId="1466"/>
    <cellStyle name="60% - Accent4 2" xfId="1467"/>
    <cellStyle name="60% - Accent5 2" xfId="1468"/>
    <cellStyle name="60% - Accent6 2" xfId="1469"/>
    <cellStyle name="752131" xfId="1470"/>
    <cellStyle name="Absolute Change" xfId="1471"/>
    <cellStyle name="Accent1 - 20%" xfId="1472"/>
    <cellStyle name="Accent1 - 40%" xfId="1473"/>
    <cellStyle name="Accent1 - 60%" xfId="1474"/>
    <cellStyle name="Accent1 2" xfId="1475"/>
    <cellStyle name="Accent1 3" xfId="1476"/>
    <cellStyle name="Accent1 4" xfId="1477"/>
    <cellStyle name="Accent1 5" xfId="1478"/>
    <cellStyle name="Accent2 - 20%" xfId="1479"/>
    <cellStyle name="Accent2 - 40%" xfId="1480"/>
    <cellStyle name="Accent2 - 60%" xfId="1481"/>
    <cellStyle name="Accent2 2" xfId="1482"/>
    <cellStyle name="Accent2 3" xfId="1483"/>
    <cellStyle name="Accent2 4" xfId="1484"/>
    <cellStyle name="Accent2 5" xfId="1485"/>
    <cellStyle name="Accent3 - 20%" xfId="1486"/>
    <cellStyle name="Accent3 - 40%" xfId="1487"/>
    <cellStyle name="Accent3 - 60%" xfId="1488"/>
    <cellStyle name="Accent3 2" xfId="1489"/>
    <cellStyle name="Accent3 3" xfId="1490"/>
    <cellStyle name="Accent3 4" xfId="1491"/>
    <cellStyle name="Accent3 5" xfId="1492"/>
    <cellStyle name="Accent4 - 20%" xfId="1493"/>
    <cellStyle name="Accent4 - 40%" xfId="1494"/>
    <cellStyle name="Accent4 - 60%" xfId="1495"/>
    <cellStyle name="Accent4 2" xfId="1496"/>
    <cellStyle name="Accent4 3" xfId="1497"/>
    <cellStyle name="Accent4 4" xfId="1498"/>
    <cellStyle name="Accent4 5" xfId="1499"/>
    <cellStyle name="Accent5 - 20%" xfId="1500"/>
    <cellStyle name="Accent5 - 40%" xfId="1501"/>
    <cellStyle name="Accent5 - 60%" xfId="1502"/>
    <cellStyle name="Accent5 2" xfId="1503"/>
    <cellStyle name="Accent5 3" xfId="1504"/>
    <cellStyle name="Accent5 4" xfId="1505"/>
    <cellStyle name="Accent5 5" xfId="1506"/>
    <cellStyle name="Accent6 - 20%" xfId="1507"/>
    <cellStyle name="Accent6 - 40%" xfId="1508"/>
    <cellStyle name="Accent6 - 60%" xfId="1509"/>
    <cellStyle name="Accent6 2" xfId="1510"/>
    <cellStyle name="Accent6 3" xfId="1511"/>
    <cellStyle name="Accent6 4" xfId="1512"/>
    <cellStyle name="Accent6 5" xfId="1513"/>
    <cellStyle name="Acctg" xfId="1514"/>
    <cellStyle name="Acctg$" xfId="1515"/>
    <cellStyle name="act" xfId="1516"/>
    <cellStyle name="Actual Date" xfId="1517"/>
    <cellStyle name="adjusted" xfId="1518"/>
    <cellStyle name="AFE" xfId="1519"/>
    <cellStyle name="args.style" xfId="1520"/>
    <cellStyle name="Arial 10" xfId="1521"/>
    <cellStyle name="Arial 12" xfId="1522"/>
    <cellStyle name="ArialNormal" xfId="1523"/>
    <cellStyle name="Bad 2" xfId="1524"/>
    <cellStyle name="balnk" xfId="1525"/>
    <cellStyle name="Bank1" xfId="1526"/>
    <cellStyle name="Banner" xfId="1527"/>
    <cellStyle name="bbox" xfId="1528"/>
    <cellStyle name="BLACK" xfId="1529"/>
    <cellStyle name="BlackStrike" xfId="1530"/>
    <cellStyle name="BlackText" xfId="1531"/>
    <cellStyle name="black-white" xfId="1532"/>
    <cellStyle name="black-white small" xfId="1533"/>
    <cellStyle name="blank" xfId="1534"/>
    <cellStyle name="Blank Out" xfId="1535"/>
    <cellStyle name="Blue" xfId="1536"/>
    <cellStyle name="Blue - Normal" xfId="1537"/>
    <cellStyle name="Blue - small" xfId="1538"/>
    <cellStyle name="Blue - underline, small" xfId="1539"/>
    <cellStyle name="blue shading" xfId="1540"/>
    <cellStyle name="Blue Title" xfId="1541"/>
    <cellStyle name="blue$00" xfId="1542"/>
    <cellStyle name="blue_03 Astoria" xfId="1543"/>
    <cellStyle name="Body" xfId="1544"/>
    <cellStyle name="Bold/Border" xfId="1545"/>
    <cellStyle name="BoldText" xfId="1546"/>
    <cellStyle name="bord" xfId="1547"/>
    <cellStyle name="Border" xfId="1548"/>
    <cellStyle name="Border Heavy" xfId="1549"/>
    <cellStyle name="Border Thin" xfId="1550"/>
    <cellStyle name="Border, Bottom" xfId="1551"/>
    <cellStyle name="Border, Left" xfId="1552"/>
    <cellStyle name="Border, Right" xfId="1553"/>
    <cellStyle name="Border, Top" xfId="1554"/>
    <cellStyle name="Border_100 Roark Model_With GS Financing_Quarterly" xfId="1555"/>
    <cellStyle name="British Pound" xfId="1556"/>
    <cellStyle name="Bullet" xfId="1557"/>
    <cellStyle name="Calc" xfId="1558"/>
    <cellStyle name="Calc Currency (0)" xfId="1559"/>
    <cellStyle name="Calc Currency (2)" xfId="1560"/>
    <cellStyle name="Calc Percent (0)" xfId="1561"/>
    <cellStyle name="Calc Percent (1)" xfId="1562"/>
    <cellStyle name="Calc Percent (2)" xfId="1563"/>
    <cellStyle name="Calc Units (0)" xfId="1564"/>
    <cellStyle name="Calc Units (1)" xfId="1565"/>
    <cellStyle name="Calc Units (2)" xfId="1566"/>
    <cellStyle name="Calc$" xfId="1567"/>
    <cellStyle name="Calculation 2" xfId="1568"/>
    <cellStyle name="Cancel" xfId="1569"/>
    <cellStyle name="Caption" xfId="1570"/>
    <cellStyle name="Case" xfId="1571"/>
    <cellStyle name="category" xfId="1572"/>
    <cellStyle name="Center" xfId="1573"/>
    <cellStyle name="Centered Heading" xfId="1574"/>
    <cellStyle name="Changeable" xfId="1575"/>
    <cellStyle name="check" xfId="1576"/>
    <cellStyle name="Check Cell 2" xfId="1577"/>
    <cellStyle name="Column Headings" xfId="1578"/>
    <cellStyle name="Column_Title" xfId="1579"/>
    <cellStyle name="coma" xfId="1580"/>
    <cellStyle name="Comma  - Style1" xfId="1581"/>
    <cellStyle name="Comma  - Style2" xfId="1582"/>
    <cellStyle name="Comma  - Style3" xfId="1583"/>
    <cellStyle name="Comma  - Style4" xfId="1584"/>
    <cellStyle name="Comma  - Style5" xfId="1585"/>
    <cellStyle name="Comma  - Style6" xfId="1586"/>
    <cellStyle name="Comma  - Style7" xfId="1587"/>
    <cellStyle name="Comma  - Style8" xfId="1588"/>
    <cellStyle name="Comma [00]" xfId="1589"/>
    <cellStyle name="Comma [1]" xfId="1590"/>
    <cellStyle name="Comma [2]" xfId="1591"/>
    <cellStyle name="Comma [3]" xfId="1592"/>
    <cellStyle name="Comma 0" xfId="1593"/>
    <cellStyle name="Comma 0*" xfId="1594"/>
    <cellStyle name="Comma 0_Clean LBO Model_2003" xfId="1595"/>
    <cellStyle name="Comma 2" xfId="1596"/>
    <cellStyle name="Comma 2 2" xfId="2205"/>
    <cellStyle name="Comma 3" xfId="1597"/>
    <cellStyle name="Comma 3 2" xfId="1598"/>
    <cellStyle name="Comma 3 2 2" xfId="2207"/>
    <cellStyle name="Comma 3 3" xfId="2206"/>
    <cellStyle name="Comma 3*" xfId="1599"/>
    <cellStyle name="Comma 4" xfId="5"/>
    <cellStyle name="comma zerodec" xfId="1600"/>
    <cellStyle name="Comma.0" xfId="1601"/>
    <cellStyle name="Comma.00" xfId="1602"/>
    <cellStyle name="Comma0" xfId="1603"/>
    <cellStyle name="Comma0 2" xfId="2208"/>
    <cellStyle name="Comma1" xfId="1604"/>
    <cellStyle name="Company Name" xfId="1605"/>
    <cellStyle name="Copied" xfId="1606"/>
    <cellStyle name="Currency ($)" xfId="1607"/>
    <cellStyle name="Currency (€)" xfId="1608"/>
    <cellStyle name="Currency [00]" xfId="1609"/>
    <cellStyle name="Currency [1]" xfId="1610"/>
    <cellStyle name="Currency [2]" xfId="1611"/>
    <cellStyle name="Currency [3]" xfId="1612"/>
    <cellStyle name="Currency 0" xfId="1613"/>
    <cellStyle name="Currency 2" xfId="1614"/>
    <cellStyle name="Currency 3" xfId="1615"/>
    <cellStyle name="Currency 3 2" xfId="1616"/>
    <cellStyle name="Currency0" xfId="1617"/>
    <cellStyle name="Currency1" xfId="1618"/>
    <cellStyle name="Currsmall" xfId="1619"/>
    <cellStyle name="Custom - Style1" xfId="1620"/>
    <cellStyle name="Dash" xfId="1621"/>
    <cellStyle name="Data   - Style2" xfId="1622"/>
    <cellStyle name="Data Link" xfId="1623"/>
    <cellStyle name="Date" xfId="1624"/>
    <cellStyle name="Date (d/mm/yy)" xfId="1625"/>
    <cellStyle name="Date (d-mm-yy)" xfId="1626"/>
    <cellStyle name="Date (Full)" xfId="1627"/>
    <cellStyle name="Date Aligned" xfId="1628"/>
    <cellStyle name="Date Short" xfId="1629"/>
    <cellStyle name="Date_03 Astoria" xfId="1630"/>
    <cellStyle name="Date1" xfId="1631"/>
    <cellStyle name="Date2" xfId="1632"/>
    <cellStyle name="ddate" xfId="1633"/>
    <cellStyle name="default" xfId="1634"/>
    <cellStyle name="Dezimal [0]_Compiling Utility Macros" xfId="1635"/>
    <cellStyle name="Dezimal_Compiling Utility Macros" xfId="1636"/>
    <cellStyle name="Dollar" xfId="1637"/>
    <cellStyle name="Dollar (zero dec)" xfId="1638"/>
    <cellStyle name="Dollar_Merger Plan 2-10-04 GSIBDv3" xfId="1639"/>
    <cellStyle name="Dollar1" xfId="1640"/>
    <cellStyle name="Dollar1Blue" xfId="1641"/>
    <cellStyle name="Dollar2" xfId="1642"/>
    <cellStyle name="Dollars" xfId="1643"/>
    <cellStyle name="Doller" xfId="1644"/>
    <cellStyle name="Dotted Line" xfId="1645"/>
    <cellStyle name="Double Accounting" xfId="1646"/>
    <cellStyle name="Emphasis 1" xfId="1647"/>
    <cellStyle name="Emphasis 2" xfId="1648"/>
    <cellStyle name="Emphasis 3" xfId="1649"/>
    <cellStyle name="Enter Currency (0)" xfId="1650"/>
    <cellStyle name="Enter Currency (2)" xfId="1651"/>
    <cellStyle name="Enter Units (0)" xfId="1652"/>
    <cellStyle name="Enter Units (1)" xfId="1653"/>
    <cellStyle name="Enter Units (2)" xfId="1654"/>
    <cellStyle name="Entered" xfId="1655"/>
    <cellStyle name="Euro" xfId="1656"/>
    <cellStyle name="exp" xfId="1657"/>
    <cellStyle name="Explanatory Text 2" xfId="1658"/>
    <cellStyle name="file" xfId="1659"/>
    <cellStyle name="Fixed" xfId="1660"/>
    <cellStyle name="Fixlong" xfId="1661"/>
    <cellStyle name="Followe೤ Hyperlink" xfId="1662"/>
    <cellStyle name="Followe? Hyperlink" xfId="1663"/>
    <cellStyle name="Footnote" xfId="1664"/>
    <cellStyle name="Formula" xfId="1665"/>
    <cellStyle name="gbox" xfId="1666"/>
    <cellStyle name="general" xfId="1667"/>
    <cellStyle name="Good 2" xfId="1668"/>
    <cellStyle name="Grey" xfId="1669"/>
    <cellStyle name="grey dark" xfId="1670"/>
    <cellStyle name="grey_03 Astoria" xfId="1671"/>
    <cellStyle name="GS Table Header" xfId="1672"/>
    <cellStyle name="H 2" xfId="1673"/>
    <cellStyle name="hard no." xfId="1674"/>
    <cellStyle name="Hard Percent" xfId="1675"/>
    <cellStyle name="HEADER" xfId="1676"/>
    <cellStyle name="Header1" xfId="1677"/>
    <cellStyle name="Header2" xfId="1678"/>
    <cellStyle name="HEADINGSTOP" xfId="1679"/>
    <cellStyle name="Heading" xfId="1680"/>
    <cellStyle name="Heading 1 2" xfId="1681"/>
    <cellStyle name="Heading 2 2" xfId="1682"/>
    <cellStyle name="Heading 3 2" xfId="1683"/>
    <cellStyle name="Heading 4 2" xfId="1684"/>
    <cellStyle name="Heading Left" xfId="1685"/>
    <cellStyle name="Heading No Underline" xfId="1686"/>
    <cellStyle name="Heading Right" xfId="1687"/>
    <cellStyle name="Heading With Underline" xfId="1688"/>
    <cellStyle name="Heading1" xfId="1689"/>
    <cellStyle name="Heading2" xfId="1690"/>
    <cellStyle name="HeadingS" xfId="1691"/>
    <cellStyle name="HIGHLIGHT" xfId="1692"/>
    <cellStyle name="Hidden" xfId="1693"/>
    <cellStyle name="highlight yellow" xfId="1694"/>
    <cellStyle name="Input [yellow]" xfId="1695"/>
    <cellStyle name="Input 2" xfId="1696"/>
    <cellStyle name="Input 3" xfId="1697"/>
    <cellStyle name="Input 4" xfId="1698"/>
    <cellStyle name="Input 5" xfId="1699"/>
    <cellStyle name="Input1" xfId="1700"/>
    <cellStyle name="Input2" xfId="1701"/>
    <cellStyle name="INPUTS" xfId="1702"/>
    <cellStyle name="Jason" xfId="1703"/>
    <cellStyle name="k" xfId="1704"/>
    <cellStyle name="Komma_p&amp;l (2)" xfId="1705"/>
    <cellStyle name="Köprü" xfId="1" builtinId="8"/>
    <cellStyle name="KPMG Heading 1" xfId="1706"/>
    <cellStyle name="KPMG Heading 2" xfId="1707"/>
    <cellStyle name="KPMG Heading 3" xfId="1708"/>
    <cellStyle name="KPMG Heading 4" xfId="1709"/>
    <cellStyle name="KPMG Normal" xfId="1710"/>
    <cellStyle name="KPMG Normal Text" xfId="1711"/>
    <cellStyle name="Labels - Style3" xfId="1712"/>
    <cellStyle name="Lable8Left" xfId="1713"/>
    <cellStyle name="Large Page Heading" xfId="1714"/>
    <cellStyle name="LineItem" xfId="1715"/>
    <cellStyle name="Link Currency (0)" xfId="1716"/>
    <cellStyle name="Link Currency (2)" xfId="1717"/>
    <cellStyle name="Link Units (0)" xfId="1718"/>
    <cellStyle name="Link Units (1)" xfId="1719"/>
    <cellStyle name="Link Units (2)" xfId="1720"/>
    <cellStyle name="linked" xfId="1721"/>
    <cellStyle name="Linked Cell 2" xfId="1722"/>
    <cellStyle name="LN" xfId="1723"/>
    <cellStyle name="m" xfId="1724"/>
    <cellStyle name="MILLS$" xfId="1725"/>
    <cellStyle name="MILLS*" xfId="1726"/>
    <cellStyle name="Milliers [0]_laroux" xfId="1727"/>
    <cellStyle name="Milliers_laroux" xfId="1728"/>
    <cellStyle name="MLComma0" xfId="1729"/>
    <cellStyle name="MLHeaderSection" xfId="1730"/>
    <cellStyle name="MLMultiple0" xfId="1731"/>
    <cellStyle name="mm/dd/yy" xfId="1732"/>
    <cellStyle name="Model" xfId="1733"/>
    <cellStyle name="Monétaire [0]_laroux" xfId="1734"/>
    <cellStyle name="Monétaire_laroux" xfId="1735"/>
    <cellStyle name="Multiple" xfId="1736"/>
    <cellStyle name="Multiple [1]" xfId="1737"/>
    <cellStyle name="Multiple_022701 3TEC comp adds" xfId="1738"/>
    <cellStyle name="Multiple0" xfId="1739"/>
    <cellStyle name="NEGNM%" xfId="1740"/>
    <cellStyle name="Neutral 2" xfId="1741"/>
    <cellStyle name="no dec" xfId="1742"/>
    <cellStyle name="NONE" xfId="1743"/>
    <cellStyle name="nonmultiple" xfId="1744"/>
    <cellStyle name="Normal" xfId="0" builtinId="0"/>
    <cellStyle name="Normal - Style1" xfId="1745"/>
    <cellStyle name="Normal 10" xfId="1746"/>
    <cellStyle name="Normal 11" xfId="1747"/>
    <cellStyle name="Normal 11 2" xfId="2209"/>
    <cellStyle name="Normal 12" xfId="1748"/>
    <cellStyle name="Normal 12 2" xfId="2210"/>
    <cellStyle name="Normal 13" xfId="2"/>
    <cellStyle name="Normal 13 2" xfId="10"/>
    <cellStyle name="Normal 14" xfId="4"/>
    <cellStyle name="Normal 2" xfId="6"/>
    <cellStyle name="Normal 2 2" xfId="1749"/>
    <cellStyle name="Normal 3" xfId="7"/>
    <cellStyle name="Normal 3 2" xfId="9"/>
    <cellStyle name="Normal 3 2 2" xfId="2196"/>
    <cellStyle name="Normal 3 3" xfId="1750"/>
    <cellStyle name="Normal 3 4" xfId="2195"/>
    <cellStyle name="Normal 4" xfId="1751"/>
    <cellStyle name="Normal 5" xfId="1752"/>
    <cellStyle name="Normal 6" xfId="1753"/>
    <cellStyle name="Normal 7" xfId="1754"/>
    <cellStyle name="Normal 8" xfId="1755"/>
    <cellStyle name="Normal 9" xfId="1756"/>
    <cellStyle name="Normal%" xfId="1757"/>
    <cellStyle name="Normal1" xfId="1758"/>
    <cellStyle name="Normal95" xfId="1759"/>
    <cellStyle name="Normal95 2" xfId="2211"/>
    <cellStyle name="NormalGB" xfId="1760"/>
    <cellStyle name="NormalHelv" xfId="1761"/>
    <cellStyle name="Note 2" xfId="1762"/>
    <cellStyle name="Num0Un" xfId="1763"/>
    <cellStyle name="Num1" xfId="1764"/>
    <cellStyle name="Num1Blue" xfId="1765"/>
    <cellStyle name="Num2" xfId="1766"/>
    <cellStyle name="Num2Un" xfId="1767"/>
    <cellStyle name="number" xfId="1768"/>
    <cellStyle name="o" xfId="1769"/>
    <cellStyle name="Œ…‹æØ‚è [0.00]_Capital Structure" xfId="1770"/>
    <cellStyle name="Œ…‹æØ‚è_Capital Structure" xfId="1771"/>
    <cellStyle name="outh America" xfId="1772"/>
    <cellStyle name="Output 2" xfId="1773"/>
    <cellStyle name="Output Amounts" xfId="1774"/>
    <cellStyle name="Output Column Headings" xfId="1775"/>
    <cellStyle name="Output Line Items" xfId="1776"/>
    <cellStyle name="Output Report Heading" xfId="1777"/>
    <cellStyle name="Output Report Title" xfId="1778"/>
    <cellStyle name="p" xfId="1779"/>
    <cellStyle name="P&amp;L Numbers" xfId="1780"/>
    <cellStyle name="Page Heading" xfId="1781"/>
    <cellStyle name="Page Heading Large" xfId="1782"/>
    <cellStyle name="Page Heading Small" xfId="1783"/>
    <cellStyle name="Page Number" xfId="1784"/>
    <cellStyle name="PageSubtitle" xfId="1785"/>
    <cellStyle name="PageTitle" xfId="1786"/>
    <cellStyle name="PB Table Heading" xfId="1787"/>
    <cellStyle name="PB Table Highlight1" xfId="1788"/>
    <cellStyle name="PB Table Highlight2" xfId="1789"/>
    <cellStyle name="PB Table Highlight3" xfId="1790"/>
    <cellStyle name="PB Table Standard Row" xfId="1791"/>
    <cellStyle name="PB Table Subtotal Row" xfId="1792"/>
    <cellStyle name="PB Table Total Row" xfId="1793"/>
    <cellStyle name="Pctg" xfId="1794"/>
    <cellStyle name="Perc1" xfId="1795"/>
    <cellStyle name="Percent (0)" xfId="1796"/>
    <cellStyle name="Percent (1)" xfId="1797"/>
    <cellStyle name="Percent [0]" xfId="1798"/>
    <cellStyle name="Percent [00]" xfId="1799"/>
    <cellStyle name="Percent [1]" xfId="1800"/>
    <cellStyle name="Percent [2]" xfId="1801"/>
    <cellStyle name="Percent 2" xfId="1802"/>
    <cellStyle name="Percent 3" xfId="1803"/>
    <cellStyle name="Percent 4" xfId="1804"/>
    <cellStyle name="Percent 5" xfId="1805"/>
    <cellStyle name="Percent 6" xfId="1806"/>
    <cellStyle name="Percent 7" xfId="8"/>
    <cellStyle name="Percent Change" xfId="1807"/>
    <cellStyle name="Percent Hard" xfId="1808"/>
    <cellStyle name="Percent0" xfId="1809"/>
    <cellStyle name="Percent-00%" xfId="1810"/>
    <cellStyle name="Percent1" xfId="1811"/>
    <cellStyle name="Percent1Blue" xfId="1812"/>
    <cellStyle name="Percent2" xfId="1813"/>
    <cellStyle name="Percent2Blue" xfId="1814"/>
    <cellStyle name="percentage" xfId="1815"/>
    <cellStyle name="Perlong" xfId="1816"/>
    <cellStyle name="PrePop Currency (0)" xfId="1817"/>
    <cellStyle name="PrePop Currency (2)" xfId="1818"/>
    <cellStyle name="PrePop Units (0)" xfId="1819"/>
    <cellStyle name="PrePop Units (1)" xfId="1820"/>
    <cellStyle name="PrePop Units (2)" xfId="1821"/>
    <cellStyle name="Presentation" xfId="1822"/>
    <cellStyle name="Price" xfId="1823"/>
    <cellStyle name="PriceUn" xfId="1824"/>
    <cellStyle name="Private" xfId="1825"/>
    <cellStyle name="Private1" xfId="1826"/>
    <cellStyle name="PSChar" xfId="1827"/>
    <cellStyle name="PSDate" xfId="1828"/>
    <cellStyle name="PSDec" xfId="1829"/>
    <cellStyle name="PSHeading" xfId="1830"/>
    <cellStyle name="PSInt" xfId="1831"/>
    <cellStyle name="PSSpacer" xfId="1832"/>
    <cellStyle name="Rajay" xfId="1833"/>
    <cellStyle name="Ratio" xfId="1834"/>
    <cellStyle name="Read" xfId="1835"/>
    <cellStyle name="Red" xfId="1836"/>
    <cellStyle name="Reset  - Style4" xfId="1837"/>
    <cellStyle name="Results % 3 dp" xfId="1838"/>
    <cellStyle name="Results 3 dp" xfId="1839"/>
    <cellStyle name="RevList" xfId="1840"/>
    <cellStyle name="Right" xfId="1841"/>
    <cellStyle name="Row Headings" xfId="1842"/>
    <cellStyle name="Salomon Logo" xfId="1843"/>
    <cellStyle name="ScotchRule" xfId="1844"/>
    <cellStyle name="Secion" xfId="1845"/>
    <cellStyle name="Section" xfId="1846"/>
    <cellStyle name="Shaded" xfId="1847"/>
    <cellStyle name="Sheet Title" xfId="1848"/>
    <cellStyle name="ShOut" xfId="1849"/>
    <cellStyle name="sideline" xfId="1850"/>
    <cellStyle name="Single Accounting" xfId="1851"/>
    <cellStyle name="Small font" xfId="1852"/>
    <cellStyle name="Small Page Heading" xfId="1853"/>
    <cellStyle name="SN" xfId="1854"/>
    <cellStyle name="Standaard_Map2" xfId="1855"/>
    <cellStyle name="Standard_Anpassen der Amortisation" xfId="1856"/>
    <cellStyle name="std" xfId="1857"/>
    <cellStyle name="STYL0 - Style1" xfId="1858"/>
    <cellStyle name="STYL1 - Style2" xfId="1859"/>
    <cellStyle name="STYL2 - Style3" xfId="1860"/>
    <cellStyle name="STYL3 - Style4" xfId="1861"/>
    <cellStyle name="STYL4 - Style5" xfId="1862"/>
    <cellStyle name="STYL5 - Style6" xfId="1863"/>
    <cellStyle name="STYL6 - Style7" xfId="1864"/>
    <cellStyle name="STYL7 - Style8" xfId="1865"/>
    <cellStyle name="Style 1" xfId="1866"/>
    <cellStyle name="Style 10" xfId="1867"/>
    <cellStyle name="Style 100" xfId="1868"/>
    <cellStyle name="Style 101" xfId="1869"/>
    <cellStyle name="Style 102" xfId="1870"/>
    <cellStyle name="Style 103" xfId="1871"/>
    <cellStyle name="Style 104" xfId="1872"/>
    <cellStyle name="Style 105" xfId="1873"/>
    <cellStyle name="Style 106" xfId="1874"/>
    <cellStyle name="Style 107" xfId="1875"/>
    <cellStyle name="Style 108" xfId="1876"/>
    <cellStyle name="Style 109" xfId="1877"/>
    <cellStyle name="Style 11" xfId="1878"/>
    <cellStyle name="Style 110" xfId="1879"/>
    <cellStyle name="Style 111" xfId="1880"/>
    <cellStyle name="Style 112" xfId="1881"/>
    <cellStyle name="Style 113" xfId="1882"/>
    <cellStyle name="Style 114" xfId="1883"/>
    <cellStyle name="Style 115" xfId="1884"/>
    <cellStyle name="Style 116" xfId="1885"/>
    <cellStyle name="Style 117" xfId="1886"/>
    <cellStyle name="Style 118" xfId="1887"/>
    <cellStyle name="Style 119" xfId="1888"/>
    <cellStyle name="Style 12" xfId="1889"/>
    <cellStyle name="Style 120" xfId="1890"/>
    <cellStyle name="Style 121" xfId="1891"/>
    <cellStyle name="Style 122" xfId="1892"/>
    <cellStyle name="Style 123" xfId="1893"/>
    <cellStyle name="Style 124" xfId="1894"/>
    <cellStyle name="Style 125" xfId="1895"/>
    <cellStyle name="Style 126" xfId="1896"/>
    <cellStyle name="Style 127" xfId="1897"/>
    <cellStyle name="Style 128" xfId="1898"/>
    <cellStyle name="Style 129" xfId="1899"/>
    <cellStyle name="Style 13" xfId="1900"/>
    <cellStyle name="Style 130" xfId="1901"/>
    <cellStyle name="Style 131" xfId="1902"/>
    <cellStyle name="Style 132" xfId="1903"/>
    <cellStyle name="Style 133" xfId="1904"/>
    <cellStyle name="Style 134" xfId="1905"/>
    <cellStyle name="Style 135" xfId="1906"/>
    <cellStyle name="Style 136" xfId="1907"/>
    <cellStyle name="Style 137" xfId="1908"/>
    <cellStyle name="Style 138" xfId="1909"/>
    <cellStyle name="Style 139" xfId="1910"/>
    <cellStyle name="Style 14" xfId="1911"/>
    <cellStyle name="Style 140" xfId="1912"/>
    <cellStyle name="Style 141" xfId="1913"/>
    <cellStyle name="Style 142" xfId="1914"/>
    <cellStyle name="Style 143" xfId="1915"/>
    <cellStyle name="Style 144" xfId="1916"/>
    <cellStyle name="Style 145" xfId="1917"/>
    <cellStyle name="Style 146" xfId="1918"/>
    <cellStyle name="Style 147" xfId="1919"/>
    <cellStyle name="Style 148" xfId="1920"/>
    <cellStyle name="Style 149" xfId="1921"/>
    <cellStyle name="Style 15" xfId="1922"/>
    <cellStyle name="Style 150" xfId="1923"/>
    <cellStyle name="Style 151" xfId="1924"/>
    <cellStyle name="Style 152" xfId="1925"/>
    <cellStyle name="Style 153" xfId="1926"/>
    <cellStyle name="Style 154" xfId="1927"/>
    <cellStyle name="Style 155" xfId="1928"/>
    <cellStyle name="Style 156" xfId="1929"/>
    <cellStyle name="Style 157" xfId="1930"/>
    <cellStyle name="Style 158" xfId="1931"/>
    <cellStyle name="Style 159" xfId="1932"/>
    <cellStyle name="Style 16" xfId="1933"/>
    <cellStyle name="Style 160" xfId="1934"/>
    <cellStyle name="Style 161" xfId="1935"/>
    <cellStyle name="Style 162" xfId="1936"/>
    <cellStyle name="Style 163" xfId="1937"/>
    <cellStyle name="Style 164" xfId="1938"/>
    <cellStyle name="Style 165" xfId="1939"/>
    <cellStyle name="Style 166" xfId="1940"/>
    <cellStyle name="Style 167" xfId="1941"/>
    <cellStyle name="Style 168" xfId="1942"/>
    <cellStyle name="Style 169" xfId="1943"/>
    <cellStyle name="Style 17" xfId="1944"/>
    <cellStyle name="Style 170" xfId="1945"/>
    <cellStyle name="Style 171" xfId="1946"/>
    <cellStyle name="Style 172" xfId="1947"/>
    <cellStyle name="Style 173" xfId="1948"/>
    <cellStyle name="Style 174" xfId="1949"/>
    <cellStyle name="Style 175" xfId="1950"/>
    <cellStyle name="Style 176" xfId="1951"/>
    <cellStyle name="Style 177" xfId="1952"/>
    <cellStyle name="Style 178" xfId="1953"/>
    <cellStyle name="Style 179" xfId="1954"/>
    <cellStyle name="Style 18" xfId="1955"/>
    <cellStyle name="Style 180" xfId="1956"/>
    <cellStyle name="Style 181" xfId="1957"/>
    <cellStyle name="Style 182" xfId="1958"/>
    <cellStyle name="Style 183" xfId="1959"/>
    <cellStyle name="Style 184" xfId="1960"/>
    <cellStyle name="Style 185" xfId="1961"/>
    <cellStyle name="Style 186" xfId="1962"/>
    <cellStyle name="Style 187" xfId="1963"/>
    <cellStyle name="Style 188" xfId="1964"/>
    <cellStyle name="Style 189" xfId="1965"/>
    <cellStyle name="Style 19" xfId="1966"/>
    <cellStyle name="Style 190" xfId="1967"/>
    <cellStyle name="Style 191" xfId="1968"/>
    <cellStyle name="Style 192" xfId="1969"/>
    <cellStyle name="Style 193" xfId="1970"/>
    <cellStyle name="Style 194" xfId="1971"/>
    <cellStyle name="Style 195" xfId="1972"/>
    <cellStyle name="Style 196" xfId="1973"/>
    <cellStyle name="Style 197" xfId="1974"/>
    <cellStyle name="Style 198" xfId="1975"/>
    <cellStyle name="Style 199" xfId="1976"/>
    <cellStyle name="Style 2" xfId="1977"/>
    <cellStyle name="Style 20" xfId="1978"/>
    <cellStyle name="Style 200" xfId="1979"/>
    <cellStyle name="Style 201" xfId="1980"/>
    <cellStyle name="Style 202" xfId="1981"/>
    <cellStyle name="Style 203" xfId="1982"/>
    <cellStyle name="Style 204" xfId="1983"/>
    <cellStyle name="Style 205" xfId="1984"/>
    <cellStyle name="Style 206" xfId="1985"/>
    <cellStyle name="Style 207" xfId="1986"/>
    <cellStyle name="Style 208" xfId="1987"/>
    <cellStyle name="Style 209" xfId="1988"/>
    <cellStyle name="Style 21" xfId="1989"/>
    <cellStyle name="Style 210" xfId="1990"/>
    <cellStyle name="Style 211" xfId="1991"/>
    <cellStyle name="Style 212" xfId="1992"/>
    <cellStyle name="Style 213" xfId="1993"/>
    <cellStyle name="Style 214" xfId="1994"/>
    <cellStyle name="Style 215" xfId="1995"/>
    <cellStyle name="Style 216" xfId="1996"/>
    <cellStyle name="Style 217" xfId="1997"/>
    <cellStyle name="Style 218" xfId="1998"/>
    <cellStyle name="Style 219" xfId="1999"/>
    <cellStyle name="Style 22" xfId="2000"/>
    <cellStyle name="Style 220" xfId="2001"/>
    <cellStyle name="Style 23" xfId="2002"/>
    <cellStyle name="Style 24" xfId="2003"/>
    <cellStyle name="Style 25" xfId="2004"/>
    <cellStyle name="Style 26" xfId="2005"/>
    <cellStyle name="Style 27" xfId="2006"/>
    <cellStyle name="Style 28" xfId="2007"/>
    <cellStyle name="Style 29" xfId="2008"/>
    <cellStyle name="Style 3" xfId="2009"/>
    <cellStyle name="Style 30" xfId="2010"/>
    <cellStyle name="Style 31" xfId="2011"/>
    <cellStyle name="Style 32" xfId="2012"/>
    <cellStyle name="Style 33" xfId="2013"/>
    <cellStyle name="Style 34" xfId="2014"/>
    <cellStyle name="Style 35" xfId="2015"/>
    <cellStyle name="Style 36" xfId="2016"/>
    <cellStyle name="Style 37" xfId="2017"/>
    <cellStyle name="Style 38" xfId="2018"/>
    <cellStyle name="Style 39" xfId="2019"/>
    <cellStyle name="Style 4" xfId="2020"/>
    <cellStyle name="Style 40" xfId="2021"/>
    <cellStyle name="Style 41" xfId="2022"/>
    <cellStyle name="Style 42" xfId="2023"/>
    <cellStyle name="Style 43" xfId="2024"/>
    <cellStyle name="Style 44" xfId="2025"/>
    <cellStyle name="Style 45" xfId="2026"/>
    <cellStyle name="Style 46" xfId="2027"/>
    <cellStyle name="Style 47" xfId="2028"/>
    <cellStyle name="Style 48" xfId="2029"/>
    <cellStyle name="Style 49" xfId="2030"/>
    <cellStyle name="Style 5" xfId="2031"/>
    <cellStyle name="Style 50" xfId="2032"/>
    <cellStyle name="Style 51" xfId="2033"/>
    <cellStyle name="Style 52" xfId="2034"/>
    <cellStyle name="Style 53" xfId="2035"/>
    <cellStyle name="Style 54" xfId="2036"/>
    <cellStyle name="Style 55" xfId="2037"/>
    <cellStyle name="Style 56" xfId="2038"/>
    <cellStyle name="Style 57" xfId="2039"/>
    <cellStyle name="Style 58" xfId="2040"/>
    <cellStyle name="Style 59" xfId="2041"/>
    <cellStyle name="Style 6" xfId="2042"/>
    <cellStyle name="Style 60" xfId="2043"/>
    <cellStyle name="Style 61" xfId="2044"/>
    <cellStyle name="Style 62" xfId="2045"/>
    <cellStyle name="Style 63" xfId="2046"/>
    <cellStyle name="Style 64" xfId="2047"/>
    <cellStyle name="Style 65" xfId="2048"/>
    <cellStyle name="Style 66" xfId="2049"/>
    <cellStyle name="Style 67" xfId="2050"/>
    <cellStyle name="Style 68" xfId="2051"/>
    <cellStyle name="Style 69" xfId="2052"/>
    <cellStyle name="Style 7" xfId="2053"/>
    <cellStyle name="Style 70" xfId="2054"/>
    <cellStyle name="Style 71" xfId="2055"/>
    <cellStyle name="Style 72" xfId="2056"/>
    <cellStyle name="Style 73" xfId="2057"/>
    <cellStyle name="Style 74" xfId="2058"/>
    <cellStyle name="Style 75" xfId="2059"/>
    <cellStyle name="Style 76" xfId="2060"/>
    <cellStyle name="Style 77" xfId="2061"/>
    <cellStyle name="Style 78" xfId="2062"/>
    <cellStyle name="Style 79" xfId="2063"/>
    <cellStyle name="Style 8" xfId="2064"/>
    <cellStyle name="Style 80" xfId="2065"/>
    <cellStyle name="Style 81" xfId="2066"/>
    <cellStyle name="Style 82" xfId="2067"/>
    <cellStyle name="Style 83" xfId="2068"/>
    <cellStyle name="Style 84" xfId="2069"/>
    <cellStyle name="Style 85" xfId="2070"/>
    <cellStyle name="Style 86" xfId="2071"/>
    <cellStyle name="Style 87" xfId="2072"/>
    <cellStyle name="Style 88" xfId="2073"/>
    <cellStyle name="Style 89" xfId="2074"/>
    <cellStyle name="Style 9" xfId="2075"/>
    <cellStyle name="Style 90" xfId="2076"/>
    <cellStyle name="Style 91" xfId="2077"/>
    <cellStyle name="Style 92" xfId="2078"/>
    <cellStyle name="Style 93" xfId="2079"/>
    <cellStyle name="Style 94" xfId="2080"/>
    <cellStyle name="Style 95" xfId="2081"/>
    <cellStyle name="Style 96" xfId="2082"/>
    <cellStyle name="Style 97" xfId="2083"/>
    <cellStyle name="Style 98" xfId="2084"/>
    <cellStyle name="Style 99" xfId="2085"/>
    <cellStyle name="SUB HEADING" xfId="2086"/>
    <cellStyle name="subhead" xfId="2087"/>
    <cellStyle name="Subtitle" xfId="2088"/>
    <cellStyle name="Subtotal" xfId="2089"/>
    <cellStyle name="Sub-total" xfId="2090"/>
    <cellStyle name="Subtotal_MAXF historical financials" xfId="2091"/>
    <cellStyle name="Summary" xfId="2092"/>
    <cellStyle name="t" xfId="2093"/>
    <cellStyle name="t_bank_csc_and merger plan4" xfId="2094"/>
    <cellStyle name="t_bank_csc_and merger plan4_100 Roark Model_With GS Financing_Quarterly" xfId="2095"/>
    <cellStyle name="t_bank_csc_and merger plan4_67 Roark Model_With GS Financing" xfId="2096"/>
    <cellStyle name="t_bank_csc_and merger plan4_82 Roark Model_With GS Financing_Quarterly" xfId="2097"/>
    <cellStyle name="t_sel_fin_data" xfId="2098"/>
    <cellStyle name="t_sel_fin_data_100 Roark Model_With GS Financing_Quarterly" xfId="2099"/>
    <cellStyle name="t_sel_fin_data_67 Roark Model_With GS Financing" xfId="2100"/>
    <cellStyle name="t_sel_fin_data_82 Roark Model_With GS Financing_Quarterly" xfId="2101"/>
    <cellStyle name="t_stand_alone_dcf" xfId="2102"/>
    <cellStyle name="t1" xfId="2103"/>
    <cellStyle name="Table  - Style5" xfId="2104"/>
    <cellStyle name="Table Col Head" xfId="2105"/>
    <cellStyle name="Table Head" xfId="2106"/>
    <cellStyle name="Table Head Aligned" xfId="2107"/>
    <cellStyle name="Table Head Blue" xfId="2108"/>
    <cellStyle name="Table Head Green" xfId="2109"/>
    <cellStyle name="Table Head_Val_Sum_Graph" xfId="2110"/>
    <cellStyle name="Table Heading" xfId="2111"/>
    <cellStyle name="Table Sub Head" xfId="2112"/>
    <cellStyle name="Table Sub Heading" xfId="2113"/>
    <cellStyle name="Table Text" xfId="2114"/>
    <cellStyle name="Table Title" xfId="2115"/>
    <cellStyle name="Table Units" xfId="2116"/>
    <cellStyle name="Table_Header" xfId="2117"/>
    <cellStyle name="TableBase" xfId="2118"/>
    <cellStyle name="TableColumnHeading" xfId="2119"/>
    <cellStyle name="TableHead" xfId="2120"/>
    <cellStyle name="TableSubTitleItalic" xfId="2121"/>
    <cellStyle name="TableText" xfId="2122"/>
    <cellStyle name="TableTitle" xfId="2123"/>
    <cellStyle name="Tax Change" xfId="2124"/>
    <cellStyle name="Text" xfId="2125"/>
    <cellStyle name="Text 1" xfId="2126"/>
    <cellStyle name="Text 8" xfId="2127"/>
    <cellStyle name="Text Head 1" xfId="2128"/>
    <cellStyle name="Text Indent A" xfId="2129"/>
    <cellStyle name="Text Indent B" xfId="2130"/>
    <cellStyle name="Text Indent C" xfId="2131"/>
    <cellStyle name="Text Wrap" xfId="2132"/>
    <cellStyle name="Text_100 Roark Model_With GS Financing_Quarterly" xfId="2133"/>
    <cellStyle name="Tickmark" xfId="2134"/>
    <cellStyle name="Time" xfId="2135"/>
    <cellStyle name="Times 10" xfId="2136"/>
    <cellStyle name="Times 12" xfId="2137"/>
    <cellStyle name="Title  - Style6" xfId="2138"/>
    <cellStyle name="Title 2" xfId="2139"/>
    <cellStyle name="Title 3" xfId="2140"/>
    <cellStyle name="Title 4" xfId="2141"/>
    <cellStyle name="Title 5" xfId="2142"/>
    <cellStyle name="Title10" xfId="2143"/>
    <cellStyle name="Title2" xfId="2144"/>
    <cellStyle name="Title8" xfId="2145"/>
    <cellStyle name="Title8Left" xfId="2146"/>
    <cellStyle name="TitleCenter" xfId="2147"/>
    <cellStyle name="TitleLeft" xfId="2148"/>
    <cellStyle name="topline" xfId="2149"/>
    <cellStyle name="Total 2" xfId="2150"/>
    <cellStyle name="TotCol - Style7" xfId="2151"/>
    <cellStyle name="TotRow - Style8" xfId="2152"/>
    <cellStyle name="TransVal" xfId="2153"/>
    <cellStyle name="Tusental (0)_laroux" xfId="2154"/>
    <cellStyle name="Tusental_laroux" xfId="2155"/>
    <cellStyle name="ubordinated Debt" xfId="2156"/>
    <cellStyle name="uk" xfId="2157"/>
    <cellStyle name="Un" xfId="2158"/>
    <cellStyle name="underline" xfId="2159"/>
    <cellStyle name="Underline - small" xfId="2160"/>
    <cellStyle name="Underline -normal" xfId="2161"/>
    <cellStyle name="Underline_Single" xfId="2162"/>
    <cellStyle name="Unhidden" xfId="2163"/>
    <cellStyle name="UNLocked" xfId="2164"/>
    <cellStyle name="Unprot" xfId="2165"/>
    <cellStyle name="Unprot$" xfId="2166"/>
    <cellStyle name="Unprot_1 3 6 LIBOR" xfId="2167"/>
    <cellStyle name="Unprotect" xfId="2168"/>
    <cellStyle name="unwrap" xfId="2169"/>
    <cellStyle name="Upload Only" xfId="2170"/>
    <cellStyle name="Upper Line" xfId="2171"/>
    <cellStyle name="User_Defined_B" xfId="2172"/>
    <cellStyle name="Valuta (0)_laroux" xfId="2173"/>
    <cellStyle name="Valuta_laroux" xfId="2174"/>
    <cellStyle name="Währung [0]_Compiling Utility Macros" xfId="2175"/>
    <cellStyle name="Währung_Compiling Utility Macros" xfId="2176"/>
    <cellStyle name="Warning Text 2" xfId="2177"/>
    <cellStyle name="WhitePattern" xfId="2178"/>
    <cellStyle name="WhitePattern1" xfId="2179"/>
    <cellStyle name="WhiteText" xfId="2180"/>
    <cellStyle name="wrap" xfId="2181"/>
    <cellStyle name="x" xfId="2182"/>
    <cellStyle name="X - None" xfId="2183"/>
    <cellStyle name="X_08 Altar Model" xfId="2184"/>
    <cellStyle name="x_Micron Model v39_lc_final bid 4-16-04" xfId="2185"/>
    <cellStyle name="year" xfId="2186"/>
    <cellStyle name="Yen" xfId="2187"/>
    <cellStyle name="YesNo" xfId="2188"/>
    <cellStyle name="Yüzde 2" xfId="3"/>
    <cellStyle name="ZeroCheck" xfId="2189"/>
    <cellStyle name="Модель" xfId="2190"/>
    <cellStyle name="Обычный_VALUE" xfId="2191"/>
    <cellStyle name="쉼표 [0]_P2000년" xfId="2192"/>
    <cellStyle name="표준_crude" xfId="2193"/>
    <cellStyle name="標準_FY00Q1" xfId="21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gdas.com.tr/serbest-tuketici-satis/tr-tr" TargetMode="External"/><Relationship Id="rId3" Type="http://schemas.openxmlformats.org/officeDocument/2006/relationships/hyperlink" Target="https://dergipark.org.tr/tr/download/article-file/646962" TargetMode="External"/><Relationship Id="rId7" Type="http://schemas.openxmlformats.org/officeDocument/2006/relationships/hyperlink" Target="https://www.epdk.gov.tr/Detay/DownloadDocument?id=QzvP2kvq8as=" TargetMode="External"/><Relationship Id="rId2" Type="http://schemas.openxmlformats.org/officeDocument/2006/relationships/hyperlink" Target="http://www.tuik.gov.tr/PreHaberBultenleri.do?id=16174" TargetMode="External"/><Relationship Id="rId1" Type="http://schemas.openxmlformats.org/officeDocument/2006/relationships/hyperlink" Target="http://www.tuik.gov.tr/PreHaberBultenleri.do?id=16174" TargetMode="External"/><Relationship Id="rId6" Type="http://schemas.openxmlformats.org/officeDocument/2006/relationships/hyperlink" Target="http://www.tuik.gov.tr/PreHaberBultenleri.do?id=1617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ebapi.teias.gov.tr/file/701725fe-c168-46b3-a1d6-49f48f639716?download" TargetMode="External"/><Relationship Id="rId10" Type="http://schemas.openxmlformats.org/officeDocument/2006/relationships/hyperlink" Target="https://webapi.teias.gov.tr/file/318ec34c-139d-4971-a50f-56ab95edd8d3?download" TargetMode="External"/><Relationship Id="rId4" Type="http://schemas.openxmlformats.org/officeDocument/2006/relationships/hyperlink" Target="https://webapi.teias.gov.tr/file/1cece6b3-4b05-4b7e-ba49-ac649449b0ec?download" TargetMode="External"/><Relationship Id="rId9" Type="http://schemas.openxmlformats.org/officeDocument/2006/relationships/hyperlink" Target="https://www.tcmb.gov.tr/wps/wcm/connect/TR/TCMB+TR/Main+Menu/Istatistikler/Doviz+Kurlari/Gosterge+Niteligindeki+Merkez+Bankasi+Kurlarii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84"/>
  <sheetViews>
    <sheetView tabSelected="1" topLeftCell="A4" zoomScale="90" zoomScaleNormal="90" workbookViewId="0">
      <selection activeCell="G37" sqref="G37"/>
    </sheetView>
  </sheetViews>
  <sheetFormatPr defaultRowHeight="13.8"/>
  <cols>
    <col min="1" max="1" width="8.88671875" style="27"/>
    <col min="2" max="2" width="20.77734375" style="25" customWidth="1"/>
    <col min="3" max="5" width="20.77734375" style="26" customWidth="1"/>
    <col min="6" max="6" width="22.77734375" style="26" customWidth="1"/>
    <col min="7" max="13" width="20.77734375" style="26" customWidth="1"/>
    <col min="14" max="14" width="18.44140625" style="27" customWidth="1"/>
    <col min="15" max="15" width="22.88671875" style="27" customWidth="1"/>
    <col min="16" max="16" width="12.21875" style="27" bestFit="1" customWidth="1"/>
    <col min="17" max="16384" width="8.88671875" style="27"/>
  </cols>
  <sheetData>
    <row r="1" spans="2:16" ht="14.4" thickBot="1"/>
    <row r="2" spans="2:16" ht="19.8" customHeight="1" thickBot="1">
      <c r="B2" s="128" t="s">
        <v>102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3" spans="2:16" ht="79.8" thickBot="1">
      <c r="B3" s="28" t="s">
        <v>0</v>
      </c>
      <c r="C3" s="28" t="s">
        <v>53</v>
      </c>
      <c r="D3" s="28" t="s">
        <v>54</v>
      </c>
      <c r="E3" s="28" t="s">
        <v>55</v>
      </c>
      <c r="F3" s="28" t="s">
        <v>56</v>
      </c>
      <c r="G3" s="29" t="s">
        <v>57</v>
      </c>
      <c r="H3" s="29" t="s">
        <v>27</v>
      </c>
      <c r="I3" s="29" t="s">
        <v>58</v>
      </c>
      <c r="J3" s="29" t="s">
        <v>73</v>
      </c>
      <c r="K3" s="30" t="s">
        <v>74</v>
      </c>
      <c r="L3" s="31" t="s">
        <v>75</v>
      </c>
      <c r="M3" s="32" t="s">
        <v>76</v>
      </c>
    </row>
    <row r="4" spans="2:16" ht="14.4" thickBot="1">
      <c r="B4" s="33">
        <v>44409</v>
      </c>
      <c r="C4" s="34">
        <v>5254.37</v>
      </c>
      <c r="D4" s="35">
        <v>14.06</v>
      </c>
      <c r="E4" s="36">
        <v>7278.79</v>
      </c>
      <c r="F4" s="35">
        <v>31.05</v>
      </c>
      <c r="G4" s="34">
        <f>C4+E4</f>
        <v>12533.16</v>
      </c>
      <c r="H4" s="34">
        <f>D4+F4</f>
        <v>45.11</v>
      </c>
      <c r="I4" s="37">
        <f>G4-H4</f>
        <v>12488.05</v>
      </c>
      <c r="J4" s="38">
        <f>ROUNDDOWN(I4*$O$6,0)</f>
        <v>6885</v>
      </c>
      <c r="K4" s="39">
        <v>0</v>
      </c>
      <c r="L4" s="40">
        <v>0</v>
      </c>
      <c r="M4" s="38">
        <f>J4-K4-L4</f>
        <v>6885</v>
      </c>
      <c r="O4" s="41" t="s">
        <v>1</v>
      </c>
      <c r="P4" s="42"/>
    </row>
    <row r="5" spans="2:16" ht="14.4" thickBot="1">
      <c r="B5" s="33">
        <v>44440</v>
      </c>
      <c r="C5" s="36">
        <v>5914.09</v>
      </c>
      <c r="D5" s="35">
        <v>8.23</v>
      </c>
      <c r="E5" s="43">
        <v>8907.8700000000008</v>
      </c>
      <c r="F5" s="43">
        <v>16.760000000000002</v>
      </c>
      <c r="G5" s="36">
        <f t="shared" ref="G5:G8" si="0">C5+E5</f>
        <v>14821.960000000001</v>
      </c>
      <c r="H5" s="36">
        <f t="shared" ref="H5:H8" si="1">D5+F5</f>
        <v>24.990000000000002</v>
      </c>
      <c r="I5" s="43">
        <f t="shared" ref="I5:I8" si="2">G5-H5</f>
        <v>14796.970000000001</v>
      </c>
      <c r="J5" s="38">
        <f t="shared" ref="J5:J30" si="3">ROUNDDOWN(I5*$O$6,0)</f>
        <v>8159</v>
      </c>
      <c r="K5" s="45">
        <v>0</v>
      </c>
      <c r="L5" s="46">
        <v>0</v>
      </c>
      <c r="M5" s="44">
        <f t="shared" ref="M5:M26" si="4">J5-K5-L5</f>
        <v>8159</v>
      </c>
      <c r="O5" s="41" t="s">
        <v>2</v>
      </c>
      <c r="P5" s="47"/>
    </row>
    <row r="6" spans="2:16" ht="15.6" thickBot="1">
      <c r="B6" s="33">
        <v>44470</v>
      </c>
      <c r="C6" s="36">
        <v>6387.59</v>
      </c>
      <c r="D6" s="35">
        <v>11.1</v>
      </c>
      <c r="E6" s="43">
        <v>9717.57</v>
      </c>
      <c r="F6" s="43">
        <v>20.82</v>
      </c>
      <c r="G6" s="36">
        <f t="shared" si="0"/>
        <v>16105.16</v>
      </c>
      <c r="H6" s="36">
        <f t="shared" si="1"/>
        <v>31.92</v>
      </c>
      <c r="I6" s="43">
        <f t="shared" si="2"/>
        <v>16073.24</v>
      </c>
      <c r="J6" s="38">
        <f t="shared" si="3"/>
        <v>8862</v>
      </c>
      <c r="K6" s="45">
        <v>0</v>
      </c>
      <c r="L6" s="46">
        <v>0</v>
      </c>
      <c r="M6" s="44">
        <f t="shared" si="4"/>
        <v>8862</v>
      </c>
      <c r="O6" s="48">
        <v>0.5514</v>
      </c>
      <c r="P6" s="48" t="s">
        <v>77</v>
      </c>
    </row>
    <row r="7" spans="2:16" ht="14.4" thickBot="1">
      <c r="B7" s="33">
        <v>44501</v>
      </c>
      <c r="C7" s="36">
        <v>5543.76</v>
      </c>
      <c r="D7" s="35">
        <v>12.81</v>
      </c>
      <c r="E7" s="43">
        <v>7701.89</v>
      </c>
      <c r="F7" s="43">
        <v>24.33</v>
      </c>
      <c r="G7" s="36">
        <f t="shared" si="0"/>
        <v>13245.650000000001</v>
      </c>
      <c r="H7" s="36">
        <f t="shared" si="1"/>
        <v>37.14</v>
      </c>
      <c r="I7" s="43">
        <f t="shared" si="2"/>
        <v>13208.510000000002</v>
      </c>
      <c r="J7" s="38">
        <f t="shared" si="3"/>
        <v>7283</v>
      </c>
      <c r="K7" s="45">
        <v>0</v>
      </c>
      <c r="L7" s="46">
        <v>0</v>
      </c>
      <c r="M7" s="44">
        <f t="shared" si="4"/>
        <v>7283</v>
      </c>
    </row>
    <row r="8" spans="2:16" ht="14.4" thickBot="1">
      <c r="B8" s="33">
        <v>44531</v>
      </c>
      <c r="C8" s="36">
        <v>3702.91</v>
      </c>
      <c r="D8" s="35">
        <v>18.46</v>
      </c>
      <c r="E8" s="43">
        <v>5387.56</v>
      </c>
      <c r="F8" s="43">
        <v>34.74</v>
      </c>
      <c r="G8" s="49">
        <f t="shared" si="0"/>
        <v>9090.4700000000012</v>
      </c>
      <c r="H8" s="49">
        <f t="shared" si="1"/>
        <v>53.2</v>
      </c>
      <c r="I8" s="50">
        <f t="shared" si="2"/>
        <v>9037.27</v>
      </c>
      <c r="J8" s="38">
        <f t="shared" si="3"/>
        <v>4983</v>
      </c>
      <c r="K8" s="45">
        <v>0</v>
      </c>
      <c r="L8" s="46">
        <v>0</v>
      </c>
      <c r="M8" s="51">
        <f t="shared" si="4"/>
        <v>4983</v>
      </c>
    </row>
    <row r="9" spans="2:16" ht="18.45" customHeight="1" thickBot="1">
      <c r="B9" s="52" t="s">
        <v>66</v>
      </c>
      <c r="C9" s="53">
        <f>SUM(C4:C8)</f>
        <v>26802.719999999998</v>
      </c>
      <c r="D9" s="53">
        <f t="shared" ref="D9:I9" si="5">SUM(D4:D8)</f>
        <v>64.66</v>
      </c>
      <c r="E9" s="53">
        <f t="shared" si="5"/>
        <v>38993.68</v>
      </c>
      <c r="F9" s="53">
        <f t="shared" si="5"/>
        <v>127.69999999999999</v>
      </c>
      <c r="G9" s="54">
        <f t="shared" si="5"/>
        <v>65796.399999999994</v>
      </c>
      <c r="H9" s="54">
        <f t="shared" si="5"/>
        <v>192.36</v>
      </c>
      <c r="I9" s="54">
        <f t="shared" si="5"/>
        <v>65604.040000000008</v>
      </c>
      <c r="J9" s="55">
        <f>ROUNDDOWN((I9*$O$6),0)</f>
        <v>36174</v>
      </c>
      <c r="K9" s="56">
        <v>0</v>
      </c>
      <c r="L9" s="57">
        <v>0</v>
      </c>
      <c r="M9" s="55">
        <f t="shared" si="4"/>
        <v>36174</v>
      </c>
    </row>
    <row r="10" spans="2:16" ht="14.4" thickBot="1">
      <c r="B10" s="109">
        <v>44562</v>
      </c>
      <c r="C10" s="36">
        <v>4748.13</v>
      </c>
      <c r="D10" s="34">
        <v>13.18</v>
      </c>
      <c r="E10" s="35">
        <v>6601.59</v>
      </c>
      <c r="F10" s="43">
        <v>24.79</v>
      </c>
      <c r="G10" s="36">
        <f>C10+E10</f>
        <v>11349.720000000001</v>
      </c>
      <c r="H10" s="36">
        <f t="shared" ref="H10:H21" si="6">D10+F10</f>
        <v>37.97</v>
      </c>
      <c r="I10" s="43">
        <f t="shared" ref="I10:I21" si="7">G10-H10</f>
        <v>11311.750000000002</v>
      </c>
      <c r="J10" s="38">
        <f t="shared" si="3"/>
        <v>6237</v>
      </c>
      <c r="K10" s="45">
        <v>0</v>
      </c>
      <c r="L10" s="46">
        <v>0</v>
      </c>
      <c r="M10" s="38">
        <f t="shared" si="4"/>
        <v>6237</v>
      </c>
      <c r="O10" s="58"/>
      <c r="P10" s="58"/>
    </row>
    <row r="11" spans="2:16" ht="14.4" thickBot="1">
      <c r="B11" s="109">
        <v>44593</v>
      </c>
      <c r="C11" s="36">
        <v>3719.9</v>
      </c>
      <c r="D11" s="36">
        <v>14.2</v>
      </c>
      <c r="E11" s="35">
        <v>5225.51</v>
      </c>
      <c r="F11" s="43">
        <v>26.44</v>
      </c>
      <c r="G11" s="36">
        <f t="shared" ref="G11:G29" si="8">C11+E11</f>
        <v>8945.41</v>
      </c>
      <c r="H11" s="36">
        <f t="shared" si="6"/>
        <v>40.64</v>
      </c>
      <c r="I11" s="43">
        <f t="shared" si="7"/>
        <v>8904.77</v>
      </c>
      <c r="J11" s="38">
        <f t="shared" si="3"/>
        <v>4910</v>
      </c>
      <c r="K11" s="45">
        <v>0</v>
      </c>
      <c r="L11" s="46">
        <v>0</v>
      </c>
      <c r="M11" s="44">
        <f t="shared" si="4"/>
        <v>4910</v>
      </c>
      <c r="O11" s="58"/>
      <c r="P11" s="58"/>
    </row>
    <row r="12" spans="2:16" ht="14.4" thickBot="1">
      <c r="B12" s="109">
        <v>44621</v>
      </c>
      <c r="C12" s="36">
        <v>6147.35</v>
      </c>
      <c r="D12" s="36">
        <v>11</v>
      </c>
      <c r="E12" s="35">
        <v>8866.17</v>
      </c>
      <c r="F12" s="43">
        <v>20.38</v>
      </c>
      <c r="G12" s="36">
        <f t="shared" si="8"/>
        <v>15013.52</v>
      </c>
      <c r="H12" s="36">
        <f t="shared" si="6"/>
        <v>31.38</v>
      </c>
      <c r="I12" s="43">
        <f t="shared" si="7"/>
        <v>14982.140000000001</v>
      </c>
      <c r="J12" s="38">
        <f t="shared" si="3"/>
        <v>8261</v>
      </c>
      <c r="K12" s="45">
        <v>0</v>
      </c>
      <c r="L12" s="46">
        <v>0</v>
      </c>
      <c r="M12" s="44">
        <f t="shared" si="4"/>
        <v>8261</v>
      </c>
      <c r="O12" s="58"/>
      <c r="P12" s="58"/>
    </row>
    <row r="13" spans="2:16" ht="14.4" thickBot="1">
      <c r="B13" s="109">
        <v>44652</v>
      </c>
      <c r="C13" s="36">
        <v>4325.59</v>
      </c>
      <c r="D13" s="36">
        <v>15.39</v>
      </c>
      <c r="E13" s="35">
        <v>6141.35</v>
      </c>
      <c r="F13" s="43">
        <v>27.95</v>
      </c>
      <c r="G13" s="36">
        <f t="shared" si="8"/>
        <v>10466.94</v>
      </c>
      <c r="H13" s="36">
        <f t="shared" si="6"/>
        <v>43.34</v>
      </c>
      <c r="I13" s="43">
        <f t="shared" si="7"/>
        <v>10423.6</v>
      </c>
      <c r="J13" s="38">
        <f t="shared" si="3"/>
        <v>5747</v>
      </c>
      <c r="K13" s="45">
        <v>0</v>
      </c>
      <c r="L13" s="46">
        <v>0</v>
      </c>
      <c r="M13" s="44">
        <f t="shared" si="4"/>
        <v>5747</v>
      </c>
      <c r="O13" s="58"/>
      <c r="P13" s="58"/>
    </row>
    <row r="14" spans="2:16" ht="14.4" thickBot="1">
      <c r="B14" s="109">
        <v>44682</v>
      </c>
      <c r="C14" s="36">
        <v>4410.47</v>
      </c>
      <c r="D14" s="36">
        <v>15.99</v>
      </c>
      <c r="E14" s="35">
        <v>6260.8</v>
      </c>
      <c r="F14" s="43">
        <v>30.02</v>
      </c>
      <c r="G14" s="36">
        <f t="shared" si="8"/>
        <v>10671.27</v>
      </c>
      <c r="H14" s="36">
        <f t="shared" si="6"/>
        <v>46.01</v>
      </c>
      <c r="I14" s="43">
        <f t="shared" si="7"/>
        <v>10625.26</v>
      </c>
      <c r="J14" s="38">
        <f t="shared" si="3"/>
        <v>5858</v>
      </c>
      <c r="K14" s="45">
        <v>0</v>
      </c>
      <c r="L14" s="46">
        <v>0</v>
      </c>
      <c r="M14" s="44">
        <f t="shared" si="4"/>
        <v>5858</v>
      </c>
      <c r="O14" s="58"/>
      <c r="P14" s="58"/>
    </row>
    <row r="15" spans="2:16" ht="14.4" thickBot="1">
      <c r="B15" s="109">
        <v>44713</v>
      </c>
      <c r="C15" s="36">
        <v>5646.28</v>
      </c>
      <c r="D15" s="36">
        <v>12.42</v>
      </c>
      <c r="E15" s="35">
        <v>8352.34</v>
      </c>
      <c r="F15" s="43">
        <v>23.51</v>
      </c>
      <c r="G15" s="36">
        <f t="shared" si="8"/>
        <v>13998.619999999999</v>
      </c>
      <c r="H15" s="36">
        <f t="shared" si="6"/>
        <v>35.93</v>
      </c>
      <c r="I15" s="43">
        <f t="shared" si="7"/>
        <v>13962.689999999999</v>
      </c>
      <c r="J15" s="38">
        <f t="shared" si="3"/>
        <v>7699</v>
      </c>
      <c r="K15" s="45">
        <v>0</v>
      </c>
      <c r="L15" s="46">
        <v>0</v>
      </c>
      <c r="M15" s="44">
        <f t="shared" si="4"/>
        <v>7699</v>
      </c>
      <c r="O15" s="59"/>
      <c r="P15" s="59"/>
    </row>
    <row r="16" spans="2:16" ht="14.4" thickBot="1">
      <c r="B16" s="109">
        <v>44743</v>
      </c>
      <c r="C16" s="36">
        <v>8631.33</v>
      </c>
      <c r="D16" s="36">
        <v>1.08</v>
      </c>
      <c r="E16" s="35">
        <v>12268.19</v>
      </c>
      <c r="F16" s="43">
        <v>1.76</v>
      </c>
      <c r="G16" s="36">
        <f t="shared" si="8"/>
        <v>20899.52</v>
      </c>
      <c r="H16" s="36">
        <f t="shared" si="6"/>
        <v>2.84</v>
      </c>
      <c r="I16" s="43">
        <f t="shared" si="7"/>
        <v>20896.68</v>
      </c>
      <c r="J16" s="38">
        <f t="shared" si="3"/>
        <v>11522</v>
      </c>
      <c r="K16" s="45">
        <v>0</v>
      </c>
      <c r="L16" s="46">
        <v>0</v>
      </c>
      <c r="M16" s="44">
        <f t="shared" si="4"/>
        <v>11522</v>
      </c>
      <c r="O16" s="58"/>
      <c r="P16" s="58"/>
    </row>
    <row r="17" spans="1:62" ht="14.4" thickBot="1">
      <c r="B17" s="109">
        <v>44774</v>
      </c>
      <c r="C17" s="36">
        <v>5504.1220000000003</v>
      </c>
      <c r="D17" s="36">
        <v>15.15</v>
      </c>
      <c r="E17" s="35">
        <v>7326.4480000000003</v>
      </c>
      <c r="F17" s="43">
        <v>28.295000000000002</v>
      </c>
      <c r="G17" s="36">
        <f>C17+E17</f>
        <v>12830.57</v>
      </c>
      <c r="H17" s="36">
        <f t="shared" si="6"/>
        <v>43.445</v>
      </c>
      <c r="I17" s="43">
        <f t="shared" si="7"/>
        <v>12787.125</v>
      </c>
      <c r="J17" s="38">
        <f t="shared" si="3"/>
        <v>7050</v>
      </c>
      <c r="K17" s="45">
        <v>0</v>
      </c>
      <c r="L17" s="46">
        <v>0</v>
      </c>
      <c r="M17" s="44">
        <f t="shared" si="4"/>
        <v>7050</v>
      </c>
      <c r="O17" s="58"/>
      <c r="P17" s="58"/>
    </row>
    <row r="18" spans="1:62" ht="14.4" thickBot="1">
      <c r="B18" s="109">
        <v>44805</v>
      </c>
      <c r="C18" s="36">
        <v>4097.4279999999999</v>
      </c>
      <c r="D18" s="36">
        <v>13.868</v>
      </c>
      <c r="E18" s="35">
        <v>5675.8509999999997</v>
      </c>
      <c r="F18" s="43">
        <v>26.757000000000001</v>
      </c>
      <c r="G18" s="36">
        <f t="shared" si="8"/>
        <v>9773.2789999999986</v>
      </c>
      <c r="H18" s="36">
        <f t="shared" si="6"/>
        <v>40.625</v>
      </c>
      <c r="I18" s="43">
        <f t="shared" si="7"/>
        <v>9732.6539999999986</v>
      </c>
      <c r="J18" s="38">
        <f t="shared" si="3"/>
        <v>5366</v>
      </c>
      <c r="K18" s="45">
        <v>0</v>
      </c>
      <c r="L18" s="46">
        <v>0</v>
      </c>
      <c r="M18" s="44">
        <f t="shared" si="4"/>
        <v>5366</v>
      </c>
      <c r="O18" s="58"/>
      <c r="P18" s="58"/>
    </row>
    <row r="19" spans="1:62" ht="14.4" thickBot="1">
      <c r="B19" s="109">
        <v>44835</v>
      </c>
      <c r="C19" s="36">
        <v>7431.84</v>
      </c>
      <c r="D19" s="36">
        <v>5.61</v>
      </c>
      <c r="E19" s="35">
        <v>10479.405000000001</v>
      </c>
      <c r="F19" s="43">
        <v>9.9309999999999992</v>
      </c>
      <c r="G19" s="36">
        <f t="shared" si="8"/>
        <v>17911.245000000003</v>
      </c>
      <c r="H19" s="36">
        <f t="shared" si="6"/>
        <v>15.541</v>
      </c>
      <c r="I19" s="43">
        <f t="shared" si="7"/>
        <v>17895.704000000002</v>
      </c>
      <c r="J19" s="38">
        <f t="shared" si="3"/>
        <v>9867</v>
      </c>
      <c r="K19" s="45">
        <v>0</v>
      </c>
      <c r="L19" s="46">
        <v>0</v>
      </c>
      <c r="M19" s="44">
        <f t="shared" si="4"/>
        <v>9867</v>
      </c>
      <c r="O19" s="58"/>
      <c r="P19" s="58"/>
    </row>
    <row r="20" spans="1:62" ht="14.4" thickBot="1">
      <c r="B20" s="109">
        <v>44866</v>
      </c>
      <c r="C20" s="36">
        <v>5430.7030000000004</v>
      </c>
      <c r="D20" s="36">
        <v>9.7210000000000001</v>
      </c>
      <c r="E20" s="35">
        <v>7962.9110000000001</v>
      </c>
      <c r="F20" s="43">
        <v>17.358000000000001</v>
      </c>
      <c r="G20" s="36">
        <f t="shared" si="8"/>
        <v>13393.614000000001</v>
      </c>
      <c r="H20" s="36">
        <f t="shared" si="6"/>
        <v>27.079000000000001</v>
      </c>
      <c r="I20" s="43">
        <f t="shared" si="7"/>
        <v>13366.535000000002</v>
      </c>
      <c r="J20" s="38">
        <f t="shared" si="3"/>
        <v>7370</v>
      </c>
      <c r="K20" s="45">
        <v>0</v>
      </c>
      <c r="L20" s="46">
        <v>0</v>
      </c>
      <c r="M20" s="44">
        <f t="shared" si="4"/>
        <v>7370</v>
      </c>
      <c r="O20" s="58"/>
      <c r="P20" s="58"/>
    </row>
    <row r="21" spans="1:62" ht="14.4" thickBot="1">
      <c r="B21" s="109">
        <v>44896</v>
      </c>
      <c r="C21" s="49">
        <v>3503.8440000000001</v>
      </c>
      <c r="D21" s="49">
        <v>13.961</v>
      </c>
      <c r="E21" s="35">
        <v>5286.5010000000002</v>
      </c>
      <c r="F21" s="43">
        <v>26.861000000000001</v>
      </c>
      <c r="G21" s="36">
        <f t="shared" si="8"/>
        <v>8790.3450000000012</v>
      </c>
      <c r="H21" s="36">
        <f t="shared" si="6"/>
        <v>40.822000000000003</v>
      </c>
      <c r="I21" s="43">
        <f t="shared" si="7"/>
        <v>8749.523000000001</v>
      </c>
      <c r="J21" s="38">
        <f t="shared" si="3"/>
        <v>4824</v>
      </c>
      <c r="K21" s="45">
        <v>0</v>
      </c>
      <c r="L21" s="46">
        <v>0</v>
      </c>
      <c r="M21" s="51">
        <f t="shared" si="4"/>
        <v>4824</v>
      </c>
      <c r="O21" s="58"/>
      <c r="P21" s="58"/>
    </row>
    <row r="22" spans="1:62" ht="14.4" thickBot="1">
      <c r="B22" s="52" t="s">
        <v>99</v>
      </c>
      <c r="C22" s="60">
        <f>SUM(C10:C21)</f>
        <v>63596.987000000001</v>
      </c>
      <c r="D22" s="60">
        <f t="shared" ref="D22:I22" si="9">SUM(D10:D21)</f>
        <v>141.57</v>
      </c>
      <c r="E22" s="60">
        <f t="shared" si="9"/>
        <v>90447.066000000006</v>
      </c>
      <c r="F22" s="60">
        <f t="shared" si="9"/>
        <v>264.05200000000002</v>
      </c>
      <c r="G22" s="60">
        <f t="shared" si="9"/>
        <v>154044.05300000001</v>
      </c>
      <c r="H22" s="60">
        <f t="shared" si="9"/>
        <v>405.62200000000001</v>
      </c>
      <c r="I22" s="53">
        <f t="shared" si="9"/>
        <v>153638.43100000004</v>
      </c>
      <c r="J22" s="55">
        <f>ROUNDDOWN((I22*$O$6),0)</f>
        <v>84716</v>
      </c>
      <c r="K22" s="56">
        <v>0</v>
      </c>
      <c r="L22" s="57">
        <v>0</v>
      </c>
      <c r="M22" s="55">
        <f t="shared" si="4"/>
        <v>84716</v>
      </c>
      <c r="O22" s="58"/>
      <c r="P22" s="58"/>
    </row>
    <row r="23" spans="1:62" ht="14.4" thickBot="1">
      <c r="B23" s="109">
        <v>44927</v>
      </c>
      <c r="C23" s="35">
        <v>4575.2359999999999</v>
      </c>
      <c r="D23" s="43">
        <v>9.5410000000000004</v>
      </c>
      <c r="E23" s="43">
        <v>6278.2449999999999</v>
      </c>
      <c r="F23" s="43">
        <v>18.66</v>
      </c>
      <c r="G23" s="36">
        <f t="shared" si="8"/>
        <v>10853.481</v>
      </c>
      <c r="H23" s="36">
        <f>D23+F23</f>
        <v>28.201000000000001</v>
      </c>
      <c r="I23" s="43">
        <f>G23-H23</f>
        <v>10825.28</v>
      </c>
      <c r="J23" s="38">
        <f t="shared" si="3"/>
        <v>5969</v>
      </c>
      <c r="K23" s="45">
        <v>0</v>
      </c>
      <c r="L23" s="46">
        <v>0</v>
      </c>
      <c r="M23" s="44">
        <f t="shared" si="4"/>
        <v>5969</v>
      </c>
      <c r="O23" s="58"/>
      <c r="P23" s="58"/>
    </row>
    <row r="24" spans="1:62" ht="14.4" thickBot="1">
      <c r="B24" s="109">
        <v>44958</v>
      </c>
      <c r="C24" s="35">
        <v>3940.1379999999999</v>
      </c>
      <c r="D24" s="43">
        <v>12.247</v>
      </c>
      <c r="E24" s="43">
        <v>6007.0020000000004</v>
      </c>
      <c r="F24" s="43">
        <v>22.122</v>
      </c>
      <c r="G24" s="36">
        <f t="shared" si="8"/>
        <v>9947.14</v>
      </c>
      <c r="H24" s="36">
        <f t="shared" ref="H24:H29" si="10">D24+F24</f>
        <v>34.369</v>
      </c>
      <c r="I24" s="43">
        <f t="shared" ref="I24:I29" si="11">G24-H24</f>
        <v>9912.7709999999988</v>
      </c>
      <c r="J24" s="38">
        <f t="shared" si="3"/>
        <v>5465</v>
      </c>
      <c r="K24" s="45">
        <v>0</v>
      </c>
      <c r="L24" s="46">
        <v>0</v>
      </c>
      <c r="M24" s="44">
        <f t="shared" si="4"/>
        <v>5465</v>
      </c>
      <c r="O24" s="58"/>
      <c r="P24" s="58"/>
    </row>
    <row r="25" spans="1:62" ht="14.4" thickBot="1">
      <c r="B25" s="109">
        <v>44986</v>
      </c>
      <c r="C25" s="35">
        <v>3555.8969999999999</v>
      </c>
      <c r="D25" s="43">
        <v>9.6379999999999999</v>
      </c>
      <c r="E25" s="43">
        <v>8675.9760000000006</v>
      </c>
      <c r="F25" s="43">
        <v>23.898</v>
      </c>
      <c r="G25" s="36">
        <f t="shared" si="8"/>
        <v>12231.873</v>
      </c>
      <c r="H25" s="36">
        <f t="shared" si="10"/>
        <v>33.536000000000001</v>
      </c>
      <c r="I25" s="43">
        <f t="shared" si="11"/>
        <v>12198.337</v>
      </c>
      <c r="J25" s="38">
        <f t="shared" si="3"/>
        <v>6726</v>
      </c>
      <c r="K25" s="45">
        <v>0</v>
      </c>
      <c r="L25" s="46">
        <v>0</v>
      </c>
      <c r="M25" s="44">
        <f t="shared" si="4"/>
        <v>6726</v>
      </c>
      <c r="O25" s="58"/>
      <c r="P25" s="58"/>
    </row>
    <row r="26" spans="1:62" ht="14.4" thickBot="1">
      <c r="B26" s="109">
        <v>45017</v>
      </c>
      <c r="C26" s="35">
        <v>2256.3580000000002</v>
      </c>
      <c r="D26" s="43">
        <v>15.643000000000001</v>
      </c>
      <c r="E26" s="43">
        <v>4903.607</v>
      </c>
      <c r="F26" s="43">
        <v>40.124000000000002</v>
      </c>
      <c r="G26" s="36">
        <f t="shared" si="8"/>
        <v>7159.9650000000001</v>
      </c>
      <c r="H26" s="36">
        <f t="shared" si="10"/>
        <v>55.767000000000003</v>
      </c>
      <c r="I26" s="43">
        <f t="shared" si="11"/>
        <v>7104.1980000000003</v>
      </c>
      <c r="J26" s="38">
        <f t="shared" si="3"/>
        <v>3917</v>
      </c>
      <c r="K26" s="45">
        <v>0</v>
      </c>
      <c r="L26" s="46">
        <v>0</v>
      </c>
      <c r="M26" s="44">
        <f t="shared" si="4"/>
        <v>3917</v>
      </c>
      <c r="O26" s="58"/>
      <c r="P26" s="58"/>
    </row>
    <row r="27" spans="1:62" s="111" customFormat="1" ht="14.4" thickBot="1">
      <c r="A27" s="112"/>
      <c r="B27" s="113">
        <v>45047</v>
      </c>
      <c r="C27" s="114">
        <v>3732.3389999999999</v>
      </c>
      <c r="D27" s="115">
        <v>7.77</v>
      </c>
      <c r="E27" s="115">
        <v>8024.5529999999999</v>
      </c>
      <c r="F27" s="115">
        <v>18.422999999999998</v>
      </c>
      <c r="G27" s="116">
        <f t="shared" si="8"/>
        <v>11756.892</v>
      </c>
      <c r="H27" s="116">
        <f t="shared" si="10"/>
        <v>26.192999999999998</v>
      </c>
      <c r="I27" s="115">
        <f t="shared" si="11"/>
        <v>11730.699000000001</v>
      </c>
      <c r="J27" s="38">
        <f t="shared" si="3"/>
        <v>6468</v>
      </c>
      <c r="K27" s="45">
        <v>0</v>
      </c>
      <c r="L27" s="46">
        <v>0</v>
      </c>
      <c r="M27" s="44">
        <f t="shared" ref="M27:M29" si="12">J27-K27-L27</f>
        <v>6468</v>
      </c>
      <c r="N27" s="112"/>
      <c r="O27" s="117"/>
      <c r="P27" s="117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</row>
    <row r="28" spans="1:62" s="111" customFormat="1" ht="14.4" thickBot="1">
      <c r="A28" s="112"/>
      <c r="B28" s="113">
        <v>45078</v>
      </c>
      <c r="C28" s="114">
        <v>3102.1570000000002</v>
      </c>
      <c r="D28" s="115">
        <v>8.1389999999999993</v>
      </c>
      <c r="E28" s="115">
        <v>6231.1030000000001</v>
      </c>
      <c r="F28" s="115">
        <v>20.411999999999999</v>
      </c>
      <c r="G28" s="116">
        <f t="shared" si="8"/>
        <v>9333.26</v>
      </c>
      <c r="H28" s="116">
        <f t="shared" si="10"/>
        <v>28.550999999999998</v>
      </c>
      <c r="I28" s="115">
        <f t="shared" si="11"/>
        <v>9304.7090000000007</v>
      </c>
      <c r="J28" s="38">
        <f t="shared" si="3"/>
        <v>5130</v>
      </c>
      <c r="K28" s="45">
        <v>0</v>
      </c>
      <c r="L28" s="46">
        <v>0</v>
      </c>
      <c r="M28" s="44">
        <f t="shared" si="12"/>
        <v>5130</v>
      </c>
      <c r="N28" s="112"/>
      <c r="O28" s="117"/>
      <c r="P28" s="117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</row>
    <row r="29" spans="1:62" s="111" customFormat="1" ht="14.4" thickBot="1">
      <c r="A29" s="112"/>
      <c r="B29" s="113">
        <v>45108</v>
      </c>
      <c r="C29" s="114">
        <v>3879.2910000000002</v>
      </c>
      <c r="D29" s="115">
        <v>9.5239999999999991</v>
      </c>
      <c r="E29" s="115">
        <v>7836.9960000000001</v>
      </c>
      <c r="F29" s="115">
        <v>25.585999999999999</v>
      </c>
      <c r="G29" s="116">
        <f t="shared" si="8"/>
        <v>11716.287</v>
      </c>
      <c r="H29" s="116">
        <f t="shared" si="10"/>
        <v>35.11</v>
      </c>
      <c r="I29" s="115">
        <f t="shared" si="11"/>
        <v>11681.177</v>
      </c>
      <c r="J29" s="38">
        <f t="shared" si="3"/>
        <v>6441</v>
      </c>
      <c r="K29" s="45">
        <v>0</v>
      </c>
      <c r="L29" s="46">
        <v>0</v>
      </c>
      <c r="M29" s="44">
        <f t="shared" si="12"/>
        <v>6441</v>
      </c>
      <c r="N29" s="112"/>
      <c r="O29" s="117"/>
      <c r="P29" s="117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</row>
    <row r="30" spans="1:62" s="111" customFormat="1" ht="14.4" thickBot="1">
      <c r="A30" s="112"/>
      <c r="B30" s="113">
        <v>45139</v>
      </c>
      <c r="C30" s="114">
        <f>3972.46*J72/J73</f>
        <v>1281.4387096774194</v>
      </c>
      <c r="D30" s="115">
        <f>9.802*J72/J73</f>
        <v>3.1619354838709675</v>
      </c>
      <c r="E30" s="115">
        <f>8576.172*J72/J73</f>
        <v>2766.5070967741935</v>
      </c>
      <c r="F30" s="115">
        <f>23.416*J72/J73</f>
        <v>7.5535483870967743</v>
      </c>
      <c r="G30" s="116">
        <f t="shared" ref="G30" si="13">C30+E30</f>
        <v>4047.945806451613</v>
      </c>
      <c r="H30" s="116">
        <f t="shared" ref="H30" si="14">D30+F30</f>
        <v>10.715483870967741</v>
      </c>
      <c r="I30" s="115">
        <f t="shared" ref="I30" si="15">G30-H30</f>
        <v>4037.2303225806454</v>
      </c>
      <c r="J30" s="38">
        <f t="shared" si="3"/>
        <v>2226</v>
      </c>
      <c r="K30" s="45">
        <v>0</v>
      </c>
      <c r="L30" s="46">
        <v>0</v>
      </c>
      <c r="M30" s="44">
        <f t="shared" ref="M30" si="16">J30-K30-L30</f>
        <v>2226</v>
      </c>
      <c r="N30" s="112"/>
      <c r="O30" s="117"/>
      <c r="P30" s="117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</row>
    <row r="31" spans="1:62" ht="14.4" thickBot="1">
      <c r="B31" s="52" t="s">
        <v>100</v>
      </c>
      <c r="C31" s="60">
        <f>SUM(C23:C30)</f>
        <v>26322.85470967742</v>
      </c>
      <c r="D31" s="60">
        <f t="shared" ref="D31:J31" si="17">SUM(D23:D30)</f>
        <v>75.663935483870958</v>
      </c>
      <c r="E31" s="60">
        <f t="shared" si="17"/>
        <v>50723.989096774196</v>
      </c>
      <c r="F31" s="60">
        <f t="shared" si="17"/>
        <v>176.77854838709681</v>
      </c>
      <c r="G31" s="60">
        <f t="shared" si="17"/>
        <v>77046.843806451609</v>
      </c>
      <c r="H31" s="60">
        <f t="shared" si="17"/>
        <v>252.44248387096772</v>
      </c>
      <c r="I31" s="60">
        <f t="shared" si="17"/>
        <v>76794.401322580641</v>
      </c>
      <c r="J31" s="60">
        <f t="shared" si="17"/>
        <v>42342</v>
      </c>
      <c r="K31" s="60">
        <f>SUM(K23:K30)</f>
        <v>0</v>
      </c>
      <c r="L31" s="60">
        <f t="shared" ref="L31" si="18">SUM(L23:L30)</f>
        <v>0</v>
      </c>
      <c r="M31" s="55">
        <f t="shared" ref="M31" si="19">SUM(M23:M30)</f>
        <v>42342</v>
      </c>
      <c r="O31" s="58"/>
      <c r="P31" s="58"/>
    </row>
    <row r="32" spans="1:62" ht="14.4" thickBot="1">
      <c r="B32" s="61" t="s">
        <v>3</v>
      </c>
      <c r="C32" s="62">
        <f t="shared" ref="C32:J32" si="20">SUM(C9,C22,C31)</f>
        <v>116722.56170967742</v>
      </c>
      <c r="D32" s="62">
        <f t="shared" si="20"/>
        <v>281.89393548387096</v>
      </c>
      <c r="E32" s="62">
        <f t="shared" si="20"/>
        <v>180164.73509677421</v>
      </c>
      <c r="F32" s="62">
        <f t="shared" si="20"/>
        <v>568.53054838709681</v>
      </c>
      <c r="G32" s="62">
        <f t="shared" si="20"/>
        <v>296887.29680645163</v>
      </c>
      <c r="H32" s="60">
        <f t="shared" si="20"/>
        <v>850.42448387096772</v>
      </c>
      <c r="I32" s="54">
        <f t="shared" si="20"/>
        <v>296036.87232258066</v>
      </c>
      <c r="J32" s="55">
        <f t="shared" si="20"/>
        <v>163232</v>
      </c>
      <c r="K32" s="63">
        <v>0</v>
      </c>
      <c r="L32" s="64">
        <v>0</v>
      </c>
      <c r="M32" s="55">
        <f>SUM(M9,M22,M31)</f>
        <v>163232</v>
      </c>
      <c r="O32" s="58"/>
      <c r="P32" s="58"/>
    </row>
    <row r="33" spans="2:16">
      <c r="H33" s="26" t="s">
        <v>103</v>
      </c>
      <c r="I33" s="1">
        <f>I32*365/D80</f>
        <v>146018.1870239756</v>
      </c>
      <c r="L33" s="26" t="s">
        <v>104</v>
      </c>
      <c r="M33" s="106">
        <f>ROUNDDOWN(M32*365/D80,0)</f>
        <v>80513</v>
      </c>
      <c r="O33" s="58"/>
      <c r="P33" s="58"/>
    </row>
    <row r="34" spans="2:16">
      <c r="O34" s="58"/>
      <c r="P34" s="58"/>
    </row>
    <row r="35" spans="2:16" ht="14.4" thickBot="1">
      <c r="O35" s="58"/>
      <c r="P35" s="58"/>
    </row>
    <row r="36" spans="2:16" ht="18.45" customHeight="1" thickBot="1">
      <c r="B36" s="133" t="s">
        <v>4</v>
      </c>
      <c r="C36" s="134"/>
      <c r="D36" s="134"/>
      <c r="E36" s="134"/>
      <c r="F36" s="134"/>
      <c r="G36" s="134"/>
      <c r="H36" s="134"/>
      <c r="I36" s="135"/>
      <c r="J36" s="65"/>
      <c r="K36" s="65"/>
      <c r="L36" s="65"/>
      <c r="M36" s="65"/>
      <c r="N36" s="65"/>
      <c r="O36" s="58"/>
      <c r="P36" s="58"/>
    </row>
    <row r="37" spans="2:16" ht="103.5" customHeight="1" thickBot="1">
      <c r="B37" s="28" t="s">
        <v>0</v>
      </c>
      <c r="C37" s="28" t="s">
        <v>53</v>
      </c>
      <c r="D37" s="28" t="s">
        <v>54</v>
      </c>
      <c r="E37" s="28" t="s">
        <v>55</v>
      </c>
      <c r="F37" s="28" t="s">
        <v>56</v>
      </c>
      <c r="G37" s="29" t="s">
        <v>57</v>
      </c>
      <c r="H37" s="29" t="s">
        <v>27</v>
      </c>
      <c r="I37" s="29" t="s">
        <v>58</v>
      </c>
      <c r="J37" s="65"/>
      <c r="K37" s="65"/>
      <c r="L37" s="27"/>
      <c r="M37" s="59"/>
      <c r="N37" s="59"/>
    </row>
    <row r="38" spans="2:16" ht="14.4" thickBot="1">
      <c r="B38" s="110">
        <v>44409</v>
      </c>
      <c r="C38" s="34">
        <v>5254.37</v>
      </c>
      <c r="D38" s="35">
        <v>14.06</v>
      </c>
      <c r="E38" s="36">
        <v>7278.79</v>
      </c>
      <c r="F38" s="35">
        <v>31.05</v>
      </c>
      <c r="G38" s="34">
        <v>12533.16</v>
      </c>
      <c r="H38" s="34">
        <v>45.11</v>
      </c>
      <c r="I38" s="34">
        <v>12488.05</v>
      </c>
      <c r="J38" s="27"/>
      <c r="K38" s="27"/>
      <c r="L38" s="27"/>
      <c r="M38" s="59"/>
      <c r="N38" s="59"/>
    </row>
    <row r="39" spans="2:16" ht="14.4" thickBot="1">
      <c r="B39" s="110">
        <v>44440</v>
      </c>
      <c r="C39" s="36">
        <v>5914.09</v>
      </c>
      <c r="D39" s="35">
        <v>8.23</v>
      </c>
      <c r="E39" s="43">
        <v>8907.8700000000008</v>
      </c>
      <c r="F39" s="43">
        <v>16.760000000000002</v>
      </c>
      <c r="G39" s="36">
        <v>14821.960000000001</v>
      </c>
      <c r="H39" s="36">
        <v>24.990000000000002</v>
      </c>
      <c r="I39" s="36">
        <v>14796.970000000001</v>
      </c>
      <c r="J39" s="27"/>
      <c r="K39" s="27"/>
      <c r="L39" s="27"/>
      <c r="M39" s="27"/>
    </row>
    <row r="40" spans="2:16" ht="14.4" thickBot="1">
      <c r="B40" s="110">
        <v>44470</v>
      </c>
      <c r="C40" s="36">
        <v>6387.59</v>
      </c>
      <c r="D40" s="35">
        <v>11.1</v>
      </c>
      <c r="E40" s="43">
        <v>9717.57</v>
      </c>
      <c r="F40" s="43">
        <v>20.82</v>
      </c>
      <c r="G40" s="36">
        <v>16105.16</v>
      </c>
      <c r="H40" s="36">
        <v>31.92</v>
      </c>
      <c r="I40" s="36">
        <v>16073.24</v>
      </c>
      <c r="J40" s="27"/>
      <c r="K40" s="27"/>
      <c r="L40" s="27"/>
      <c r="M40" s="27"/>
    </row>
    <row r="41" spans="2:16" ht="14.4" thickBot="1">
      <c r="B41" s="110">
        <v>44501</v>
      </c>
      <c r="C41" s="36">
        <v>5543.76</v>
      </c>
      <c r="D41" s="35">
        <v>12.81</v>
      </c>
      <c r="E41" s="43">
        <v>7701.89</v>
      </c>
      <c r="F41" s="43">
        <v>24.33</v>
      </c>
      <c r="G41" s="36">
        <v>13245.650000000001</v>
      </c>
      <c r="H41" s="36">
        <v>37.14</v>
      </c>
      <c r="I41" s="36">
        <v>13208.510000000002</v>
      </c>
      <c r="J41" s="27"/>
      <c r="K41" s="27"/>
      <c r="L41" s="27"/>
      <c r="M41" s="27"/>
    </row>
    <row r="42" spans="2:16" ht="14.4" thickBot="1">
      <c r="B42" s="110">
        <v>44531</v>
      </c>
      <c r="C42" s="36">
        <v>3702.91</v>
      </c>
      <c r="D42" s="35">
        <v>18.46</v>
      </c>
      <c r="E42" s="43">
        <v>5387.56</v>
      </c>
      <c r="F42" s="43">
        <v>34.74</v>
      </c>
      <c r="G42" s="49">
        <v>9090.4700000000012</v>
      </c>
      <c r="H42" s="49">
        <v>53.2</v>
      </c>
      <c r="I42" s="49">
        <v>9037.27</v>
      </c>
      <c r="J42" s="27"/>
      <c r="K42" s="27"/>
      <c r="L42" s="27"/>
      <c r="M42" s="27"/>
    </row>
    <row r="43" spans="2:16" ht="14.4" thickBot="1">
      <c r="B43" s="52" t="s">
        <v>66</v>
      </c>
      <c r="C43" s="60">
        <f>SUM(C38:C42)</f>
        <v>26802.719999999998</v>
      </c>
      <c r="D43" s="60">
        <f t="shared" ref="D43:I43" si="21">SUM(D38:D42)</f>
        <v>64.66</v>
      </c>
      <c r="E43" s="60">
        <f t="shared" si="21"/>
        <v>38993.68</v>
      </c>
      <c r="F43" s="60">
        <f t="shared" si="21"/>
        <v>127.69999999999999</v>
      </c>
      <c r="G43" s="60">
        <f t="shared" si="21"/>
        <v>65796.399999999994</v>
      </c>
      <c r="H43" s="60">
        <f t="shared" si="21"/>
        <v>192.36</v>
      </c>
      <c r="I43" s="60">
        <f t="shared" si="21"/>
        <v>65604.040000000008</v>
      </c>
      <c r="J43" s="27"/>
      <c r="K43" s="27"/>
      <c r="L43" s="27"/>
      <c r="M43" s="27"/>
    </row>
    <row r="44" spans="2:16" ht="14.4" thickBot="1">
      <c r="B44" s="109">
        <v>44562</v>
      </c>
      <c r="C44" s="36">
        <v>4748.13</v>
      </c>
      <c r="D44" s="34">
        <v>13.18</v>
      </c>
      <c r="E44" s="35">
        <v>6601.59</v>
      </c>
      <c r="F44" s="43">
        <v>24.69</v>
      </c>
      <c r="G44" s="36">
        <v>11349.720000000001</v>
      </c>
      <c r="H44" s="36">
        <v>37.870000000000005</v>
      </c>
      <c r="I44" s="36">
        <v>11311.85</v>
      </c>
      <c r="J44" s="27"/>
      <c r="K44" s="27"/>
      <c r="L44" s="27"/>
      <c r="M44" s="27"/>
    </row>
    <row r="45" spans="2:16" ht="14.4" thickBot="1">
      <c r="B45" s="109">
        <v>44593</v>
      </c>
      <c r="C45" s="36">
        <v>3719.9</v>
      </c>
      <c r="D45" s="36">
        <v>14.2</v>
      </c>
      <c r="E45" s="35">
        <v>5225.51</v>
      </c>
      <c r="F45" s="43">
        <v>26.44</v>
      </c>
      <c r="G45" s="36">
        <v>8945.41</v>
      </c>
      <c r="H45" s="36">
        <v>40.64</v>
      </c>
      <c r="I45" s="36">
        <v>8904.77</v>
      </c>
      <c r="J45" s="27"/>
      <c r="K45" s="27"/>
      <c r="L45" s="27"/>
      <c r="M45" s="27"/>
    </row>
    <row r="46" spans="2:16" ht="14.4" thickBot="1">
      <c r="B46" s="109">
        <v>44621</v>
      </c>
      <c r="C46" s="36">
        <v>6147.35</v>
      </c>
      <c r="D46" s="36">
        <v>11</v>
      </c>
      <c r="E46" s="35">
        <v>8866.17</v>
      </c>
      <c r="F46" s="43">
        <v>20.38</v>
      </c>
      <c r="G46" s="36">
        <v>15013.52</v>
      </c>
      <c r="H46" s="36">
        <v>31.38</v>
      </c>
      <c r="I46" s="36">
        <v>14982.140000000001</v>
      </c>
      <c r="J46" s="27"/>
      <c r="K46" s="27"/>
      <c r="L46" s="27"/>
      <c r="M46" s="27"/>
    </row>
    <row r="47" spans="2:16" ht="14.4" thickBot="1">
      <c r="B47" s="109">
        <v>44652</v>
      </c>
      <c r="C47" s="36">
        <v>4325.59</v>
      </c>
      <c r="D47" s="36">
        <v>15.39</v>
      </c>
      <c r="E47" s="35">
        <v>6141.35</v>
      </c>
      <c r="F47" s="43">
        <v>27.95</v>
      </c>
      <c r="G47" s="36">
        <v>10466.94</v>
      </c>
      <c r="H47" s="36">
        <v>43.34</v>
      </c>
      <c r="I47" s="36">
        <v>10423.6</v>
      </c>
      <c r="J47" s="27"/>
      <c r="K47" s="27"/>
      <c r="L47" s="27"/>
      <c r="M47" s="27"/>
    </row>
    <row r="48" spans="2:16" ht="14.4" thickBot="1">
      <c r="B48" s="109">
        <v>44682</v>
      </c>
      <c r="C48" s="36">
        <v>4410.47</v>
      </c>
      <c r="D48" s="36">
        <v>15.99</v>
      </c>
      <c r="E48" s="35">
        <v>6260.8</v>
      </c>
      <c r="F48" s="43">
        <v>30.02</v>
      </c>
      <c r="G48" s="36">
        <v>10671.27</v>
      </c>
      <c r="H48" s="36">
        <v>46.01</v>
      </c>
      <c r="I48" s="36">
        <v>10625.26</v>
      </c>
      <c r="J48" s="27"/>
      <c r="K48" s="27"/>
      <c r="L48" s="27"/>
      <c r="M48" s="27"/>
    </row>
    <row r="49" spans="2:13" ht="14.4" thickBot="1">
      <c r="B49" s="109">
        <v>44713</v>
      </c>
      <c r="C49" s="36">
        <v>5646.28</v>
      </c>
      <c r="D49" s="36">
        <v>12.42</v>
      </c>
      <c r="E49" s="35">
        <v>8352.34</v>
      </c>
      <c r="F49" s="43">
        <v>23.51</v>
      </c>
      <c r="G49" s="36">
        <v>13998.619999999999</v>
      </c>
      <c r="H49" s="36">
        <v>35.93</v>
      </c>
      <c r="I49" s="36">
        <v>13962.689999999999</v>
      </c>
      <c r="J49" s="27"/>
      <c r="K49" s="27"/>
      <c r="L49" s="27"/>
      <c r="M49" s="27"/>
    </row>
    <row r="50" spans="2:13" ht="14.4" thickBot="1">
      <c r="B50" s="109">
        <v>44743</v>
      </c>
      <c r="C50" s="36">
        <v>8631.33</v>
      </c>
      <c r="D50" s="36">
        <v>1.08</v>
      </c>
      <c r="E50" s="35">
        <v>12268.19</v>
      </c>
      <c r="F50" s="43">
        <v>1.76</v>
      </c>
      <c r="G50" s="36">
        <v>20899.52</v>
      </c>
      <c r="H50" s="36">
        <v>2.84</v>
      </c>
      <c r="I50" s="36">
        <v>20896.68</v>
      </c>
      <c r="J50" s="27"/>
      <c r="K50" s="27"/>
      <c r="L50" s="27"/>
      <c r="M50" s="27"/>
    </row>
    <row r="51" spans="2:13" ht="14.4" thickBot="1">
      <c r="B51" s="109">
        <v>44774</v>
      </c>
      <c r="C51" s="36">
        <v>5504.1220000000003</v>
      </c>
      <c r="D51" s="36">
        <v>15.15</v>
      </c>
      <c r="E51" s="35">
        <v>7326.4480000000003</v>
      </c>
      <c r="F51" s="43">
        <v>28.295000000000002</v>
      </c>
      <c r="G51" s="36">
        <v>12830.57</v>
      </c>
      <c r="H51" s="36">
        <v>43.445</v>
      </c>
      <c r="I51" s="36">
        <v>12787.125</v>
      </c>
      <c r="J51" s="27"/>
      <c r="K51" s="27"/>
      <c r="L51" s="27"/>
      <c r="M51" s="27"/>
    </row>
    <row r="52" spans="2:13" ht="14.4" thickBot="1">
      <c r="B52" s="109">
        <v>44805</v>
      </c>
      <c r="C52" s="36">
        <v>4097.4279999999999</v>
      </c>
      <c r="D52" s="36">
        <v>13.868</v>
      </c>
      <c r="E52" s="35">
        <v>5675.8509999999997</v>
      </c>
      <c r="F52" s="43">
        <v>26.757000000000001</v>
      </c>
      <c r="G52" s="36">
        <v>9773.2789999999986</v>
      </c>
      <c r="H52" s="36">
        <v>40.625</v>
      </c>
      <c r="I52" s="36">
        <v>9732.6539999999986</v>
      </c>
      <c r="J52" s="27"/>
      <c r="K52" s="27"/>
      <c r="L52" s="27"/>
      <c r="M52" s="27"/>
    </row>
    <row r="53" spans="2:13" ht="14.4" thickBot="1">
      <c r="B53" s="109">
        <v>44835</v>
      </c>
      <c r="C53" s="36">
        <v>7431.84</v>
      </c>
      <c r="D53" s="36">
        <v>5.61</v>
      </c>
      <c r="E53" s="35">
        <v>10479.405000000001</v>
      </c>
      <c r="F53" s="43">
        <v>9.9309999999999992</v>
      </c>
      <c r="G53" s="36">
        <v>17911.245000000003</v>
      </c>
      <c r="H53" s="36">
        <v>15.541</v>
      </c>
      <c r="I53" s="36">
        <v>17895.704000000002</v>
      </c>
      <c r="J53" s="27"/>
      <c r="K53" s="27"/>
      <c r="L53" s="27"/>
      <c r="M53" s="27"/>
    </row>
    <row r="54" spans="2:13" ht="14.4" thickBot="1">
      <c r="B54" s="109">
        <v>44866</v>
      </c>
      <c r="C54" s="36">
        <v>5430.7030000000004</v>
      </c>
      <c r="D54" s="36">
        <v>9.7210000000000001</v>
      </c>
      <c r="E54" s="35">
        <v>7962.9110000000001</v>
      </c>
      <c r="F54" s="43">
        <v>17.358000000000001</v>
      </c>
      <c r="G54" s="36">
        <v>13393.614000000001</v>
      </c>
      <c r="H54" s="36">
        <v>27.079000000000001</v>
      </c>
      <c r="I54" s="36">
        <v>13366.535000000002</v>
      </c>
      <c r="J54" s="27"/>
      <c r="K54" s="27"/>
      <c r="L54" s="27"/>
      <c r="M54" s="27"/>
    </row>
    <row r="55" spans="2:13" ht="14.4" thickBot="1">
      <c r="B55" s="109">
        <v>44896</v>
      </c>
      <c r="C55" s="49">
        <v>3503.8440000000001</v>
      </c>
      <c r="D55" s="49">
        <v>13.961</v>
      </c>
      <c r="E55" s="35">
        <v>5286.5010000000002</v>
      </c>
      <c r="F55" s="43">
        <v>26.861000000000001</v>
      </c>
      <c r="G55" s="36">
        <v>8790.3450000000012</v>
      </c>
      <c r="H55" s="36">
        <v>40.822000000000003</v>
      </c>
      <c r="I55" s="36">
        <v>8749.523000000001</v>
      </c>
      <c r="J55" s="27"/>
      <c r="K55" s="27"/>
      <c r="L55" s="27"/>
      <c r="M55" s="27"/>
    </row>
    <row r="56" spans="2:13" ht="14.4" thickBot="1">
      <c r="B56" s="52" t="s">
        <v>99</v>
      </c>
      <c r="C56" s="60">
        <f>SUM(C44:C55)</f>
        <v>63596.987000000001</v>
      </c>
      <c r="D56" s="60">
        <f t="shared" ref="D56:I56" si="22">SUM(D44:D55)</f>
        <v>141.57</v>
      </c>
      <c r="E56" s="60">
        <f t="shared" si="22"/>
        <v>90447.066000000006</v>
      </c>
      <c r="F56" s="60">
        <f t="shared" si="22"/>
        <v>263.95200000000006</v>
      </c>
      <c r="G56" s="60">
        <f t="shared" si="22"/>
        <v>154044.05300000001</v>
      </c>
      <c r="H56" s="60">
        <f t="shared" si="22"/>
        <v>405.52200000000005</v>
      </c>
      <c r="I56" s="60">
        <f t="shared" si="22"/>
        <v>153638.53100000002</v>
      </c>
      <c r="J56" s="27"/>
      <c r="K56" s="27"/>
      <c r="L56" s="27"/>
      <c r="M56" s="27"/>
    </row>
    <row r="57" spans="2:13" ht="14.4" thickBot="1">
      <c r="B57" s="109">
        <v>44927</v>
      </c>
      <c r="C57" s="35">
        <v>4575.2359999999999</v>
      </c>
      <c r="D57" s="43">
        <v>9.5410000000000004</v>
      </c>
      <c r="E57" s="43">
        <v>6278.2449999999999</v>
      </c>
      <c r="F57" s="43">
        <v>18.66</v>
      </c>
      <c r="G57" s="36">
        <v>10853.481</v>
      </c>
      <c r="H57" s="36">
        <v>28.201000000000001</v>
      </c>
      <c r="I57" s="36">
        <v>10825.28</v>
      </c>
      <c r="J57" s="27"/>
      <c r="K57" s="27"/>
      <c r="L57" s="27"/>
      <c r="M57" s="27"/>
    </row>
    <row r="58" spans="2:13" ht="14.4" thickBot="1">
      <c r="B58" s="109">
        <v>44958</v>
      </c>
      <c r="C58" s="35">
        <v>3940.1379999999999</v>
      </c>
      <c r="D58" s="43">
        <v>12.247</v>
      </c>
      <c r="E58" s="43">
        <v>6007.0020000000004</v>
      </c>
      <c r="F58" s="43">
        <v>22.122</v>
      </c>
      <c r="G58" s="36">
        <v>9947.14</v>
      </c>
      <c r="H58" s="36">
        <v>34.369</v>
      </c>
      <c r="I58" s="36">
        <v>9912.7709999999988</v>
      </c>
      <c r="J58" s="27"/>
      <c r="K58" s="27"/>
      <c r="L58" s="27"/>
      <c r="M58" s="27"/>
    </row>
    <row r="59" spans="2:13" ht="14.4" thickBot="1">
      <c r="B59" s="109">
        <v>44986</v>
      </c>
      <c r="C59" s="35">
        <v>3555.8969999999999</v>
      </c>
      <c r="D59" s="43">
        <v>9.6379999999999999</v>
      </c>
      <c r="E59" s="43">
        <v>8675.9760000000006</v>
      </c>
      <c r="F59" s="43">
        <v>23.898</v>
      </c>
      <c r="G59" s="36">
        <v>12231.873</v>
      </c>
      <c r="H59" s="36">
        <v>33.536000000000001</v>
      </c>
      <c r="I59" s="36">
        <v>12198.337</v>
      </c>
      <c r="J59" s="27"/>
      <c r="K59" s="27"/>
      <c r="L59" s="27"/>
      <c r="M59" s="27"/>
    </row>
    <row r="60" spans="2:13" ht="14.4" thickBot="1">
      <c r="B60" s="109">
        <v>45017</v>
      </c>
      <c r="C60" s="35">
        <v>2256.3580000000002</v>
      </c>
      <c r="D60" s="43">
        <v>15.643000000000001</v>
      </c>
      <c r="E60" s="43">
        <v>4903.607</v>
      </c>
      <c r="F60" s="43">
        <v>40.124000000000002</v>
      </c>
      <c r="G60" s="36">
        <v>7159.9650000000001</v>
      </c>
      <c r="H60" s="36">
        <v>55.767000000000003</v>
      </c>
      <c r="I60" s="36">
        <v>7104.1980000000003</v>
      </c>
      <c r="J60" s="27"/>
      <c r="K60" s="27"/>
      <c r="L60" s="27"/>
      <c r="M60" s="27"/>
    </row>
    <row r="61" spans="2:13" ht="14.4" thickBot="1">
      <c r="B61" s="109">
        <v>45047</v>
      </c>
      <c r="C61" s="114">
        <v>3732.3389999999999</v>
      </c>
      <c r="D61" s="115">
        <v>7.77</v>
      </c>
      <c r="E61" s="115">
        <v>8024.5529999999999</v>
      </c>
      <c r="F61" s="115">
        <v>18.422999999999998</v>
      </c>
      <c r="G61" s="116">
        <f t="shared" ref="G61:G63" si="23">C61+E61</f>
        <v>11756.892</v>
      </c>
      <c r="H61" s="116">
        <f t="shared" ref="H61:H63" si="24">D61+F61</f>
        <v>26.192999999999998</v>
      </c>
      <c r="I61" s="115">
        <f t="shared" ref="I61:I63" si="25">G61-H61</f>
        <v>11730.699000000001</v>
      </c>
      <c r="J61" s="27"/>
      <c r="K61" s="27"/>
      <c r="L61" s="27"/>
      <c r="M61" s="27"/>
    </row>
    <row r="62" spans="2:13" ht="14.4" thickBot="1">
      <c r="B62" s="109">
        <v>45078</v>
      </c>
      <c r="C62" s="114">
        <v>3102.1570000000002</v>
      </c>
      <c r="D62" s="115">
        <v>8.1389999999999993</v>
      </c>
      <c r="E62" s="115">
        <v>6231.1030000000001</v>
      </c>
      <c r="F62" s="115">
        <v>20.411999999999999</v>
      </c>
      <c r="G62" s="116">
        <f t="shared" si="23"/>
        <v>9333.26</v>
      </c>
      <c r="H62" s="116">
        <f t="shared" si="24"/>
        <v>28.550999999999998</v>
      </c>
      <c r="I62" s="115">
        <f t="shared" si="25"/>
        <v>9304.7090000000007</v>
      </c>
      <c r="J62" s="27"/>
      <c r="K62" s="27"/>
      <c r="L62" s="27"/>
      <c r="M62" s="27"/>
    </row>
    <row r="63" spans="2:13" ht="14.4" thickBot="1">
      <c r="B63" s="109">
        <v>45108</v>
      </c>
      <c r="C63" s="114">
        <v>3879.2910000000002</v>
      </c>
      <c r="D63" s="115">
        <v>9.5239999999999991</v>
      </c>
      <c r="E63" s="115">
        <v>7836.9960000000001</v>
      </c>
      <c r="F63" s="115">
        <v>25.585999999999999</v>
      </c>
      <c r="G63" s="116">
        <f t="shared" si="23"/>
        <v>11716.287</v>
      </c>
      <c r="H63" s="116">
        <f t="shared" si="24"/>
        <v>35.11</v>
      </c>
      <c r="I63" s="115">
        <f t="shared" si="25"/>
        <v>11681.177</v>
      </c>
    </row>
    <row r="64" spans="2:13" ht="14.4" thickBot="1">
      <c r="B64" s="109">
        <v>45139</v>
      </c>
      <c r="C64" s="114">
        <f>3972.46*J72/J73</f>
        <v>1281.4387096774194</v>
      </c>
      <c r="D64" s="115">
        <f>9.802*J72/J73</f>
        <v>3.1619354838709675</v>
      </c>
      <c r="E64" s="115">
        <f>8576.172*J72/J73</f>
        <v>2766.5070967741935</v>
      </c>
      <c r="F64" s="115">
        <f>23.416*J72/J73</f>
        <v>7.5535483870967743</v>
      </c>
      <c r="G64" s="116">
        <f t="shared" ref="G64" si="26">C64+E64</f>
        <v>4047.945806451613</v>
      </c>
      <c r="H64" s="116">
        <f t="shared" ref="H64" si="27">D64+F64</f>
        <v>10.715483870967741</v>
      </c>
      <c r="I64" s="115">
        <f t="shared" ref="I64" si="28">G64-H64</f>
        <v>4037.2303225806454</v>
      </c>
    </row>
    <row r="65" spans="2:19" ht="14.4" thickBot="1">
      <c r="B65" s="52" t="s">
        <v>100</v>
      </c>
      <c r="C65" s="60">
        <f>SUM(C57:C64)</f>
        <v>26322.85470967742</v>
      </c>
      <c r="D65" s="60">
        <f t="shared" ref="D65:I65" si="29">SUM(D57:D64)</f>
        <v>75.663935483870958</v>
      </c>
      <c r="E65" s="60">
        <f t="shared" si="29"/>
        <v>50723.989096774196</v>
      </c>
      <c r="F65" s="60">
        <f t="shared" si="29"/>
        <v>176.77854838709681</v>
      </c>
      <c r="G65" s="60">
        <f t="shared" si="29"/>
        <v>77046.843806451609</v>
      </c>
      <c r="H65" s="60">
        <f t="shared" si="29"/>
        <v>252.44248387096772</v>
      </c>
      <c r="I65" s="60">
        <f t="shared" si="29"/>
        <v>76794.401322580641</v>
      </c>
      <c r="J65" s="27"/>
      <c r="K65" s="27"/>
      <c r="L65" s="27"/>
      <c r="M65" s="27"/>
    </row>
    <row r="66" spans="2:19" ht="33.450000000000003" customHeight="1" thickBot="1">
      <c r="B66" s="61" t="s">
        <v>3</v>
      </c>
      <c r="C66" s="62">
        <f>C43+C56+C65</f>
        <v>116722.56170967742</v>
      </c>
      <c r="D66" s="62">
        <f t="shared" ref="D66:I66" si="30">D43+D56+D65</f>
        <v>281.89393548387096</v>
      </c>
      <c r="E66" s="62">
        <f t="shared" si="30"/>
        <v>180164.73509677421</v>
      </c>
      <c r="F66" s="62">
        <f t="shared" si="30"/>
        <v>568.43054838709691</v>
      </c>
      <c r="G66" s="62">
        <f t="shared" si="30"/>
        <v>296887.29680645163</v>
      </c>
      <c r="H66" s="62">
        <f t="shared" si="30"/>
        <v>850.32448387096781</v>
      </c>
      <c r="I66" s="62">
        <f t="shared" si="30"/>
        <v>296036.97232258064</v>
      </c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2:19">
      <c r="B67" s="3"/>
      <c r="C67" s="4"/>
      <c r="D67" s="4"/>
      <c r="E67" s="5"/>
      <c r="F67" s="6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2:19" ht="26.4">
      <c r="B68" s="7" t="s">
        <v>68</v>
      </c>
      <c r="C68" s="66">
        <v>0.5514</v>
      </c>
      <c r="D68" s="8" t="s">
        <v>78</v>
      </c>
      <c r="E68" s="67" t="s">
        <v>69</v>
      </c>
      <c r="F68" s="118">
        <f>(E75-F75)/F75</f>
        <v>-0.17406385776632283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2:19">
      <c r="B69" s="9"/>
      <c r="C69" s="10"/>
      <c r="D69" s="10"/>
      <c r="E69" s="10"/>
      <c r="F69" s="11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2:19">
      <c r="B70" s="9"/>
      <c r="C70" s="10"/>
      <c r="D70" s="10"/>
      <c r="E70" s="10"/>
      <c r="F70" s="11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2:19" ht="15.6">
      <c r="B71" s="131" t="s">
        <v>70</v>
      </c>
      <c r="C71" s="132"/>
      <c r="D71" s="68" t="s">
        <v>51</v>
      </c>
      <c r="E71" s="69" t="s">
        <v>79</v>
      </c>
      <c r="F71" s="70" t="s">
        <v>80</v>
      </c>
      <c r="G71" s="25"/>
      <c r="H71" s="131" t="s">
        <v>70</v>
      </c>
      <c r="I71" s="132"/>
      <c r="J71" s="68" t="s">
        <v>51</v>
      </c>
      <c r="K71" s="25"/>
      <c r="L71" s="25"/>
      <c r="M71" s="25"/>
      <c r="N71" s="25"/>
      <c r="O71" s="25"/>
      <c r="P71" s="25"/>
      <c r="Q71" s="25"/>
      <c r="R71" s="25"/>
      <c r="S71" s="25"/>
    </row>
    <row r="72" spans="2:19">
      <c r="B72" s="12">
        <f>B4</f>
        <v>44409</v>
      </c>
      <c r="C72" s="13">
        <v>44561</v>
      </c>
      <c r="D72" s="16">
        <f>C72-B72+1</f>
        <v>153</v>
      </c>
      <c r="E72" s="14">
        <f>J9</f>
        <v>36174</v>
      </c>
      <c r="F72" s="15">
        <f>$D$81/365*D72</f>
        <v>40861.898630136988</v>
      </c>
      <c r="G72" s="25"/>
      <c r="H72" s="12">
        <v>45139</v>
      </c>
      <c r="I72" s="13">
        <v>45148</v>
      </c>
      <c r="J72" s="120">
        <f>I72-H72+1</f>
        <v>10</v>
      </c>
      <c r="K72" s="25"/>
      <c r="L72" s="25"/>
      <c r="M72" s="25"/>
      <c r="N72" s="25"/>
      <c r="O72" s="25"/>
      <c r="P72" s="25"/>
      <c r="Q72" s="25"/>
      <c r="R72" s="25"/>
      <c r="S72" s="25"/>
    </row>
    <row r="73" spans="2:19">
      <c r="B73" s="12">
        <f>B10</f>
        <v>44562</v>
      </c>
      <c r="C73" s="13">
        <v>44926</v>
      </c>
      <c r="D73" s="16">
        <v>365</v>
      </c>
      <c r="E73" s="14">
        <f>J22</f>
        <v>84716</v>
      </c>
      <c r="F73" s="15">
        <f t="shared" ref="F73:F74" si="31">$D$81/365*D73</f>
        <v>97481</v>
      </c>
      <c r="G73" s="25"/>
      <c r="H73" s="12">
        <v>45139</v>
      </c>
      <c r="I73" s="13">
        <v>45169</v>
      </c>
      <c r="J73" s="120">
        <f>I73-H73+1</f>
        <v>31</v>
      </c>
      <c r="K73" s="25"/>
      <c r="L73" s="25"/>
      <c r="M73" s="25"/>
      <c r="N73" s="25"/>
      <c r="O73" s="25"/>
      <c r="P73" s="25"/>
      <c r="Q73" s="25"/>
      <c r="R73" s="25"/>
      <c r="S73" s="25"/>
    </row>
    <row r="74" spans="2:19">
      <c r="B74" s="12">
        <f>B57</f>
        <v>44927</v>
      </c>
      <c r="C74" s="13">
        <v>45148</v>
      </c>
      <c r="D74" s="16">
        <f>C74-B74+1</f>
        <v>222</v>
      </c>
      <c r="E74" s="14">
        <f>J31</f>
        <v>42342</v>
      </c>
      <c r="F74" s="15">
        <f t="shared" si="31"/>
        <v>59289.813698630132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2:19">
      <c r="B75" s="124" t="s">
        <v>30</v>
      </c>
      <c r="C75" s="125"/>
      <c r="D75" s="17">
        <f>SUM(D72:D74)</f>
        <v>740</v>
      </c>
      <c r="E75" s="119">
        <f t="shared" ref="E75:F75" si="32">SUM(E72:E74)</f>
        <v>163232</v>
      </c>
      <c r="F75" s="18">
        <f t="shared" si="32"/>
        <v>197632.71232876711</v>
      </c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2:19">
      <c r="B76" s="71"/>
      <c r="C76" s="72"/>
      <c r="D76" s="72"/>
      <c r="E76" s="10"/>
      <c r="F76" s="11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2:19">
      <c r="B77" s="9"/>
      <c r="C77" s="10"/>
      <c r="D77" s="10"/>
      <c r="E77" s="10"/>
      <c r="F77" s="11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2:19">
      <c r="B78" s="126" t="s">
        <v>28</v>
      </c>
      <c r="C78" s="127"/>
      <c r="D78" s="19">
        <f>B72</f>
        <v>44409</v>
      </c>
      <c r="E78" s="10"/>
      <c r="F78" s="11"/>
    </row>
    <row r="79" spans="2:19">
      <c r="B79" s="126" t="s">
        <v>29</v>
      </c>
      <c r="C79" s="127"/>
      <c r="D79" s="19">
        <f>C74</f>
        <v>45148</v>
      </c>
      <c r="E79" s="10"/>
      <c r="F79" s="11"/>
    </row>
    <row r="80" spans="2:19">
      <c r="B80" s="126" t="s">
        <v>31</v>
      </c>
      <c r="C80" s="127"/>
      <c r="D80" s="24">
        <f>D75</f>
        <v>740</v>
      </c>
      <c r="E80" s="20">
        <f>D80/365</f>
        <v>2.0273972602739727</v>
      </c>
      <c r="F80" s="11"/>
    </row>
    <row r="81" spans="2:6" ht="15.6">
      <c r="B81" s="126" t="s">
        <v>93</v>
      </c>
      <c r="C81" s="127"/>
      <c r="D81" s="24">
        <v>97481</v>
      </c>
      <c r="E81" s="10"/>
      <c r="F81" s="11"/>
    </row>
    <row r="82" spans="2:6">
      <c r="B82" s="126" t="s">
        <v>32</v>
      </c>
      <c r="C82" s="127"/>
      <c r="D82" s="24">
        <f>D81/365*D80</f>
        <v>197632.71232876711</v>
      </c>
      <c r="E82" s="10"/>
      <c r="F82" s="11"/>
    </row>
    <row r="83" spans="2:6">
      <c r="B83" s="126" t="s">
        <v>71</v>
      </c>
      <c r="C83" s="127"/>
      <c r="D83" s="14">
        <v>152900</v>
      </c>
      <c r="E83" s="10"/>
      <c r="F83" s="11"/>
    </row>
    <row r="84" spans="2:6" ht="14.4" thickBot="1">
      <c r="B84" s="122" t="s">
        <v>72</v>
      </c>
      <c r="C84" s="123"/>
      <c r="D84" s="21">
        <f>D83*D75/365</f>
        <v>309989.0410958904</v>
      </c>
      <c r="E84" s="22"/>
      <c r="F84" s="23"/>
    </row>
  </sheetData>
  <mergeCells count="12">
    <mergeCell ref="B2:M2"/>
    <mergeCell ref="B71:C71"/>
    <mergeCell ref="B82:C82"/>
    <mergeCell ref="B83:C83"/>
    <mergeCell ref="B36:I36"/>
    <mergeCell ref="H71:I71"/>
    <mergeCell ref="B84:C84"/>
    <mergeCell ref="B75:C75"/>
    <mergeCell ref="B78:C78"/>
    <mergeCell ref="B79:C79"/>
    <mergeCell ref="B80:C80"/>
    <mergeCell ref="B81:C8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topLeftCell="A16" zoomScaleNormal="100" workbookViewId="0">
      <selection activeCell="G37" sqref="G37"/>
    </sheetView>
  </sheetViews>
  <sheetFormatPr defaultColWidth="8.77734375" defaultRowHeight="13.8"/>
  <cols>
    <col min="1" max="1" width="8.77734375" style="74"/>
    <col min="2" max="2" width="32.77734375" style="74" customWidth="1"/>
    <col min="3" max="3" width="20.21875" style="74" customWidth="1"/>
    <col min="4" max="4" width="26.44140625" style="74" customWidth="1"/>
    <col min="5" max="5" width="24.33203125" style="74" customWidth="1"/>
    <col min="6" max="8" width="20.21875" style="74" customWidth="1"/>
    <col min="9" max="11" width="23.21875" style="74" customWidth="1"/>
    <col min="12" max="12" width="16.44140625" style="74" customWidth="1"/>
    <col min="13" max="15" width="8.77734375" style="74"/>
    <col min="16" max="16" width="15.77734375" style="74" customWidth="1"/>
    <col min="17" max="18" width="23.21875" style="74" customWidth="1"/>
    <col min="19" max="255" width="8.77734375" style="74"/>
    <col min="256" max="262" width="20.21875" style="74" customWidth="1"/>
    <col min="263" max="263" width="22.33203125" style="74" bestFit="1" customWidth="1"/>
    <col min="264" max="264" width="18.33203125" style="74" customWidth="1"/>
    <col min="265" max="265" width="10.6640625" style="74" customWidth="1"/>
    <col min="266" max="511" width="8.77734375" style="74"/>
    <col min="512" max="518" width="20.21875" style="74" customWidth="1"/>
    <col min="519" max="519" width="22.33203125" style="74" bestFit="1" customWidth="1"/>
    <col min="520" max="520" width="18.33203125" style="74" customWidth="1"/>
    <col min="521" max="521" width="10.6640625" style="74" customWidth="1"/>
    <col min="522" max="767" width="8.77734375" style="74"/>
    <col min="768" max="774" width="20.21875" style="74" customWidth="1"/>
    <col min="775" max="775" width="22.33203125" style="74" bestFit="1" customWidth="1"/>
    <col min="776" max="776" width="18.33203125" style="74" customWidth="1"/>
    <col min="777" max="777" width="10.6640625" style="74" customWidth="1"/>
    <col min="778" max="1023" width="8.77734375" style="74"/>
    <col min="1024" max="1030" width="20.21875" style="74" customWidth="1"/>
    <col min="1031" max="1031" width="22.33203125" style="74" bestFit="1" customWidth="1"/>
    <col min="1032" max="1032" width="18.33203125" style="74" customWidth="1"/>
    <col min="1033" max="1033" width="10.6640625" style="74" customWidth="1"/>
    <col min="1034" max="1279" width="8.77734375" style="74"/>
    <col min="1280" max="1286" width="20.21875" style="74" customWidth="1"/>
    <col min="1287" max="1287" width="22.33203125" style="74" bestFit="1" customWidth="1"/>
    <col min="1288" max="1288" width="18.33203125" style="74" customWidth="1"/>
    <col min="1289" max="1289" width="10.6640625" style="74" customWidth="1"/>
    <col min="1290" max="1535" width="8.77734375" style="74"/>
    <col min="1536" max="1542" width="20.21875" style="74" customWidth="1"/>
    <col min="1543" max="1543" width="22.33203125" style="74" bestFit="1" customWidth="1"/>
    <col min="1544" max="1544" width="18.33203125" style="74" customWidth="1"/>
    <col min="1545" max="1545" width="10.6640625" style="74" customWidth="1"/>
    <col min="1546" max="1791" width="8.77734375" style="74"/>
    <col min="1792" max="1798" width="20.21875" style="74" customWidth="1"/>
    <col min="1799" max="1799" width="22.33203125" style="74" bestFit="1" customWidth="1"/>
    <col min="1800" max="1800" width="18.33203125" style="74" customWidth="1"/>
    <col min="1801" max="1801" width="10.6640625" style="74" customWidth="1"/>
    <col min="1802" max="2047" width="8.77734375" style="74"/>
    <col min="2048" max="2054" width="20.21875" style="74" customWidth="1"/>
    <col min="2055" max="2055" width="22.33203125" style="74" bestFit="1" customWidth="1"/>
    <col min="2056" max="2056" width="18.33203125" style="74" customWidth="1"/>
    <col min="2057" max="2057" width="10.6640625" style="74" customWidth="1"/>
    <col min="2058" max="2303" width="8.77734375" style="74"/>
    <col min="2304" max="2310" width="20.21875" style="74" customWidth="1"/>
    <col min="2311" max="2311" width="22.33203125" style="74" bestFit="1" customWidth="1"/>
    <col min="2312" max="2312" width="18.33203125" style="74" customWidth="1"/>
    <col min="2313" max="2313" width="10.6640625" style="74" customWidth="1"/>
    <col min="2314" max="2559" width="8.77734375" style="74"/>
    <col min="2560" max="2566" width="20.21875" style="74" customWidth="1"/>
    <col min="2567" max="2567" width="22.33203125" style="74" bestFit="1" customWidth="1"/>
    <col min="2568" max="2568" width="18.33203125" style="74" customWidth="1"/>
    <col min="2569" max="2569" width="10.6640625" style="74" customWidth="1"/>
    <col min="2570" max="2815" width="8.77734375" style="74"/>
    <col min="2816" max="2822" width="20.21875" style="74" customWidth="1"/>
    <col min="2823" max="2823" width="22.33203125" style="74" bestFit="1" customWidth="1"/>
    <col min="2824" max="2824" width="18.33203125" style="74" customWidth="1"/>
    <col min="2825" max="2825" width="10.6640625" style="74" customWidth="1"/>
    <col min="2826" max="3071" width="8.77734375" style="74"/>
    <col min="3072" max="3078" width="20.21875" style="74" customWidth="1"/>
    <col min="3079" max="3079" width="22.33203125" style="74" bestFit="1" customWidth="1"/>
    <col min="3080" max="3080" width="18.33203125" style="74" customWidth="1"/>
    <col min="3081" max="3081" width="10.6640625" style="74" customWidth="1"/>
    <col min="3082" max="3327" width="8.77734375" style="74"/>
    <col min="3328" max="3334" width="20.21875" style="74" customWidth="1"/>
    <col min="3335" max="3335" width="22.33203125" style="74" bestFit="1" customWidth="1"/>
    <col min="3336" max="3336" width="18.33203125" style="74" customWidth="1"/>
    <col min="3337" max="3337" width="10.6640625" style="74" customWidth="1"/>
    <col min="3338" max="3583" width="8.77734375" style="74"/>
    <col min="3584" max="3590" width="20.21875" style="74" customWidth="1"/>
    <col min="3591" max="3591" width="22.33203125" style="74" bestFit="1" customWidth="1"/>
    <col min="3592" max="3592" width="18.33203125" style="74" customWidth="1"/>
    <col min="3593" max="3593" width="10.6640625" style="74" customWidth="1"/>
    <col min="3594" max="3839" width="8.77734375" style="74"/>
    <col min="3840" max="3846" width="20.21875" style="74" customWidth="1"/>
    <col min="3847" max="3847" width="22.33203125" style="74" bestFit="1" customWidth="1"/>
    <col min="3848" max="3848" width="18.33203125" style="74" customWidth="1"/>
    <col min="3849" max="3849" width="10.6640625" style="74" customWidth="1"/>
    <col min="3850" max="4095" width="8.77734375" style="74"/>
    <col min="4096" max="4102" width="20.21875" style="74" customWidth="1"/>
    <col min="4103" max="4103" width="22.33203125" style="74" bestFit="1" customWidth="1"/>
    <col min="4104" max="4104" width="18.33203125" style="74" customWidth="1"/>
    <col min="4105" max="4105" width="10.6640625" style="74" customWidth="1"/>
    <col min="4106" max="4351" width="8.77734375" style="74"/>
    <col min="4352" max="4358" width="20.21875" style="74" customWidth="1"/>
    <col min="4359" max="4359" width="22.33203125" style="74" bestFit="1" customWidth="1"/>
    <col min="4360" max="4360" width="18.33203125" style="74" customWidth="1"/>
    <col min="4361" max="4361" width="10.6640625" style="74" customWidth="1"/>
    <col min="4362" max="4607" width="8.77734375" style="74"/>
    <col min="4608" max="4614" width="20.21875" style="74" customWidth="1"/>
    <col min="4615" max="4615" width="22.33203125" style="74" bestFit="1" customWidth="1"/>
    <col min="4616" max="4616" width="18.33203125" style="74" customWidth="1"/>
    <col min="4617" max="4617" width="10.6640625" style="74" customWidth="1"/>
    <col min="4618" max="4863" width="8.77734375" style="74"/>
    <col min="4864" max="4870" width="20.21875" style="74" customWidth="1"/>
    <col min="4871" max="4871" width="22.33203125" style="74" bestFit="1" customWidth="1"/>
    <col min="4872" max="4872" width="18.33203125" style="74" customWidth="1"/>
    <col min="4873" max="4873" width="10.6640625" style="74" customWidth="1"/>
    <col min="4874" max="5119" width="8.77734375" style="74"/>
    <col min="5120" max="5126" width="20.21875" style="74" customWidth="1"/>
    <col min="5127" max="5127" width="22.33203125" style="74" bestFit="1" customWidth="1"/>
    <col min="5128" max="5128" width="18.33203125" style="74" customWidth="1"/>
    <col min="5129" max="5129" width="10.6640625" style="74" customWidth="1"/>
    <col min="5130" max="5375" width="8.77734375" style="74"/>
    <col min="5376" max="5382" width="20.21875" style="74" customWidth="1"/>
    <col min="5383" max="5383" width="22.33203125" style="74" bestFit="1" customWidth="1"/>
    <col min="5384" max="5384" width="18.33203125" style="74" customWidth="1"/>
    <col min="5385" max="5385" width="10.6640625" style="74" customWidth="1"/>
    <col min="5386" max="5631" width="8.77734375" style="74"/>
    <col min="5632" max="5638" width="20.21875" style="74" customWidth="1"/>
    <col min="5639" max="5639" width="22.33203125" style="74" bestFit="1" customWidth="1"/>
    <col min="5640" max="5640" width="18.33203125" style="74" customWidth="1"/>
    <col min="5641" max="5641" width="10.6640625" style="74" customWidth="1"/>
    <col min="5642" max="5887" width="8.77734375" style="74"/>
    <col min="5888" max="5894" width="20.21875" style="74" customWidth="1"/>
    <col min="5895" max="5895" width="22.33203125" style="74" bestFit="1" customWidth="1"/>
    <col min="5896" max="5896" width="18.33203125" style="74" customWidth="1"/>
    <col min="5897" max="5897" width="10.6640625" style="74" customWidth="1"/>
    <col min="5898" max="6143" width="8.77734375" style="74"/>
    <col min="6144" max="6150" width="20.21875" style="74" customWidth="1"/>
    <col min="6151" max="6151" width="22.33203125" style="74" bestFit="1" customWidth="1"/>
    <col min="6152" max="6152" width="18.33203125" style="74" customWidth="1"/>
    <col min="6153" max="6153" width="10.6640625" style="74" customWidth="1"/>
    <col min="6154" max="6399" width="8.77734375" style="74"/>
    <col min="6400" max="6406" width="20.21875" style="74" customWidth="1"/>
    <col min="6407" max="6407" width="22.33203125" style="74" bestFit="1" customWidth="1"/>
    <col min="6408" max="6408" width="18.33203125" style="74" customWidth="1"/>
    <col min="6409" max="6409" width="10.6640625" style="74" customWidth="1"/>
    <col min="6410" max="6655" width="8.77734375" style="74"/>
    <col min="6656" max="6662" width="20.21875" style="74" customWidth="1"/>
    <col min="6663" max="6663" width="22.33203125" style="74" bestFit="1" customWidth="1"/>
    <col min="6664" max="6664" width="18.33203125" style="74" customWidth="1"/>
    <col min="6665" max="6665" width="10.6640625" style="74" customWidth="1"/>
    <col min="6666" max="6911" width="8.77734375" style="74"/>
    <col min="6912" max="6918" width="20.21875" style="74" customWidth="1"/>
    <col min="6919" max="6919" width="22.33203125" style="74" bestFit="1" customWidth="1"/>
    <col min="6920" max="6920" width="18.33203125" style="74" customWidth="1"/>
    <col min="6921" max="6921" width="10.6640625" style="74" customWidth="1"/>
    <col min="6922" max="7167" width="8.77734375" style="74"/>
    <col min="7168" max="7174" width="20.21875" style="74" customWidth="1"/>
    <col min="7175" max="7175" width="22.33203125" style="74" bestFit="1" customWidth="1"/>
    <col min="7176" max="7176" width="18.33203125" style="74" customWidth="1"/>
    <col min="7177" max="7177" width="10.6640625" style="74" customWidth="1"/>
    <col min="7178" max="7423" width="8.77734375" style="74"/>
    <col min="7424" max="7430" width="20.21875" style="74" customWidth="1"/>
    <col min="7431" max="7431" width="22.33203125" style="74" bestFit="1" customWidth="1"/>
    <col min="7432" max="7432" width="18.33203125" style="74" customWidth="1"/>
    <col min="7433" max="7433" width="10.6640625" style="74" customWidth="1"/>
    <col min="7434" max="7679" width="8.77734375" style="74"/>
    <col min="7680" max="7686" width="20.21875" style="74" customWidth="1"/>
    <col min="7687" max="7687" width="22.33203125" style="74" bestFit="1" customWidth="1"/>
    <col min="7688" max="7688" width="18.33203125" style="74" customWidth="1"/>
    <col min="7689" max="7689" width="10.6640625" style="74" customWidth="1"/>
    <col min="7690" max="7935" width="8.77734375" style="74"/>
    <col min="7936" max="7942" width="20.21875" style="74" customWidth="1"/>
    <col min="7943" max="7943" width="22.33203125" style="74" bestFit="1" customWidth="1"/>
    <col min="7944" max="7944" width="18.33203125" style="74" customWidth="1"/>
    <col min="7945" max="7945" width="10.6640625" style="74" customWidth="1"/>
    <col min="7946" max="8191" width="8.77734375" style="74"/>
    <col min="8192" max="8198" width="20.21875" style="74" customWidth="1"/>
    <col min="8199" max="8199" width="22.33203125" style="74" bestFit="1" customWidth="1"/>
    <col min="8200" max="8200" width="18.33203125" style="74" customWidth="1"/>
    <col min="8201" max="8201" width="10.6640625" style="74" customWidth="1"/>
    <col min="8202" max="8447" width="8.77734375" style="74"/>
    <col min="8448" max="8454" width="20.21875" style="74" customWidth="1"/>
    <col min="8455" max="8455" width="22.33203125" style="74" bestFit="1" customWidth="1"/>
    <col min="8456" max="8456" width="18.33203125" style="74" customWidth="1"/>
    <col min="8457" max="8457" width="10.6640625" style="74" customWidth="1"/>
    <col min="8458" max="8703" width="8.77734375" style="74"/>
    <col min="8704" max="8710" width="20.21875" style="74" customWidth="1"/>
    <col min="8711" max="8711" width="22.33203125" style="74" bestFit="1" customWidth="1"/>
    <col min="8712" max="8712" width="18.33203125" style="74" customWidth="1"/>
    <col min="8713" max="8713" width="10.6640625" style="74" customWidth="1"/>
    <col min="8714" max="8959" width="8.77734375" style="74"/>
    <col min="8960" max="8966" width="20.21875" style="74" customWidth="1"/>
    <col min="8967" max="8967" width="22.33203125" style="74" bestFit="1" customWidth="1"/>
    <col min="8968" max="8968" width="18.33203125" style="74" customWidth="1"/>
    <col min="8969" max="8969" width="10.6640625" style="74" customWidth="1"/>
    <col min="8970" max="9215" width="8.77734375" style="74"/>
    <col min="9216" max="9222" width="20.21875" style="74" customWidth="1"/>
    <col min="9223" max="9223" width="22.33203125" style="74" bestFit="1" customWidth="1"/>
    <col min="9224" max="9224" width="18.33203125" style="74" customWidth="1"/>
    <col min="9225" max="9225" width="10.6640625" style="74" customWidth="1"/>
    <col min="9226" max="9471" width="8.77734375" style="74"/>
    <col min="9472" max="9478" width="20.21875" style="74" customWidth="1"/>
    <col min="9479" max="9479" width="22.33203125" style="74" bestFit="1" customWidth="1"/>
    <col min="9480" max="9480" width="18.33203125" style="74" customWidth="1"/>
    <col min="9481" max="9481" width="10.6640625" style="74" customWidth="1"/>
    <col min="9482" max="9727" width="8.77734375" style="74"/>
    <col min="9728" max="9734" width="20.21875" style="74" customWidth="1"/>
    <col min="9735" max="9735" width="22.33203125" style="74" bestFit="1" customWidth="1"/>
    <col min="9736" max="9736" width="18.33203125" style="74" customWidth="1"/>
    <col min="9737" max="9737" width="10.6640625" style="74" customWidth="1"/>
    <col min="9738" max="9983" width="8.77734375" style="74"/>
    <col min="9984" max="9990" width="20.21875" style="74" customWidth="1"/>
    <col min="9991" max="9991" width="22.33203125" style="74" bestFit="1" customWidth="1"/>
    <col min="9992" max="9992" width="18.33203125" style="74" customWidth="1"/>
    <col min="9993" max="9993" width="10.6640625" style="74" customWidth="1"/>
    <col min="9994" max="10239" width="8.77734375" style="74"/>
    <col min="10240" max="10246" width="20.21875" style="74" customWidth="1"/>
    <col min="10247" max="10247" width="22.33203125" style="74" bestFit="1" customWidth="1"/>
    <col min="10248" max="10248" width="18.33203125" style="74" customWidth="1"/>
    <col min="10249" max="10249" width="10.6640625" style="74" customWidth="1"/>
    <col min="10250" max="10495" width="8.77734375" style="74"/>
    <col min="10496" max="10502" width="20.21875" style="74" customWidth="1"/>
    <col min="10503" max="10503" width="22.33203125" style="74" bestFit="1" customWidth="1"/>
    <col min="10504" max="10504" width="18.33203125" style="74" customWidth="1"/>
    <col min="10505" max="10505" width="10.6640625" style="74" customWidth="1"/>
    <col min="10506" max="10751" width="8.77734375" style="74"/>
    <col min="10752" max="10758" width="20.21875" style="74" customWidth="1"/>
    <col min="10759" max="10759" width="22.33203125" style="74" bestFit="1" customWidth="1"/>
    <col min="10760" max="10760" width="18.33203125" style="74" customWidth="1"/>
    <col min="10761" max="10761" width="10.6640625" style="74" customWidth="1"/>
    <col min="10762" max="11007" width="8.77734375" style="74"/>
    <col min="11008" max="11014" width="20.21875" style="74" customWidth="1"/>
    <col min="11015" max="11015" width="22.33203125" style="74" bestFit="1" customWidth="1"/>
    <col min="11016" max="11016" width="18.33203125" style="74" customWidth="1"/>
    <col min="11017" max="11017" width="10.6640625" style="74" customWidth="1"/>
    <col min="11018" max="11263" width="8.77734375" style="74"/>
    <col min="11264" max="11270" width="20.21875" style="74" customWidth="1"/>
    <col min="11271" max="11271" width="22.33203125" style="74" bestFit="1" customWidth="1"/>
    <col min="11272" max="11272" width="18.33203125" style="74" customWidth="1"/>
    <col min="11273" max="11273" width="10.6640625" style="74" customWidth="1"/>
    <col min="11274" max="11519" width="8.77734375" style="74"/>
    <col min="11520" max="11526" width="20.21875" style="74" customWidth="1"/>
    <col min="11527" max="11527" width="22.33203125" style="74" bestFit="1" customWidth="1"/>
    <col min="11528" max="11528" width="18.33203125" style="74" customWidth="1"/>
    <col min="11529" max="11529" width="10.6640625" style="74" customWidth="1"/>
    <col min="11530" max="11775" width="8.77734375" style="74"/>
    <col min="11776" max="11782" width="20.21875" style="74" customWidth="1"/>
    <col min="11783" max="11783" width="22.33203125" style="74" bestFit="1" customWidth="1"/>
    <col min="11784" max="11784" width="18.33203125" style="74" customWidth="1"/>
    <col min="11785" max="11785" width="10.6640625" style="74" customWidth="1"/>
    <col min="11786" max="12031" width="8.77734375" style="74"/>
    <col min="12032" max="12038" width="20.21875" style="74" customWidth="1"/>
    <col min="12039" max="12039" width="22.33203125" style="74" bestFit="1" customWidth="1"/>
    <col min="12040" max="12040" width="18.33203125" style="74" customWidth="1"/>
    <col min="12041" max="12041" width="10.6640625" style="74" customWidth="1"/>
    <col min="12042" max="12287" width="8.77734375" style="74"/>
    <col min="12288" max="12294" width="20.21875" style="74" customWidth="1"/>
    <col min="12295" max="12295" width="22.33203125" style="74" bestFit="1" customWidth="1"/>
    <col min="12296" max="12296" width="18.33203125" style="74" customWidth="1"/>
    <col min="12297" max="12297" width="10.6640625" style="74" customWidth="1"/>
    <col min="12298" max="12543" width="8.77734375" style="74"/>
    <col min="12544" max="12550" width="20.21875" style="74" customWidth="1"/>
    <col min="12551" max="12551" width="22.33203125" style="74" bestFit="1" customWidth="1"/>
    <col min="12552" max="12552" width="18.33203125" style="74" customWidth="1"/>
    <col min="12553" max="12553" width="10.6640625" style="74" customWidth="1"/>
    <col min="12554" max="12799" width="8.77734375" style="74"/>
    <col min="12800" max="12806" width="20.21875" style="74" customWidth="1"/>
    <col min="12807" max="12807" width="22.33203125" style="74" bestFit="1" customWidth="1"/>
    <col min="12808" max="12808" width="18.33203125" style="74" customWidth="1"/>
    <col min="12809" max="12809" width="10.6640625" style="74" customWidth="1"/>
    <col min="12810" max="13055" width="8.77734375" style="74"/>
    <col min="13056" max="13062" width="20.21875" style="74" customWidth="1"/>
    <col min="13063" max="13063" width="22.33203125" style="74" bestFit="1" customWidth="1"/>
    <col min="13064" max="13064" width="18.33203125" style="74" customWidth="1"/>
    <col min="13065" max="13065" width="10.6640625" style="74" customWidth="1"/>
    <col min="13066" max="13311" width="8.77734375" style="74"/>
    <col min="13312" max="13318" width="20.21875" style="74" customWidth="1"/>
    <col min="13319" max="13319" width="22.33203125" style="74" bestFit="1" customWidth="1"/>
    <col min="13320" max="13320" width="18.33203125" style="74" customWidth="1"/>
    <col min="13321" max="13321" width="10.6640625" style="74" customWidth="1"/>
    <col min="13322" max="13567" width="8.77734375" style="74"/>
    <col min="13568" max="13574" width="20.21875" style="74" customWidth="1"/>
    <col min="13575" max="13575" width="22.33203125" style="74" bestFit="1" customWidth="1"/>
    <col min="13576" max="13576" width="18.33203125" style="74" customWidth="1"/>
    <col min="13577" max="13577" width="10.6640625" style="74" customWidth="1"/>
    <col min="13578" max="13823" width="8.77734375" style="74"/>
    <col min="13824" max="13830" width="20.21875" style="74" customWidth="1"/>
    <col min="13831" max="13831" width="22.33203125" style="74" bestFit="1" customWidth="1"/>
    <col min="13832" max="13832" width="18.33203125" style="74" customWidth="1"/>
    <col min="13833" max="13833" width="10.6640625" style="74" customWidth="1"/>
    <col min="13834" max="14079" width="8.77734375" style="74"/>
    <col min="14080" max="14086" width="20.21875" style="74" customWidth="1"/>
    <col min="14087" max="14087" width="22.33203125" style="74" bestFit="1" customWidth="1"/>
    <col min="14088" max="14088" width="18.33203125" style="74" customWidth="1"/>
    <col min="14089" max="14089" width="10.6640625" style="74" customWidth="1"/>
    <col min="14090" max="14335" width="8.77734375" style="74"/>
    <col min="14336" max="14342" width="20.21875" style="74" customWidth="1"/>
    <col min="14343" max="14343" width="22.33203125" style="74" bestFit="1" customWidth="1"/>
    <col min="14344" max="14344" width="18.33203125" style="74" customWidth="1"/>
    <col min="14345" max="14345" width="10.6640625" style="74" customWidth="1"/>
    <col min="14346" max="14591" width="8.77734375" style="74"/>
    <col min="14592" max="14598" width="20.21875" style="74" customWidth="1"/>
    <col min="14599" max="14599" width="22.33203125" style="74" bestFit="1" customWidth="1"/>
    <col min="14600" max="14600" width="18.33203125" style="74" customWidth="1"/>
    <col min="14601" max="14601" width="10.6640625" style="74" customWidth="1"/>
    <col min="14602" max="14847" width="8.77734375" style="74"/>
    <col min="14848" max="14854" width="20.21875" style="74" customWidth="1"/>
    <col min="14855" max="14855" width="22.33203125" style="74" bestFit="1" customWidth="1"/>
    <col min="14856" max="14856" width="18.33203125" style="74" customWidth="1"/>
    <col min="14857" max="14857" width="10.6640625" style="74" customWidth="1"/>
    <col min="14858" max="15103" width="8.77734375" style="74"/>
    <col min="15104" max="15110" width="20.21875" style="74" customWidth="1"/>
    <col min="15111" max="15111" width="22.33203125" style="74" bestFit="1" customWidth="1"/>
    <col min="15112" max="15112" width="18.33203125" style="74" customWidth="1"/>
    <col min="15113" max="15113" width="10.6640625" style="74" customWidth="1"/>
    <col min="15114" max="15359" width="8.77734375" style="74"/>
    <col min="15360" max="15366" width="20.21875" style="74" customWidth="1"/>
    <col min="15367" max="15367" width="22.33203125" style="74" bestFit="1" customWidth="1"/>
    <col min="15368" max="15368" width="18.33203125" style="74" customWidth="1"/>
    <col min="15369" max="15369" width="10.6640625" style="74" customWidth="1"/>
    <col min="15370" max="15615" width="8.77734375" style="74"/>
    <col min="15616" max="15622" width="20.21875" style="74" customWidth="1"/>
    <col min="15623" max="15623" width="22.33203125" style="74" bestFit="1" customWidth="1"/>
    <col min="15624" max="15624" width="18.33203125" style="74" customWidth="1"/>
    <col min="15625" max="15625" width="10.6640625" style="74" customWidth="1"/>
    <col min="15626" max="15871" width="8.77734375" style="74"/>
    <col min="15872" max="15878" width="20.21875" style="74" customWidth="1"/>
    <col min="15879" max="15879" width="22.33203125" style="74" bestFit="1" customWidth="1"/>
    <col min="15880" max="15880" width="18.33203125" style="74" customWidth="1"/>
    <col min="15881" max="15881" width="10.6640625" style="74" customWidth="1"/>
    <col min="15882" max="16127" width="8.77734375" style="74"/>
    <col min="16128" max="16134" width="20.21875" style="74" customWidth="1"/>
    <col min="16135" max="16135" width="22.33203125" style="74" bestFit="1" customWidth="1"/>
    <col min="16136" max="16136" width="18.33203125" style="74" customWidth="1"/>
    <col min="16137" max="16137" width="10.6640625" style="74" customWidth="1"/>
    <col min="16138" max="16384" width="8.77734375" style="74"/>
  </cols>
  <sheetData>
    <row r="2" spans="2:8">
      <c r="B2" s="73" t="s">
        <v>81</v>
      </c>
    </row>
    <row r="4" spans="2:8">
      <c r="B4" s="73" t="s">
        <v>101</v>
      </c>
      <c r="E4" s="88">
        <f>'ER of Duzova WPP'!I32</f>
        <v>296036.87232258066</v>
      </c>
      <c r="F4" s="73" t="s">
        <v>26</v>
      </c>
    </row>
    <row r="7" spans="2:8">
      <c r="B7" s="73" t="s">
        <v>25</v>
      </c>
    </row>
    <row r="9" spans="2:8" ht="52.8">
      <c r="B9" s="89" t="s">
        <v>24</v>
      </c>
      <c r="C9" s="89" t="s">
        <v>10</v>
      </c>
      <c r="D9" s="89" t="s">
        <v>9</v>
      </c>
      <c r="E9" s="89" t="s">
        <v>8</v>
      </c>
      <c r="F9" s="89" t="s">
        <v>94</v>
      </c>
      <c r="G9" s="93" t="s">
        <v>95</v>
      </c>
      <c r="H9" s="95" t="s">
        <v>97</v>
      </c>
    </row>
    <row r="10" spans="2:8" ht="15" customHeight="1">
      <c r="B10" s="90" t="s">
        <v>23</v>
      </c>
      <c r="C10" s="91">
        <f>36.48*1000</f>
        <v>36480</v>
      </c>
      <c r="D10" s="136">
        <v>239448.83</v>
      </c>
      <c r="E10" s="92">
        <f>C10/D10</f>
        <v>0.15234987784237661</v>
      </c>
      <c r="F10" s="136">
        <f>$E$4/1000</f>
        <v>296.03687232258068</v>
      </c>
      <c r="G10" s="94">
        <f>E10*F10</f>
        <v>45.101181335184407</v>
      </c>
      <c r="H10" s="96">
        <f>G10/'ER of Duzova WPP'!$D$80*365</f>
        <v>22.245852955867985</v>
      </c>
    </row>
    <row r="11" spans="2:8" ht="15" customHeight="1">
      <c r="B11" s="90" t="s">
        <v>22</v>
      </c>
      <c r="C11" s="91">
        <f>7.79*1000</f>
        <v>7790</v>
      </c>
      <c r="D11" s="137"/>
      <c r="E11" s="92">
        <f>C11/D10</f>
        <v>3.2533046830924173E-2</v>
      </c>
      <c r="F11" s="137"/>
      <c r="G11" s="94">
        <f>E11*F10</f>
        <v>9.6309814309508379</v>
      </c>
      <c r="H11" s="96">
        <f>G11/'ER of Duzova WPP'!$D$80*365</f>
        <v>4.7504165166176433</v>
      </c>
    </row>
    <row r="12" spans="2:8" ht="15" customHeight="1"/>
    <row r="13" spans="2:8" ht="15" customHeight="1">
      <c r="B13" s="75" t="s">
        <v>21</v>
      </c>
      <c r="C13" s="76" t="s">
        <v>5</v>
      </c>
      <c r="D13" s="75"/>
      <c r="E13" s="75"/>
    </row>
    <row r="14" spans="2:8" ht="15" customHeight="1">
      <c r="B14" s="75" t="s">
        <v>20</v>
      </c>
      <c r="C14" s="76" t="s">
        <v>5</v>
      </c>
      <c r="D14" s="75"/>
      <c r="E14" s="75"/>
    </row>
    <row r="15" spans="2:8" ht="15" customHeight="1">
      <c r="B15" s="75" t="s">
        <v>52</v>
      </c>
      <c r="C15" s="75" t="s">
        <v>64</v>
      </c>
      <c r="D15" s="75"/>
      <c r="E15" s="75"/>
    </row>
    <row r="16" spans="2:8" ht="15" customHeight="1"/>
    <row r="17" spans="2:11" ht="15" customHeight="1"/>
    <row r="18" spans="2:11" ht="15" customHeight="1"/>
    <row r="19" spans="2:11" ht="15" customHeight="1">
      <c r="B19" s="77" t="s">
        <v>19</v>
      </c>
      <c r="C19" s="78"/>
      <c r="D19" s="78"/>
      <c r="E19" s="78"/>
      <c r="F19" s="78"/>
      <c r="G19" s="78"/>
      <c r="H19" s="78"/>
      <c r="I19" s="78"/>
      <c r="J19" s="78"/>
    </row>
    <row r="20" spans="2:11">
      <c r="B20" s="78"/>
      <c r="C20" s="78"/>
      <c r="D20" s="78"/>
      <c r="E20" s="78"/>
      <c r="F20" s="78"/>
      <c r="G20" s="78"/>
      <c r="H20" s="78"/>
      <c r="I20" s="79"/>
      <c r="J20" s="80"/>
      <c r="K20" s="81"/>
    </row>
    <row r="21" spans="2:11" ht="82.95" customHeight="1">
      <c r="B21" s="97" t="s">
        <v>82</v>
      </c>
      <c r="C21" s="97" t="s">
        <v>86</v>
      </c>
      <c r="D21" s="97" t="s">
        <v>83</v>
      </c>
      <c r="E21" s="97" t="s">
        <v>18</v>
      </c>
      <c r="F21" s="97" t="s">
        <v>17</v>
      </c>
      <c r="G21" s="97" t="s">
        <v>84</v>
      </c>
      <c r="H21" s="97" t="s">
        <v>59</v>
      </c>
      <c r="I21" s="101" t="s">
        <v>85</v>
      </c>
      <c r="J21" s="107" t="s">
        <v>98</v>
      </c>
    </row>
    <row r="22" spans="2:11" ht="15" customHeight="1">
      <c r="B22" s="98">
        <f>25426014*1000</f>
        <v>25426014000</v>
      </c>
      <c r="C22" s="99">
        <v>120576</v>
      </c>
      <c r="D22" s="99">
        <f>B22/C22</f>
        <v>210871.26791401274</v>
      </c>
      <c r="E22" s="100">
        <v>0.98619999999999997</v>
      </c>
      <c r="F22" s="100">
        <v>0.47849999999999998</v>
      </c>
      <c r="G22" s="98">
        <f>D22*E22*F22</f>
        <v>99509.455453438495</v>
      </c>
      <c r="H22" s="99">
        <f>E4/1000</f>
        <v>296.03687232258068</v>
      </c>
      <c r="I22" s="102">
        <f>G22*H22</f>
        <v>29458467.958959103</v>
      </c>
      <c r="J22" s="108">
        <f>I22/'ER of Duzova WPP'!$D$80*365/1000000</f>
        <v>14.530190277054153</v>
      </c>
    </row>
    <row r="23" spans="2:11" ht="15" customHeight="1"/>
    <row r="24" spans="2:11" ht="15" customHeight="1">
      <c r="B24" s="82" t="s">
        <v>16</v>
      </c>
      <c r="C24" s="83" t="s">
        <v>45</v>
      </c>
      <c r="D24" s="82"/>
      <c r="E24" s="82"/>
      <c r="F24" s="82"/>
      <c r="G24" s="76"/>
      <c r="H24" s="82"/>
      <c r="I24" s="78"/>
      <c r="J24" s="78"/>
    </row>
    <row r="25" spans="2:11" ht="15" customHeight="1">
      <c r="B25" s="82" t="s">
        <v>15</v>
      </c>
      <c r="C25" s="83" t="s">
        <v>46</v>
      </c>
      <c r="D25" s="82"/>
      <c r="E25" s="82"/>
      <c r="F25" s="82"/>
      <c r="G25" s="76"/>
      <c r="H25" s="82"/>
      <c r="I25" s="78"/>
      <c r="J25" s="78"/>
    </row>
    <row r="26" spans="2:11" ht="15" customHeight="1">
      <c r="B26" s="82" t="s">
        <v>14</v>
      </c>
      <c r="C26" s="76" t="s">
        <v>48</v>
      </c>
      <c r="D26" s="82"/>
      <c r="E26" s="82" t="s">
        <v>49</v>
      </c>
      <c r="F26" s="76" t="s">
        <v>50</v>
      </c>
      <c r="G26" s="82"/>
      <c r="H26" s="82"/>
      <c r="I26" s="78"/>
      <c r="J26" s="78"/>
    </row>
    <row r="27" spans="2:11" ht="15" customHeight="1">
      <c r="B27" s="82" t="s">
        <v>13</v>
      </c>
      <c r="C27" s="83" t="s">
        <v>47</v>
      </c>
      <c r="D27" s="82"/>
      <c r="E27" s="82"/>
      <c r="F27" s="82"/>
      <c r="G27" s="82"/>
      <c r="H27" s="82"/>
      <c r="I27" s="78"/>
      <c r="J27" s="78"/>
    </row>
    <row r="28" spans="2:11" ht="15" customHeight="1">
      <c r="B28" s="82" t="s">
        <v>60</v>
      </c>
      <c r="C28" s="76" t="s">
        <v>61</v>
      </c>
      <c r="D28" s="75"/>
      <c r="E28" s="75"/>
      <c r="F28" s="75"/>
      <c r="G28" s="75"/>
      <c r="H28" s="75"/>
    </row>
    <row r="29" spans="2:11" ht="15" customHeight="1">
      <c r="B29" s="82" t="s">
        <v>62</v>
      </c>
      <c r="C29" s="76" t="s">
        <v>63</v>
      </c>
      <c r="D29" s="75"/>
      <c r="E29" s="75"/>
      <c r="F29" s="75"/>
      <c r="G29" s="75"/>
      <c r="H29" s="75"/>
    </row>
    <row r="34" spans="2:8">
      <c r="B34" s="73" t="s">
        <v>12</v>
      </c>
    </row>
    <row r="36" spans="2:8" ht="52.8">
      <c r="B36" s="89" t="s">
        <v>11</v>
      </c>
      <c r="C36" s="89" t="s">
        <v>10</v>
      </c>
      <c r="D36" s="89" t="s">
        <v>9</v>
      </c>
      <c r="E36" s="89" t="s">
        <v>8</v>
      </c>
      <c r="F36" s="89" t="s">
        <v>94</v>
      </c>
      <c r="G36" s="93" t="s">
        <v>95</v>
      </c>
      <c r="H36" s="95" t="s">
        <v>96</v>
      </c>
    </row>
    <row r="37" spans="2:8" ht="15" customHeight="1">
      <c r="B37" s="90" t="s">
        <v>7</v>
      </c>
      <c r="C37" s="103">
        <f>324.3*1000</f>
        <v>324300</v>
      </c>
      <c r="D37" s="103">
        <f>D10</f>
        <v>239448.83</v>
      </c>
      <c r="E37" s="104">
        <f>C37/D37</f>
        <v>1.3543603449638908</v>
      </c>
      <c r="F37" s="103">
        <f>$E$4/1000</f>
        <v>296.03687232258068</v>
      </c>
      <c r="G37" s="105">
        <f>F37*E37</f>
        <v>400.94060052084166</v>
      </c>
      <c r="H37" s="96">
        <f>G37/'ER of Duzova WPP'!$D$80*365</f>
        <v>197.76124214879351</v>
      </c>
    </row>
    <row r="38" spans="2:8" ht="15" customHeight="1"/>
    <row r="39" spans="2:8" ht="15" customHeight="1">
      <c r="B39" s="75" t="s">
        <v>6</v>
      </c>
      <c r="C39" s="76" t="s">
        <v>5</v>
      </c>
      <c r="D39" s="75"/>
      <c r="E39" s="75"/>
    </row>
    <row r="40" spans="2:8" ht="15" customHeight="1">
      <c r="B40" s="75" t="s">
        <v>65</v>
      </c>
      <c r="C40" s="75"/>
      <c r="D40" s="75"/>
      <c r="E40" s="75"/>
    </row>
  </sheetData>
  <mergeCells count="2">
    <mergeCell ref="D10:D11"/>
    <mergeCell ref="F10:F11"/>
  </mergeCells>
  <hyperlinks>
    <hyperlink ref="C14" r:id="rId1"/>
    <hyperlink ref="C13" r:id="rId2"/>
    <hyperlink ref="C26" r:id="rId3"/>
    <hyperlink ref="C24" r:id="rId4"/>
    <hyperlink ref="C27" r:id="rId5"/>
    <hyperlink ref="C39" r:id="rId6"/>
    <hyperlink ref="F26" r:id="rId7"/>
    <hyperlink ref="C28" r:id="rId8"/>
    <hyperlink ref="C29" r:id="rId9"/>
    <hyperlink ref="C25" r:id="rId10"/>
  </hyperlinks>
  <pageMargins left="0.7" right="0.7" top="0.75" bottom="0.75" header="0.3" footer="0.3"/>
  <pageSetup paperSize="9" orientation="portrait" horizontalDpi="0" verticalDpi="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G19" sqref="A13:G19"/>
    </sheetView>
  </sheetViews>
  <sheetFormatPr defaultRowHeight="14.4"/>
  <cols>
    <col min="1" max="1" width="5.33203125" customWidth="1"/>
    <col min="2" max="2" width="19.77734375" customWidth="1"/>
    <col min="3" max="3" width="11.44140625" customWidth="1"/>
    <col min="4" max="4" width="17" customWidth="1"/>
    <col min="5" max="6" width="10.109375" bestFit="1" customWidth="1"/>
  </cols>
  <sheetData>
    <row r="1" spans="1:6">
      <c r="B1" s="85" t="s">
        <v>39</v>
      </c>
      <c r="C1" s="85" t="s">
        <v>40</v>
      </c>
    </row>
    <row r="2" spans="1:6">
      <c r="A2" s="84">
        <v>1</v>
      </c>
      <c r="B2" t="s">
        <v>35</v>
      </c>
      <c r="C2" s="86" t="s">
        <v>42</v>
      </c>
      <c r="E2" s="2"/>
      <c r="F2" s="2"/>
    </row>
    <row r="3" spans="1:6">
      <c r="A3" s="84">
        <v>2</v>
      </c>
      <c r="B3" t="s">
        <v>33</v>
      </c>
      <c r="C3" s="86" t="s">
        <v>42</v>
      </c>
      <c r="D3" s="2"/>
      <c r="E3" s="2"/>
      <c r="F3" s="2"/>
    </row>
    <row r="4" spans="1:6">
      <c r="A4" s="84">
        <v>3</v>
      </c>
      <c r="B4" t="s">
        <v>67</v>
      </c>
      <c r="C4" t="s">
        <v>43</v>
      </c>
      <c r="D4" s="2"/>
      <c r="E4" s="2"/>
    </row>
    <row r="5" spans="1:6">
      <c r="A5" s="84">
        <v>4</v>
      </c>
      <c r="B5" t="s">
        <v>34</v>
      </c>
      <c r="C5" s="87" t="s">
        <v>42</v>
      </c>
      <c r="D5" s="2"/>
      <c r="E5" s="2"/>
      <c r="F5" s="2"/>
    </row>
    <row r="6" spans="1:6">
      <c r="A6" s="84">
        <v>5</v>
      </c>
      <c r="B6" t="s">
        <v>41</v>
      </c>
      <c r="C6" s="87" t="s">
        <v>42</v>
      </c>
      <c r="E6" s="2"/>
      <c r="F6" s="2"/>
    </row>
    <row r="7" spans="1:6">
      <c r="A7" s="84">
        <v>6</v>
      </c>
      <c r="B7" t="s">
        <v>38</v>
      </c>
      <c r="C7" s="87" t="s">
        <v>42</v>
      </c>
      <c r="D7" s="2"/>
      <c r="E7" s="2"/>
      <c r="F7" s="2"/>
    </row>
    <row r="8" spans="1:6">
      <c r="A8" s="84">
        <v>7</v>
      </c>
      <c r="B8" t="s">
        <v>44</v>
      </c>
      <c r="C8" t="s">
        <v>43</v>
      </c>
      <c r="D8" s="2"/>
      <c r="E8" s="2"/>
    </row>
    <row r="9" spans="1:6">
      <c r="A9" s="84">
        <v>8</v>
      </c>
      <c r="B9" t="s">
        <v>87</v>
      </c>
      <c r="C9" t="s">
        <v>43</v>
      </c>
      <c r="D9" s="2"/>
      <c r="E9" s="2"/>
    </row>
    <row r="10" spans="1:6">
      <c r="A10" s="84">
        <v>9</v>
      </c>
      <c r="B10" t="s">
        <v>37</v>
      </c>
      <c r="C10" t="s">
        <v>43</v>
      </c>
      <c r="D10" s="2"/>
      <c r="E10" s="2"/>
      <c r="F10" s="2"/>
    </row>
    <row r="11" spans="1:6">
      <c r="A11" s="84">
        <v>10</v>
      </c>
      <c r="B11" t="s">
        <v>36</v>
      </c>
      <c r="C11" t="s">
        <v>43</v>
      </c>
      <c r="D11" s="2"/>
      <c r="E11" s="2"/>
      <c r="F11" s="2"/>
    </row>
    <row r="12" spans="1:6">
      <c r="A12" s="84"/>
    </row>
    <row r="13" spans="1:6" ht="14.4" customHeight="1">
      <c r="B13" s="85" t="s">
        <v>105</v>
      </c>
      <c r="C13" s="85"/>
      <c r="D13" s="138" t="s">
        <v>106</v>
      </c>
    </row>
    <row r="14" spans="1:6">
      <c r="B14" s="85" t="s">
        <v>39</v>
      </c>
      <c r="C14" s="85" t="s">
        <v>40</v>
      </c>
      <c r="D14" s="138"/>
    </row>
    <row r="15" spans="1:6">
      <c r="A15" s="84">
        <v>11</v>
      </c>
      <c r="B15" t="s">
        <v>89</v>
      </c>
      <c r="C15" s="87" t="s">
        <v>88</v>
      </c>
      <c r="D15" s="138"/>
      <c r="E15" s="2"/>
    </row>
    <row r="16" spans="1:6">
      <c r="A16" s="84">
        <v>12</v>
      </c>
      <c r="B16" t="s">
        <v>90</v>
      </c>
      <c r="C16" s="87" t="s">
        <v>88</v>
      </c>
      <c r="D16" s="138"/>
      <c r="E16" s="2"/>
    </row>
    <row r="17" spans="1:5">
      <c r="A17" s="84">
        <v>13</v>
      </c>
      <c r="B17" t="s">
        <v>91</v>
      </c>
      <c r="C17" s="87" t="s">
        <v>88</v>
      </c>
      <c r="D17" s="2"/>
      <c r="E17" s="2"/>
    </row>
    <row r="18" spans="1:5">
      <c r="A18" s="84">
        <v>14</v>
      </c>
      <c r="B18" t="s">
        <v>92</v>
      </c>
      <c r="C18" s="87" t="s">
        <v>88</v>
      </c>
      <c r="D18" s="2"/>
      <c r="E18" s="2"/>
    </row>
  </sheetData>
  <mergeCells count="1">
    <mergeCell ref="D13:D1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workbookViewId="0">
      <selection activeCell="B5" sqref="B5"/>
    </sheetView>
  </sheetViews>
  <sheetFormatPr defaultRowHeight="14.4"/>
  <cols>
    <col min="2" max="2" width="18.5546875" bestFit="1" customWidth="1"/>
    <col min="3" max="3" width="12.33203125" bestFit="1" customWidth="1"/>
  </cols>
  <sheetData>
    <row r="3" spans="2:3">
      <c r="B3" t="s">
        <v>107</v>
      </c>
      <c r="C3" t="s">
        <v>108</v>
      </c>
    </row>
    <row r="4" spans="2:3">
      <c r="B4">
        <v>1</v>
      </c>
      <c r="C4" s="121">
        <v>44414</v>
      </c>
    </row>
    <row r="5" spans="2:3">
      <c r="B5">
        <v>2</v>
      </c>
      <c r="C5" s="121">
        <v>44481</v>
      </c>
    </row>
    <row r="6" spans="2:3">
      <c r="B6">
        <v>3</v>
      </c>
      <c r="C6" s="121">
        <v>44537</v>
      </c>
    </row>
    <row r="7" spans="2:3">
      <c r="B7">
        <v>4</v>
      </c>
      <c r="C7" s="121">
        <v>44596</v>
      </c>
    </row>
    <row r="8" spans="2:3">
      <c r="B8">
        <v>5</v>
      </c>
      <c r="C8" s="121">
        <v>44660</v>
      </c>
    </row>
    <row r="9" spans="2:3">
      <c r="B9">
        <v>6</v>
      </c>
      <c r="C9" s="121">
        <v>44777</v>
      </c>
    </row>
    <row r="10" spans="2:3">
      <c r="B10">
        <v>7</v>
      </c>
      <c r="C10" s="121">
        <v>44847</v>
      </c>
    </row>
    <row r="11" spans="2:3">
      <c r="B11">
        <v>8</v>
      </c>
      <c r="C11" s="121">
        <v>44938</v>
      </c>
    </row>
    <row r="12" spans="2:3">
      <c r="B12">
        <v>9</v>
      </c>
      <c r="C12" s="121">
        <v>44995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ER of Duzova WPP</vt:lpstr>
      <vt:lpstr>Monitoring Indicators</vt:lpstr>
      <vt:lpstr>Local or Not</vt:lpstr>
      <vt:lpstr>Wastewater 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ipk tpz</dc:creator>
  <cp:lastModifiedBy>Deniz</cp:lastModifiedBy>
  <dcterms:created xsi:type="dcterms:W3CDTF">2020-07-10T11:22:13Z</dcterms:created>
  <dcterms:modified xsi:type="dcterms:W3CDTF">2024-10-01T09:03:46Z</dcterms:modified>
</cp:coreProperties>
</file>