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https://rinagroup-my.sharepoint.com/personal/me002_rina_org/Documents/CDM(1)/02 VCS/2025TQCE301 Dereli HEPP (VCS-Re-VAL)/03_Client Docs/DVRP/R0/2. ER/"/>
    </mc:Choice>
  </mc:AlternateContent>
  <xr:revisionPtr revIDLastSave="3" documentId="11_F676B7F895A3FDF022AC32B4A36A9E7C5935981E" xr6:coauthVersionLast="47" xr6:coauthVersionMax="47" xr10:uidLastSave="{2243732C-FC32-4D0F-A6C3-709467C54658}"/>
  <bookViews>
    <workbookView minimized="1" xWindow="2920" yWindow="2920" windowWidth="14400" windowHeight="7270" xr2:uid="{00000000-000D-0000-FFFF-FFFF00000000}"/>
  </bookViews>
  <sheets>
    <sheet name="ER" sheetId="1" r:id="rId1"/>
    <sheet name="Power Density" sheetId="2" r:id="rId2"/>
  </sheets>
  <definedNames>
    <definedName name="ectract?">#REF!</definedName>
    <definedName name="_xlnm.Extract">#REF!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1" i="1" l="1"/>
  <c r="C3" i="2"/>
  <c r="P5" i="1" l="1"/>
  <c r="P6" i="1"/>
  <c r="P7" i="1"/>
  <c r="P8" i="1"/>
  <c r="P9" i="1"/>
  <c r="P10" i="1"/>
  <c r="P11" i="1"/>
  <c r="P12" i="1"/>
  <c r="P4" i="1"/>
  <c r="P13" i="1" l="1"/>
  <c r="L9" i="1"/>
  <c r="I4" i="1"/>
  <c r="I5" i="1"/>
  <c r="I6" i="1"/>
  <c r="I7" i="1"/>
  <c r="I8" i="1"/>
  <c r="I9" i="1"/>
  <c r="I10" i="1"/>
  <c r="I11" i="1"/>
  <c r="I12" i="1"/>
  <c r="I3" i="1"/>
  <c r="L12" i="1" l="1"/>
  <c r="L11" i="1"/>
  <c r="L10" i="1"/>
  <c r="L13" i="1"/>
  <c r="P3" i="1"/>
  <c r="L3" i="1" l="1"/>
  <c r="P16" i="1"/>
  <c r="C8" i="1"/>
  <c r="L7" i="1"/>
  <c r="L8" i="1"/>
  <c r="I13" i="1" l="1"/>
  <c r="L4" i="1"/>
  <c r="L5" i="1"/>
  <c r="L6" i="1"/>
  <c r="L15" i="1" l="1"/>
  <c r="L14" i="1" s="1"/>
  <c r="C6" i="1"/>
  <c r="I15" i="1"/>
  <c r="H12" i="1" l="1"/>
  <c r="J12" i="1" s="1"/>
  <c r="H9" i="1"/>
  <c r="J9" i="1" s="1"/>
  <c r="H10" i="1"/>
  <c r="J10" i="1" s="1"/>
  <c r="H11" i="1"/>
  <c r="J11" i="1" s="1"/>
  <c r="H3" i="1"/>
  <c r="H13" i="1"/>
  <c r="H7" i="1"/>
  <c r="J7" i="1" s="1"/>
  <c r="H8" i="1"/>
  <c r="J8" i="1" s="1"/>
  <c r="H6" i="1"/>
  <c r="J6" i="1" s="1"/>
  <c r="H5" i="1"/>
  <c r="J5" i="1" s="1"/>
  <c r="H4" i="1"/>
  <c r="J4" i="1" s="1"/>
  <c r="C5" i="1"/>
  <c r="C4" i="1" s="1"/>
  <c r="J13" i="1" l="1"/>
  <c r="H16" i="1"/>
  <c r="H15" i="1" s="1"/>
  <c r="J3" i="1"/>
  <c r="J16" i="1" l="1"/>
  <c r="J15" i="1" s="1"/>
</calcChain>
</file>

<file path=xl/sharedStrings.xml><?xml version="1.0" encoding="utf-8"?>
<sst xmlns="http://schemas.openxmlformats.org/spreadsheetml/2006/main" count="71" uniqueCount="62">
  <si>
    <r>
      <t>ER</t>
    </r>
    <r>
      <rPr>
        <vertAlign val="subscript"/>
        <sz val="18"/>
        <color theme="1"/>
        <rFont val="Calibri"/>
        <family val="2"/>
        <charset val="162"/>
        <scheme val="minor"/>
      </rPr>
      <t>y</t>
    </r>
    <r>
      <rPr>
        <sz val="18"/>
        <color theme="1"/>
        <rFont val="Calibri"/>
        <family val="2"/>
        <charset val="162"/>
        <scheme val="minor"/>
      </rPr>
      <t xml:space="preserve"> = BE</t>
    </r>
    <r>
      <rPr>
        <vertAlign val="subscript"/>
        <sz val="18"/>
        <color theme="1"/>
        <rFont val="Calibri"/>
        <family val="2"/>
        <charset val="162"/>
        <scheme val="minor"/>
      </rPr>
      <t>y</t>
    </r>
    <r>
      <rPr>
        <sz val="18"/>
        <color theme="1"/>
        <rFont val="Calibri"/>
        <family val="2"/>
        <charset val="162"/>
        <scheme val="minor"/>
      </rPr>
      <t xml:space="preserve"> - PE</t>
    </r>
    <r>
      <rPr>
        <vertAlign val="subscript"/>
        <sz val="18"/>
        <color theme="1"/>
        <rFont val="Calibri"/>
        <family val="2"/>
        <charset val="162"/>
        <scheme val="minor"/>
      </rPr>
      <t>y</t>
    </r>
  </si>
  <si>
    <t>Years</t>
  </si>
  <si>
    <t>Description</t>
  </si>
  <si>
    <t>Value</t>
  </si>
  <si>
    <t>Unit</t>
  </si>
  <si>
    <t>Reference</t>
  </si>
  <si>
    <r>
      <t>ER</t>
    </r>
    <r>
      <rPr>
        <vertAlign val="subscript"/>
        <sz val="11"/>
        <color theme="1"/>
        <rFont val="Calibri"/>
        <family val="2"/>
        <charset val="162"/>
        <scheme val="minor"/>
      </rPr>
      <t>y</t>
    </r>
  </si>
  <si>
    <t>Emission Reductions in year y</t>
  </si>
  <si>
    <t>tCO2e/yr</t>
  </si>
  <si>
    <r>
      <t>BE</t>
    </r>
    <r>
      <rPr>
        <vertAlign val="subscript"/>
        <sz val="11"/>
        <color theme="1"/>
        <rFont val="Calibri"/>
        <family val="2"/>
        <charset val="162"/>
        <scheme val="minor"/>
      </rPr>
      <t>y</t>
    </r>
  </si>
  <si>
    <t xml:space="preserve">Baseline Emissions in year y </t>
  </si>
  <si>
    <r>
      <t>EG</t>
    </r>
    <r>
      <rPr>
        <vertAlign val="subscript"/>
        <sz val="11"/>
        <color theme="1"/>
        <rFont val="Calibri"/>
        <family val="2"/>
        <charset val="162"/>
        <scheme val="minor"/>
      </rPr>
      <t>facility,y</t>
    </r>
  </si>
  <si>
    <t xml:space="preserve">Quantity of net electricity generation supplied by the project plant/unit to the grid in year y </t>
  </si>
  <si>
    <t>MWh/yr</t>
  </si>
  <si>
    <r>
      <t>EF</t>
    </r>
    <r>
      <rPr>
        <vertAlign val="subscript"/>
        <sz val="11"/>
        <color theme="1"/>
        <rFont val="Calibri"/>
        <family val="2"/>
        <charset val="162"/>
        <scheme val="minor"/>
      </rPr>
      <t>grid,CM,y</t>
    </r>
  </si>
  <si>
    <t xml:space="preserve">Combined margin CO2 emission factor for grid connected power generation in year y calculated using the latest version of the “Tool to calculate the emission factor for an electricity system” </t>
  </si>
  <si>
    <t>t CO2/MWh</t>
  </si>
  <si>
    <r>
      <t>PE</t>
    </r>
    <r>
      <rPr>
        <vertAlign val="subscript"/>
        <sz val="18"/>
        <color theme="1"/>
        <rFont val="Calibri"/>
        <family val="2"/>
        <charset val="162"/>
        <scheme val="minor"/>
      </rPr>
      <t>y</t>
    </r>
  </si>
  <si>
    <r>
      <t>PE</t>
    </r>
    <r>
      <rPr>
        <vertAlign val="subscript"/>
        <sz val="11"/>
        <color theme="1"/>
        <rFont val="Calibri"/>
        <family val="2"/>
        <charset val="162"/>
        <scheme val="minor"/>
      </rPr>
      <t>y</t>
    </r>
  </si>
  <si>
    <t xml:space="preserve">Project Emissions in year y </t>
  </si>
  <si>
    <r>
      <t>BE</t>
    </r>
    <r>
      <rPr>
        <vertAlign val="subscript"/>
        <sz val="18"/>
        <color theme="1"/>
        <rFont val="Calibri"/>
        <family val="2"/>
        <charset val="162"/>
        <scheme val="minor"/>
      </rPr>
      <t>y</t>
    </r>
    <r>
      <rPr>
        <sz val="18"/>
        <color theme="1"/>
        <rFont val="Calibri"/>
        <family val="2"/>
        <charset val="162"/>
        <scheme val="minor"/>
      </rPr>
      <t xml:space="preserve"> = EG</t>
    </r>
    <r>
      <rPr>
        <vertAlign val="subscript"/>
        <sz val="18"/>
        <color theme="1"/>
        <rFont val="Calibri"/>
        <family val="2"/>
        <charset val="162"/>
        <scheme val="minor"/>
      </rPr>
      <t>facility,y</t>
    </r>
    <r>
      <rPr>
        <sz val="18"/>
        <color theme="1"/>
        <rFont val="Calibri"/>
        <family val="2"/>
        <charset val="162"/>
        <scheme val="minor"/>
      </rPr>
      <t xml:space="preserve"> x EF</t>
    </r>
    <r>
      <rPr>
        <vertAlign val="subscript"/>
        <sz val="18"/>
        <color theme="1"/>
        <rFont val="Calibri"/>
        <family val="2"/>
        <charset val="162"/>
        <scheme val="minor"/>
      </rPr>
      <t>grid,CM,y</t>
    </r>
  </si>
  <si>
    <t>TOTAL CREDITING PERIOD</t>
  </si>
  <si>
    <t>TOTAL</t>
  </si>
  <si>
    <r>
      <t>Estimation of baseline emissions in tons of CO</t>
    </r>
    <r>
      <rPr>
        <b/>
        <vertAlign val="subscript"/>
        <sz val="11"/>
        <rFont val="Calibri"/>
        <family val="2"/>
        <charset val="162"/>
        <scheme val="minor"/>
      </rPr>
      <t>2</t>
    </r>
    <r>
      <rPr>
        <b/>
        <sz val="11"/>
        <rFont val="Calibri"/>
        <family val="2"/>
        <charset val="162"/>
        <scheme val="minor"/>
      </rPr>
      <t>e</t>
    </r>
  </si>
  <si>
    <r>
      <t>Estimation of project emissions in tons of CO</t>
    </r>
    <r>
      <rPr>
        <b/>
        <vertAlign val="subscript"/>
        <sz val="11"/>
        <rFont val="Calibri"/>
        <family val="2"/>
        <charset val="162"/>
        <scheme val="minor"/>
      </rPr>
      <t>2</t>
    </r>
    <r>
      <rPr>
        <b/>
        <sz val="11"/>
        <rFont val="Calibri"/>
        <family val="2"/>
        <charset val="162"/>
        <scheme val="minor"/>
      </rPr>
      <t>e</t>
    </r>
  </si>
  <si>
    <r>
      <t>Estimation emission reductions in tons of CO</t>
    </r>
    <r>
      <rPr>
        <b/>
        <vertAlign val="subscript"/>
        <sz val="11"/>
        <rFont val="Calibri"/>
        <family val="2"/>
        <charset val="162"/>
        <scheme val="minor"/>
      </rPr>
      <t>2</t>
    </r>
    <r>
      <rPr>
        <b/>
        <sz val="11"/>
        <rFont val="Calibri"/>
        <family val="2"/>
        <charset val="162"/>
        <scheme val="minor"/>
      </rPr>
      <t>e</t>
    </r>
  </si>
  <si>
    <t>ANNUAL AVERAGE</t>
  </si>
  <si>
    <t>Weighting factor</t>
  </si>
  <si>
    <r>
      <t>W</t>
    </r>
    <r>
      <rPr>
        <b/>
        <vertAlign val="subscript"/>
        <sz val="10"/>
        <color indexed="9"/>
        <rFont val="Calibri"/>
        <family val="2"/>
      </rPr>
      <t>OM</t>
    </r>
  </si>
  <si>
    <r>
      <t>W</t>
    </r>
    <r>
      <rPr>
        <b/>
        <vertAlign val="subscript"/>
        <sz val="10"/>
        <color indexed="9"/>
        <rFont val="Calibri"/>
        <family val="2"/>
      </rPr>
      <t>BM</t>
    </r>
  </si>
  <si>
    <t xml:space="preserve">For solar, wind  Projects </t>
  </si>
  <si>
    <r>
      <t>All other Projects; 1</t>
    </r>
    <r>
      <rPr>
        <vertAlign val="superscript"/>
        <sz val="10"/>
        <color indexed="8"/>
        <rFont val="Calibri"/>
        <family val="2"/>
      </rPr>
      <t>st</t>
    </r>
    <r>
      <rPr>
        <sz val="10"/>
        <color indexed="8"/>
        <rFont val="Calibri"/>
        <family val="2"/>
      </rPr>
      <t xml:space="preserve"> crediting period</t>
    </r>
  </si>
  <si>
    <r>
      <t xml:space="preserve">                             2</t>
    </r>
    <r>
      <rPr>
        <vertAlign val="superscript"/>
        <sz val="10"/>
        <color indexed="8"/>
        <rFont val="Calibri"/>
        <family val="2"/>
      </rPr>
      <t>nd</t>
    </r>
    <r>
      <rPr>
        <sz val="10"/>
        <color indexed="8"/>
        <rFont val="Calibri"/>
        <family val="2"/>
      </rPr>
      <t xml:space="preserve"> - 3</t>
    </r>
    <r>
      <rPr>
        <vertAlign val="superscript"/>
        <sz val="10"/>
        <color indexed="8"/>
        <rFont val="Calibri"/>
        <family val="2"/>
      </rPr>
      <t>rd</t>
    </r>
    <r>
      <rPr>
        <sz val="10"/>
        <color indexed="8"/>
        <rFont val="Calibri"/>
        <family val="2"/>
      </rPr>
      <t xml:space="preserve"> crediting period</t>
    </r>
  </si>
  <si>
    <t>OM</t>
  </si>
  <si>
    <t>BM</t>
  </si>
  <si>
    <t>CM</t>
  </si>
  <si>
    <t>tCO2/MWh</t>
  </si>
  <si>
    <t>Parameter</t>
  </si>
  <si>
    <t>Description &amp; Unit</t>
  </si>
  <si>
    <t>PD=</t>
  </si>
  <si>
    <t>Power density of the project activity (W/m2)</t>
  </si>
  <si>
    <t>CapPJ=</t>
  </si>
  <si>
    <t xml:space="preserve">Installed capacity of the hydro power plant after the implementation of the project activity (W) </t>
  </si>
  <si>
    <t>CapBL=</t>
  </si>
  <si>
    <t>Installed capacity of the hydro power plant before the implementation of the project activity (W). For new hydro power plants, this value is zero</t>
  </si>
  <si>
    <t>APJ=</t>
  </si>
  <si>
    <t>Area of the reservoir measured in the surface of the water, after the implementation of the project activity, when the reservoir is full (m2)</t>
  </si>
  <si>
    <t>ABL=</t>
  </si>
  <si>
    <t xml:space="preserve">Area of the reservoir measured in the surface of the water, before the implementation of the project activity, when the reservoir is full (m2).  For new reservoirs, this value is zero. </t>
  </si>
  <si>
    <t>The proposed project activity involves the generation of electricity which does not cause any significant emissions. Therefore project emissions are considered as “0”.</t>
  </si>
  <si>
    <t>Estimation of electricity generation</t>
  </si>
  <si>
    <t>date 1</t>
  </si>
  <si>
    <t>date 2</t>
  </si>
  <si>
    <t>Total (number of days)</t>
  </si>
  <si>
    <t># number of days</t>
  </si>
  <si>
    <t>10 Years</t>
  </si>
  <si>
    <t>∞</t>
  </si>
  <si>
    <t>https://enerji.gov.tr//Media/Dizin/EVCED/tr/ÇevreVeİklim/İklimDeğişikliği/TUESEmisyonFktr/Belgeler/Sebeke_EF_Bilgi_Formu_2022.pdf</t>
  </si>
  <si>
    <t>Operational and build margin values were taken from the Ministry of Energy and Natural Resources 2022 calculations (most recent value). CM has been calculated according to the weighing factors stated in the methodology.</t>
  </si>
  <si>
    <t>Generation License (most recent)</t>
  </si>
  <si>
    <t>10/01/2024-31/12/2024</t>
  </si>
  <si>
    <t xml:space="preserve">01/01/2034-09/01/2034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</si>
</sst>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 #,##0.00_-;_-* &quot;-&quot;??_-;_-@_-"/>
    <numFmt numFmtId="165" formatCode="0.0000"/>
    <numFmt numFmtId="166" formatCode="_-* #,##0_-;\-* #,##0_-;_-* &quot;-&quot;??_-;_-@_-"/>
    <numFmt numFmtId="167" formatCode="_-* #,##0.00\ _T_L_-;\-* #,##0.00\ _T_L_-;_-* &quot;-&quot;??\ _T_L_-;_-@_-"/>
  </numFmts>
  <fonts count="23" x14ac:knownFonts="1">
    <font>
      <sz val="11"/>
      <color theme="1"/>
      <name val="Calibri"/>
      <family val="2"/>
      <charset val="162"/>
      <scheme val="minor"/>
    </font>
    <font>
      <b/>
      <sz val="11"/>
      <color theme="1"/>
      <name val="Calibri"/>
      <family val="2"/>
      <charset val="162"/>
      <scheme val="minor"/>
    </font>
    <font>
      <sz val="18"/>
      <color theme="1"/>
      <name val="Calibri"/>
      <family val="2"/>
      <charset val="162"/>
      <scheme val="minor"/>
    </font>
    <font>
      <vertAlign val="subscript"/>
      <sz val="18"/>
      <color theme="1"/>
      <name val="Calibri"/>
      <family val="2"/>
      <charset val="162"/>
      <scheme val="minor"/>
    </font>
    <font>
      <b/>
      <sz val="11"/>
      <name val="Calibri"/>
      <family val="2"/>
      <charset val="162"/>
      <scheme val="minor"/>
    </font>
    <font>
      <vertAlign val="subscript"/>
      <sz val="11"/>
      <color theme="1"/>
      <name val="Calibri"/>
      <family val="2"/>
      <charset val="162"/>
      <scheme val="minor"/>
    </font>
    <font>
      <sz val="12"/>
      <name val="Calibri"/>
      <family val="2"/>
      <charset val="162"/>
      <scheme val="minor"/>
    </font>
    <font>
      <b/>
      <sz val="12"/>
      <name val="Calibri"/>
      <family val="2"/>
      <charset val="162"/>
      <scheme val="minor"/>
    </font>
    <font>
      <b/>
      <sz val="12"/>
      <color theme="1"/>
      <name val="Calibri"/>
      <family val="2"/>
      <charset val="162"/>
      <scheme val="minor"/>
    </font>
    <font>
      <b/>
      <vertAlign val="subscript"/>
      <sz val="11"/>
      <name val="Calibri"/>
      <family val="2"/>
      <charset val="162"/>
      <scheme val="minor"/>
    </font>
    <font>
      <u/>
      <sz val="11"/>
      <color theme="10"/>
      <name val="Calibri"/>
      <family val="2"/>
      <charset val="162"/>
      <scheme val="minor"/>
    </font>
    <font>
      <sz val="11"/>
      <color theme="1"/>
      <name val="Calibri"/>
      <family val="2"/>
      <charset val="162"/>
      <scheme val="minor"/>
    </font>
    <font>
      <b/>
      <sz val="10"/>
      <color theme="0"/>
      <name val="Calibri"/>
      <family val="2"/>
      <scheme val="minor"/>
    </font>
    <font>
      <sz val="10"/>
      <color theme="0"/>
      <name val="Calibri"/>
      <family val="2"/>
      <scheme val="minor"/>
    </font>
    <font>
      <b/>
      <vertAlign val="subscript"/>
      <sz val="10"/>
      <color indexed="9"/>
      <name val="Calibri"/>
      <family val="2"/>
    </font>
    <font>
      <sz val="10"/>
      <color theme="1"/>
      <name val="Calibri"/>
      <family val="2"/>
      <scheme val="minor"/>
    </font>
    <font>
      <vertAlign val="superscript"/>
      <sz val="10"/>
      <color indexed="8"/>
      <name val="Calibri"/>
      <family val="2"/>
    </font>
    <font>
      <sz val="10"/>
      <color indexed="8"/>
      <name val="Calibri"/>
      <family val="2"/>
    </font>
    <font>
      <sz val="10"/>
      <name val="Verdana"/>
    </font>
    <font>
      <b/>
      <sz val="10"/>
      <name val="Verdana"/>
      <family val="2"/>
      <charset val="162"/>
    </font>
    <font>
      <sz val="10"/>
      <name val="Verdana"/>
      <family val="2"/>
      <charset val="162"/>
    </font>
    <font>
      <sz val="12"/>
      <color theme="1"/>
      <name val="Calibri"/>
      <family val="2"/>
      <charset val="162"/>
      <scheme val="minor"/>
    </font>
    <font>
      <b/>
      <sz val="24"/>
      <name val="Calibri"/>
      <family val="2"/>
      <charset val="162"/>
    </font>
  </fonts>
  <fills count="7">
    <fill>
      <patternFill patternType="none"/>
    </fill>
    <fill>
      <patternFill patternType="gray125"/>
    </fill>
    <fill>
      <patternFill patternType="solid">
        <fgColor indexed="53"/>
        <bgColor indexed="64"/>
      </patternFill>
    </fill>
    <fill>
      <patternFill patternType="solid">
        <fgColor theme="4" tint="-0.249977111117893"/>
        <bgColor indexed="64"/>
      </patternFill>
    </fill>
    <fill>
      <patternFill patternType="solid">
        <fgColor rgb="FFFFC000"/>
        <bgColor indexed="64"/>
      </patternFill>
    </fill>
    <fill>
      <patternFill patternType="solid">
        <fgColor theme="7"/>
        <bgColor indexed="64"/>
      </patternFill>
    </fill>
    <fill>
      <patternFill patternType="solid">
        <fgColor theme="7" tint="0.79998168889431442"/>
        <bgColor indexed="64"/>
      </patternFill>
    </fill>
  </fills>
  <borders count="19">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style="thin">
        <color theme="4" tint="0.39991454817346722"/>
      </bottom>
      <diagonal/>
    </border>
    <border>
      <left/>
      <right/>
      <top/>
      <bottom style="thin">
        <color theme="4" tint="0.39991454817346722"/>
      </bottom>
      <diagonal/>
    </border>
    <border>
      <left/>
      <right style="thin">
        <color theme="4" tint="0.39991454817346722"/>
      </right>
      <top style="thin">
        <color theme="4" tint="0.39991454817346722"/>
      </top>
      <bottom style="thin">
        <color theme="4" tint="0.39991454817346722"/>
      </bottom>
      <diagonal/>
    </border>
    <border>
      <left/>
      <right style="thick">
        <color auto="1"/>
      </right>
      <top/>
      <bottom/>
      <diagonal/>
    </border>
    <border>
      <left style="thick">
        <color auto="1"/>
      </left>
      <right style="thin">
        <color theme="4" tint="0.39991454817346722"/>
      </right>
      <top style="thin">
        <color theme="4" tint="0.39991454817346722"/>
      </top>
      <bottom style="thin">
        <color theme="4" tint="0.39991454817346722"/>
      </bottom>
      <diagonal/>
    </border>
    <border>
      <left style="thin">
        <color theme="4" tint="0.39991454817346722"/>
      </left>
      <right style="thin">
        <color theme="4" tint="0.39991454817346722"/>
      </right>
      <top style="thin">
        <color theme="4" tint="0.39991454817346722"/>
      </top>
      <bottom style="thin">
        <color theme="4" tint="0.39991454817346722"/>
      </bottom>
      <diagonal/>
    </border>
    <border>
      <left style="thick">
        <color auto="1"/>
      </left>
      <right/>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7">
    <xf numFmtId="0" fontId="0" fillId="0" borderId="0"/>
    <xf numFmtId="0" fontId="10" fillId="0" borderId="0" applyNumberFormat="0" applyFill="0" applyBorder="0" applyAlignment="0" applyProtection="0"/>
    <xf numFmtId="164" fontId="11" fillId="0" borderId="0" applyFont="0" applyFill="0" applyBorder="0" applyAlignment="0" applyProtection="0"/>
    <xf numFmtId="0" fontId="18" fillId="0" borderId="0"/>
    <xf numFmtId="0" fontId="10" fillId="0" borderId="0" applyNumberFormat="0" applyFill="0" applyBorder="0" applyAlignment="0" applyProtection="0"/>
    <xf numFmtId="0" fontId="11" fillId="0" borderId="0"/>
    <xf numFmtId="167" fontId="11" fillId="0" borderId="0" applyFont="0" applyFill="0" applyBorder="0" applyAlignment="0" applyProtection="0"/>
  </cellStyleXfs>
  <cellXfs count="63">
    <xf numFmtId="0" fontId="0" fillId="0" borderId="0" xfId="0"/>
    <xf numFmtId="0" fontId="2" fillId="0" borderId="1" xfId="0" applyFont="1" applyBorder="1"/>
    <xf numFmtId="0" fontId="4" fillId="2" borderId="2" xfId="0" applyFont="1" applyFill="1" applyBorder="1" applyAlignment="1">
      <alignment horizontal="center" vertical="center" wrapText="1"/>
    </xf>
    <xf numFmtId="0" fontId="4" fillId="2" borderId="2" xfId="0" applyFont="1" applyFill="1" applyBorder="1" applyAlignment="1">
      <alignment horizontal="center" vertical="top" wrapText="1"/>
    </xf>
    <xf numFmtId="0" fontId="2" fillId="0" borderId="0" xfId="0" applyFont="1" applyAlignment="1">
      <alignment vertical="center"/>
    </xf>
    <xf numFmtId="0" fontId="2" fillId="0" borderId="0" xfId="0" applyFont="1" applyAlignment="1">
      <alignment horizontal="left"/>
    </xf>
    <xf numFmtId="3" fontId="6" fillId="0" borderId="2" xfId="0" applyNumberFormat="1" applyFont="1" applyBorder="1" applyAlignment="1">
      <alignment horizontal="center" vertical="center" wrapText="1"/>
    </xf>
    <xf numFmtId="3" fontId="7" fillId="0" borderId="2" xfId="0" applyNumberFormat="1" applyFont="1" applyBorder="1" applyAlignment="1">
      <alignment horizontal="center" vertical="center" wrapText="1"/>
    </xf>
    <xf numFmtId="0" fontId="0" fillId="0" borderId="0" xfId="0" applyAlignment="1">
      <alignment horizontal="right"/>
    </xf>
    <xf numFmtId="3" fontId="0" fillId="0" borderId="0" xfId="0" applyNumberFormat="1"/>
    <xf numFmtId="0" fontId="0" fillId="0" borderId="0" xfId="0" applyAlignment="1">
      <alignment wrapText="1"/>
    </xf>
    <xf numFmtId="0" fontId="8" fillId="0" borderId="2" xfId="0" applyFont="1" applyBorder="1" applyAlignment="1">
      <alignment horizontal="center" vertical="center" wrapText="1"/>
    </xf>
    <xf numFmtId="0" fontId="0" fillId="0" borderId="0" xfId="0" applyAlignment="1">
      <alignment horizontal="left" vertical="center" wrapText="1"/>
    </xf>
    <xf numFmtId="165" fontId="0" fillId="0" borderId="0" xfId="0" applyNumberFormat="1"/>
    <xf numFmtId="166" fontId="1" fillId="0" borderId="2" xfId="2" applyNumberFormat="1" applyFont="1" applyBorder="1" applyAlignment="1">
      <alignment horizontal="center" vertical="center"/>
    </xf>
    <xf numFmtId="0" fontId="0" fillId="0" borderId="3" xfId="0" applyBorder="1"/>
    <xf numFmtId="0" fontId="0" fillId="0" borderId="4" xfId="0" applyBorder="1"/>
    <xf numFmtId="0" fontId="0" fillId="0" borderId="5" xfId="0" applyBorder="1"/>
    <xf numFmtId="2" fontId="12" fillId="3" borderId="6" xfId="0" applyNumberFormat="1" applyFont="1" applyFill="1" applyBorder="1" applyAlignment="1">
      <alignment vertical="center"/>
    </xf>
    <xf numFmtId="2" fontId="12" fillId="3" borderId="7" xfId="0" applyNumberFormat="1" applyFont="1" applyFill="1" applyBorder="1" applyAlignment="1">
      <alignment vertical="center"/>
    </xf>
    <xf numFmtId="2" fontId="12" fillId="3" borderId="8" xfId="0" applyNumberFormat="1" applyFont="1" applyFill="1" applyBorder="1" applyAlignment="1">
      <alignment vertical="center"/>
    </xf>
    <xf numFmtId="0" fontId="0" fillId="0" borderId="9" xfId="0" applyBorder="1"/>
    <xf numFmtId="0" fontId="13" fillId="3" borderId="10" xfId="0" applyFont="1" applyFill="1" applyBorder="1"/>
    <xf numFmtId="2" fontId="12" fillId="3" borderId="11" xfId="0" applyNumberFormat="1" applyFont="1" applyFill="1" applyBorder="1" applyAlignment="1">
      <alignment horizontal="center" vertical="center"/>
    </xf>
    <xf numFmtId="0" fontId="12" fillId="3" borderId="11" xfId="0" applyFont="1" applyFill="1" applyBorder="1" applyAlignment="1">
      <alignment horizontal="center"/>
    </xf>
    <xf numFmtId="0" fontId="15" fillId="0" borderId="10" xfId="0" applyFont="1" applyBorder="1" applyAlignment="1">
      <alignment wrapText="1"/>
    </xf>
    <xf numFmtId="0" fontId="15" fillId="0" borderId="11" xfId="0" applyFont="1" applyBorder="1" applyAlignment="1">
      <alignment horizontal="center"/>
    </xf>
    <xf numFmtId="0" fontId="15" fillId="0" borderId="10" xfId="0" applyFont="1" applyBorder="1"/>
    <xf numFmtId="0" fontId="0" fillId="0" borderId="12" xfId="0" applyBorder="1"/>
    <xf numFmtId="0" fontId="0" fillId="0" borderId="0" xfId="0" applyAlignment="1">
      <alignment horizontal="center" vertical="center"/>
    </xf>
    <xf numFmtId="0" fontId="0" fillId="0" borderId="9" xfId="0" applyBorder="1" applyAlignment="1">
      <alignment horizontal="center" vertical="center"/>
    </xf>
    <xf numFmtId="165" fontId="0" fillId="0" borderId="0" xfId="0" applyNumberFormat="1" applyAlignment="1">
      <alignment horizontal="center" vertical="center"/>
    </xf>
    <xf numFmtId="0" fontId="0" fillId="0" borderId="14" xfId="0" applyBorder="1"/>
    <xf numFmtId="0" fontId="0" fillId="0" borderId="15" xfId="0" applyBorder="1"/>
    <xf numFmtId="166" fontId="6" fillId="0" borderId="2" xfId="2" applyNumberFormat="1" applyFont="1" applyBorder="1" applyAlignment="1">
      <alignment horizontal="center" vertical="center" wrapText="1"/>
    </xf>
    <xf numFmtId="0" fontId="0" fillId="0" borderId="0" xfId="0" applyAlignment="1">
      <alignment horizontal="center"/>
    </xf>
    <xf numFmtId="166" fontId="1" fillId="0" borderId="2" xfId="2" applyNumberFormat="1" applyFont="1" applyBorder="1" applyAlignment="1">
      <alignment horizontal="center"/>
    </xf>
    <xf numFmtId="3" fontId="1" fillId="0" borderId="2" xfId="0" applyNumberFormat="1" applyFont="1" applyBorder="1" applyAlignment="1">
      <alignment vertical="center"/>
    </xf>
    <xf numFmtId="1" fontId="1" fillId="0" borderId="2" xfId="2" applyNumberFormat="1" applyFont="1" applyBorder="1" applyAlignment="1">
      <alignment horizontal="center" vertical="center"/>
    </xf>
    <xf numFmtId="0" fontId="0" fillId="0" borderId="2" xfId="0" applyBorder="1" applyAlignment="1">
      <alignment vertical="center" wrapText="1"/>
    </xf>
    <xf numFmtId="0" fontId="0" fillId="0" borderId="0" xfId="0" applyAlignment="1">
      <alignment vertical="center" wrapText="1"/>
    </xf>
    <xf numFmtId="0" fontId="7" fillId="2" borderId="2" xfId="0" applyFont="1" applyFill="1" applyBorder="1" applyAlignment="1">
      <alignment horizontal="center" vertical="center" wrapText="1"/>
    </xf>
    <xf numFmtId="14" fontId="21" fillId="0" borderId="2" xfId="0" applyNumberFormat="1" applyFont="1" applyBorder="1" applyAlignment="1">
      <alignment horizontal="center" vertical="center"/>
    </xf>
    <xf numFmtId="0" fontId="21" fillId="0" borderId="2" xfId="0" applyFont="1" applyBorder="1" applyAlignment="1">
      <alignment horizontal="center" vertical="center"/>
    </xf>
    <xf numFmtId="0" fontId="6" fillId="5" borderId="2" xfId="0" applyFont="1" applyFill="1" applyBorder="1" applyAlignment="1">
      <alignment horizontal="center" vertical="center" wrapText="1"/>
    </xf>
    <xf numFmtId="3" fontId="21" fillId="6" borderId="2" xfId="0" applyNumberFormat="1" applyFont="1" applyFill="1" applyBorder="1" applyAlignment="1">
      <alignment horizontal="center" vertical="center"/>
    </xf>
    <xf numFmtId="0" fontId="10" fillId="0" borderId="0" xfId="1" applyAlignment="1">
      <alignment horizontal="center" vertical="center" wrapText="1"/>
    </xf>
    <xf numFmtId="0" fontId="1" fillId="0" borderId="2" xfId="0" applyFont="1" applyBorder="1" applyAlignment="1">
      <alignment horizontal="center" vertical="center"/>
    </xf>
    <xf numFmtId="0" fontId="19" fillId="0" borderId="2" xfId="0" applyFont="1" applyBorder="1"/>
    <xf numFmtId="0" fontId="19" fillId="0" borderId="2" xfId="0" applyFont="1" applyBorder="1" applyAlignment="1">
      <alignment horizontal="center"/>
    </xf>
    <xf numFmtId="2" fontId="19" fillId="4" borderId="2" xfId="0" applyNumberFormat="1" applyFont="1" applyFill="1" applyBorder="1" applyAlignment="1">
      <alignment horizontal="center" vertical="center" wrapText="1"/>
    </xf>
    <xf numFmtId="0" fontId="22" fillId="0" borderId="0" xfId="0" applyFont="1" applyAlignment="1">
      <alignment horizontal="center" vertical="center" wrapText="1"/>
    </xf>
    <xf numFmtId="0" fontId="20" fillId="0" borderId="2" xfId="0" applyFont="1" applyBorder="1" applyAlignment="1">
      <alignment vertical="center" wrapText="1"/>
    </xf>
    <xf numFmtId="3" fontId="0" fillId="0" borderId="2" xfId="0" applyNumberFormat="1" applyBorder="1" applyAlignment="1">
      <alignment horizontal="center" vertical="center" wrapText="1"/>
    </xf>
    <xf numFmtId="0" fontId="20" fillId="0" borderId="0" xfId="0" applyFont="1" applyAlignment="1">
      <alignment vertical="center" wrapText="1"/>
    </xf>
    <xf numFmtId="0" fontId="20" fillId="0" borderId="2" xfId="0" applyFont="1" applyBorder="1" applyAlignment="1">
      <alignment horizontal="center" vertical="center" wrapText="1"/>
    </xf>
    <xf numFmtId="0" fontId="0" fillId="0" borderId="12" xfId="0" applyBorder="1" applyAlignment="1">
      <alignment horizontal="center" vertical="center" wrapText="1"/>
    </xf>
    <xf numFmtId="0" fontId="0" fillId="0" borderId="0" xfId="0" applyAlignment="1">
      <alignment horizontal="center" vertical="center" wrapText="1"/>
    </xf>
    <xf numFmtId="0" fontId="10" fillId="0" borderId="13" xfId="1" applyBorder="1" applyAlignment="1">
      <alignment horizontal="center" vertical="center" wrapText="1"/>
    </xf>
    <xf numFmtId="0" fontId="10" fillId="0" borderId="14" xfId="1" applyBorder="1" applyAlignment="1">
      <alignment horizontal="center" vertical="center" wrapText="1"/>
    </xf>
    <xf numFmtId="0" fontId="1" fillId="0" borderId="16" xfId="0" applyFont="1" applyBorder="1" applyAlignment="1">
      <alignment horizontal="center" vertical="center"/>
    </xf>
    <xf numFmtId="0" fontId="1" fillId="0" borderId="17" xfId="0" applyFont="1" applyBorder="1" applyAlignment="1">
      <alignment horizontal="center" vertical="center"/>
    </xf>
    <xf numFmtId="0" fontId="1" fillId="0" borderId="18" xfId="0" applyFont="1" applyBorder="1" applyAlignment="1">
      <alignment horizontal="center" vertical="center"/>
    </xf>
  </cellXfs>
  <cellStyles count="7">
    <cellStyle name="Comma" xfId="2" builtinId="3"/>
    <cellStyle name="Hyperlink" xfId="1" builtinId="8"/>
    <cellStyle name="Köprü 2" xfId="4" xr:uid="{00000000-0005-0000-0000-000001000000}"/>
    <cellStyle name="Normal" xfId="0" builtinId="0"/>
    <cellStyle name="Normal 2" xfId="3" xr:uid="{00000000-0005-0000-0000-000003000000}"/>
    <cellStyle name="Normal 9 2" xfId="5" xr:uid="{00000000-0005-0000-0000-000004000000}"/>
    <cellStyle name="Virgül 4 2" xfId="6"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228600</xdr:colOff>
      <xdr:row>1</xdr:row>
      <xdr:rowOff>390525</xdr:rowOff>
    </xdr:from>
    <xdr:to>
      <xdr:col>9</xdr:col>
      <xdr:colOff>67138</xdr:colOff>
      <xdr:row>3</xdr:row>
      <xdr:rowOff>28701</xdr:rowOff>
    </xdr:to>
    <xdr:pic>
      <xdr:nvPicPr>
        <xdr:cNvPr id="2" name="Picture 1">
          <a:extLst>
            <a:ext uri="{FF2B5EF4-FFF2-40B4-BE49-F238E27FC236}">
              <a16:creationId xmlns:a16="http://schemas.microsoft.com/office/drawing/2014/main" id="{89323B89-F3CE-437B-A291-40FF407BD08B}"/>
            </a:ext>
          </a:extLst>
        </xdr:cNvPr>
        <xdr:cNvPicPr>
          <a:picLocks noChangeAspect="1"/>
        </xdr:cNvPicPr>
      </xdr:nvPicPr>
      <xdr:blipFill>
        <a:blip xmlns:r="http://schemas.openxmlformats.org/officeDocument/2006/relationships" r:embed="rId1"/>
        <a:stretch>
          <a:fillRect/>
        </a:stretch>
      </xdr:blipFill>
      <xdr:spPr>
        <a:xfrm>
          <a:off x="6038850" y="571500"/>
          <a:ext cx="2943688" cy="905001"/>
        </a:xfrm>
        <a:prstGeom prst="rect">
          <a:avLst/>
        </a:prstGeom>
      </xdr:spPr>
    </xdr:pic>
    <xdr:clientData/>
  </xdr:twoCellAnchor>
</xdr:wsDr>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enerji.gov.tr/Media/Dizin/EVCED/tr/&#199;evreVe&#304;klim/&#304;klimDe&#287;i&#351;ikli&#287;i/TUESEmisyonFktr/Belgeler/Sebeke_EF_Bilgi_Formu_2022.pdf" TargetMode="External"/><Relationship Id="rId1" Type="http://schemas.openxmlformats.org/officeDocument/2006/relationships/hyperlink" Target="https://enerji.gov.tr/Media/Dizin/EVCED/tr/&#199;evreVe&#304;klim/&#304;klimDe&#287;i&#351;ikli&#287;i/TUESEmisyonFktr/Belgeler/Sebeke_EF_Bilgi_Formu_2022.pdf"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33"/>
  <sheetViews>
    <sheetView tabSelected="1" topLeftCell="A18" zoomScale="85" zoomScaleNormal="85" workbookViewId="0">
      <selection activeCell="G32" sqref="G32"/>
    </sheetView>
  </sheetViews>
  <sheetFormatPr defaultRowHeight="14.5" x14ac:dyDescent="0.35"/>
  <cols>
    <col min="1" max="1" width="25.54296875" customWidth="1"/>
    <col min="2" max="2" width="30.36328125" customWidth="1"/>
    <col min="3" max="4" width="15.08984375" customWidth="1"/>
    <col min="5" max="5" width="28.90625" customWidth="1"/>
    <col min="6" max="6" width="15.36328125" customWidth="1"/>
    <col min="7" max="7" width="35" bestFit="1" customWidth="1"/>
    <col min="8" max="8" width="22.08984375" customWidth="1"/>
    <col min="9" max="9" width="21" customWidth="1"/>
    <col min="10" max="10" width="20.81640625" customWidth="1"/>
    <col min="12" max="12" width="19.08984375" style="35" customWidth="1"/>
    <col min="14" max="14" width="22.54296875" bestFit="1" customWidth="1"/>
    <col min="15" max="15" width="11.6328125" bestFit="1" customWidth="1"/>
    <col min="18" max="18" width="24.90625" customWidth="1"/>
    <col min="19" max="19" width="24.6328125" bestFit="1" customWidth="1"/>
  </cols>
  <sheetData>
    <row r="1" spans="1:16" ht="15" thickBot="1" x14ac:dyDescent="0.4"/>
    <row r="2" spans="1:16" ht="47" thickBot="1" x14ac:dyDescent="0.75">
      <c r="A2" s="1" t="s">
        <v>0</v>
      </c>
      <c r="B2" s="8"/>
      <c r="G2" s="2" t="s">
        <v>1</v>
      </c>
      <c r="H2" s="2" t="s">
        <v>23</v>
      </c>
      <c r="I2" s="3" t="s">
        <v>24</v>
      </c>
      <c r="J2" s="2" t="s">
        <v>25</v>
      </c>
      <c r="L2" s="2" t="s">
        <v>50</v>
      </c>
      <c r="N2" s="41" t="s">
        <v>51</v>
      </c>
      <c r="O2" s="41" t="s">
        <v>52</v>
      </c>
      <c r="P2" s="44" t="s">
        <v>54</v>
      </c>
    </row>
    <row r="3" spans="1:16" ht="15.5" x14ac:dyDescent="0.35">
      <c r="B3" t="s">
        <v>2</v>
      </c>
      <c r="C3" t="s">
        <v>3</v>
      </c>
      <c r="D3" t="s">
        <v>4</v>
      </c>
      <c r="E3" t="s">
        <v>5</v>
      </c>
      <c r="G3" s="11" t="s">
        <v>60</v>
      </c>
      <c r="H3" s="6">
        <f>ROUNDDOWN(P3*$C$6/365,0)</f>
        <v>67965</v>
      </c>
      <c r="I3" s="6">
        <f>$C$10</f>
        <v>0</v>
      </c>
      <c r="J3" s="7">
        <f>H3-I3</f>
        <v>67965</v>
      </c>
      <c r="L3" s="34">
        <f>(P3)*$C$7/365</f>
        <v>148795.64383561644</v>
      </c>
      <c r="N3" s="42">
        <v>45301</v>
      </c>
      <c r="O3" s="42">
        <v>45657</v>
      </c>
      <c r="P3" s="45">
        <f>+O3-N3+1</f>
        <v>357</v>
      </c>
    </row>
    <row r="4" spans="1:16" ht="16.5" x14ac:dyDescent="0.45">
      <c r="A4" s="8" t="s">
        <v>6</v>
      </c>
      <c r="B4" t="s">
        <v>7</v>
      </c>
      <c r="C4" s="9">
        <f>C5-C10</f>
        <v>69489</v>
      </c>
      <c r="D4" t="s">
        <v>8</v>
      </c>
      <c r="G4" s="11">
        <v>2025</v>
      </c>
      <c r="H4" s="6">
        <f t="shared" ref="H4:H12" si="0">$C$6</f>
        <v>69489</v>
      </c>
      <c r="I4" s="6">
        <f t="shared" ref="I4:I12" si="1">$C$10</f>
        <v>0</v>
      </c>
      <c r="J4" s="7">
        <f t="shared" ref="J4:J8" si="2">H4-I4</f>
        <v>69489</v>
      </c>
      <c r="L4" s="34">
        <f t="shared" ref="L4:L12" si="3">$C$7</f>
        <v>152130</v>
      </c>
      <c r="N4" s="42">
        <v>45658</v>
      </c>
      <c r="O4" s="42">
        <v>46022</v>
      </c>
      <c r="P4" s="45">
        <f>+O4-N4+1</f>
        <v>365</v>
      </c>
    </row>
    <row r="5" spans="1:16" ht="16.5" x14ac:dyDescent="0.45">
      <c r="A5" s="8" t="s">
        <v>9</v>
      </c>
      <c r="B5" t="s">
        <v>10</v>
      </c>
      <c r="C5" s="9">
        <f>C6</f>
        <v>69489</v>
      </c>
      <c r="D5" t="s">
        <v>8</v>
      </c>
      <c r="G5" s="11">
        <v>2026</v>
      </c>
      <c r="H5" s="6">
        <f t="shared" si="0"/>
        <v>69489</v>
      </c>
      <c r="I5" s="6">
        <f t="shared" si="1"/>
        <v>0</v>
      </c>
      <c r="J5" s="7">
        <f t="shared" si="2"/>
        <v>69489</v>
      </c>
      <c r="L5" s="34">
        <f t="shared" si="3"/>
        <v>152130</v>
      </c>
      <c r="N5" s="42">
        <v>46023</v>
      </c>
      <c r="O5" s="42">
        <v>46387</v>
      </c>
      <c r="P5" s="45">
        <f t="shared" ref="P5:P12" si="4">+O5-N5+1</f>
        <v>365</v>
      </c>
    </row>
    <row r="6" spans="1:16" ht="16.5" x14ac:dyDescent="0.45">
      <c r="A6" t="s">
        <v>9</v>
      </c>
      <c r="B6" t="s">
        <v>10</v>
      </c>
      <c r="C6" s="9">
        <f>ROUNDDOWN(C7*C8,0)</f>
        <v>69489</v>
      </c>
      <c r="D6" t="s">
        <v>8</v>
      </c>
      <c r="G6" s="11">
        <v>2027</v>
      </c>
      <c r="H6" s="6">
        <f t="shared" si="0"/>
        <v>69489</v>
      </c>
      <c r="I6" s="6">
        <f t="shared" si="1"/>
        <v>0</v>
      </c>
      <c r="J6" s="7">
        <f t="shared" si="2"/>
        <v>69489</v>
      </c>
      <c r="L6" s="34">
        <f t="shared" si="3"/>
        <v>152130</v>
      </c>
      <c r="N6" s="42">
        <v>46388</v>
      </c>
      <c r="O6" s="42">
        <v>46752</v>
      </c>
      <c r="P6" s="45">
        <f t="shared" si="4"/>
        <v>365</v>
      </c>
    </row>
    <row r="7" spans="1:16" ht="44.5" x14ac:dyDescent="0.45">
      <c r="A7" t="s">
        <v>11</v>
      </c>
      <c r="B7" s="10" t="s">
        <v>12</v>
      </c>
      <c r="C7" s="9">
        <v>152130</v>
      </c>
      <c r="D7" t="s">
        <v>13</v>
      </c>
      <c r="E7" s="10" t="s">
        <v>59</v>
      </c>
      <c r="G7" s="11">
        <v>2028</v>
      </c>
      <c r="H7" s="6">
        <f t="shared" si="0"/>
        <v>69489</v>
      </c>
      <c r="I7" s="6">
        <f t="shared" si="1"/>
        <v>0</v>
      </c>
      <c r="J7" s="7">
        <f t="shared" si="2"/>
        <v>69489</v>
      </c>
      <c r="L7" s="34">
        <f t="shared" si="3"/>
        <v>152130</v>
      </c>
      <c r="N7" s="42">
        <v>46753</v>
      </c>
      <c r="O7" s="42">
        <v>47118</v>
      </c>
      <c r="P7" s="45">
        <f t="shared" si="4"/>
        <v>366</v>
      </c>
    </row>
    <row r="8" spans="1:16" ht="92.4" customHeight="1" x14ac:dyDescent="0.45">
      <c r="A8" t="s">
        <v>14</v>
      </c>
      <c r="B8" s="10" t="s">
        <v>15</v>
      </c>
      <c r="C8" s="13">
        <f>E31</f>
        <v>0.45677499999999993</v>
      </c>
      <c r="D8" t="s">
        <v>16</v>
      </c>
      <c r="E8" s="46" t="s">
        <v>57</v>
      </c>
      <c r="G8" s="11">
        <v>2029</v>
      </c>
      <c r="H8" s="6">
        <f t="shared" si="0"/>
        <v>69489</v>
      </c>
      <c r="I8" s="6">
        <f t="shared" si="1"/>
        <v>0</v>
      </c>
      <c r="J8" s="7">
        <f t="shared" si="2"/>
        <v>69489</v>
      </c>
      <c r="L8" s="34">
        <f t="shared" si="3"/>
        <v>152130</v>
      </c>
      <c r="N8" s="42">
        <v>47119</v>
      </c>
      <c r="O8" s="42">
        <v>47483</v>
      </c>
      <c r="P8" s="45">
        <f t="shared" si="4"/>
        <v>365</v>
      </c>
    </row>
    <row r="9" spans="1:16" ht="87" x14ac:dyDescent="0.35">
      <c r="A9" s="4" t="s">
        <v>17</v>
      </c>
      <c r="B9" s="12" t="s">
        <v>49</v>
      </c>
      <c r="C9">
        <v>0</v>
      </c>
      <c r="G9" s="11">
        <v>2030</v>
      </c>
      <c r="H9" s="6">
        <f t="shared" si="0"/>
        <v>69489</v>
      </c>
      <c r="I9" s="6">
        <f t="shared" si="1"/>
        <v>0</v>
      </c>
      <c r="J9" s="7">
        <f t="shared" ref="J9:J12" si="5">H9-I9</f>
        <v>69489</v>
      </c>
      <c r="L9" s="34">
        <f t="shared" si="3"/>
        <v>152130</v>
      </c>
      <c r="N9" s="42">
        <v>47484</v>
      </c>
      <c r="O9" s="42">
        <v>47848</v>
      </c>
      <c r="P9" s="45">
        <f t="shared" si="4"/>
        <v>365</v>
      </c>
    </row>
    <row r="10" spans="1:16" ht="39.65" customHeight="1" x14ac:dyDescent="0.45">
      <c r="A10" s="8" t="s">
        <v>18</v>
      </c>
      <c r="B10" t="s">
        <v>19</v>
      </c>
      <c r="C10" s="9">
        <v>0</v>
      </c>
      <c r="D10" t="s">
        <v>8</v>
      </c>
      <c r="G10" s="11">
        <v>2031</v>
      </c>
      <c r="H10" s="6">
        <f t="shared" si="0"/>
        <v>69489</v>
      </c>
      <c r="I10" s="6">
        <f t="shared" si="1"/>
        <v>0</v>
      </c>
      <c r="J10" s="7">
        <f t="shared" si="5"/>
        <v>69489</v>
      </c>
      <c r="L10" s="34">
        <f t="shared" si="3"/>
        <v>152130</v>
      </c>
      <c r="N10" s="42">
        <v>47849</v>
      </c>
      <c r="O10" s="42">
        <v>48213</v>
      </c>
      <c r="P10" s="45">
        <f t="shared" si="4"/>
        <v>365</v>
      </c>
    </row>
    <row r="11" spans="1:16" ht="15.5" x14ac:dyDescent="0.35">
      <c r="G11" s="11">
        <v>2031</v>
      </c>
      <c r="H11" s="6">
        <f t="shared" si="0"/>
        <v>69489</v>
      </c>
      <c r="I11" s="6">
        <f t="shared" si="1"/>
        <v>0</v>
      </c>
      <c r="J11" s="7">
        <f t="shared" si="5"/>
        <v>69489</v>
      </c>
      <c r="L11" s="34">
        <f t="shared" si="3"/>
        <v>152130</v>
      </c>
      <c r="N11" s="42">
        <v>48214</v>
      </c>
      <c r="O11" s="42">
        <v>48579</v>
      </c>
      <c r="P11" s="45">
        <f t="shared" si="4"/>
        <v>366</v>
      </c>
    </row>
    <row r="12" spans="1:16" ht="15.5" x14ac:dyDescent="0.35">
      <c r="G12" s="11">
        <v>2033</v>
      </c>
      <c r="H12" s="6">
        <f t="shared" si="0"/>
        <v>69489</v>
      </c>
      <c r="I12" s="6">
        <f t="shared" si="1"/>
        <v>0</v>
      </c>
      <c r="J12" s="7">
        <f t="shared" si="5"/>
        <v>69489</v>
      </c>
      <c r="L12" s="34">
        <f t="shared" si="3"/>
        <v>152130</v>
      </c>
      <c r="N12" s="42">
        <v>48580</v>
      </c>
      <c r="O12" s="42">
        <v>48944</v>
      </c>
      <c r="P12" s="45">
        <f t="shared" si="4"/>
        <v>365</v>
      </c>
    </row>
    <row r="13" spans="1:16" ht="15.5" x14ac:dyDescent="0.35">
      <c r="G13" s="11" t="s">
        <v>61</v>
      </c>
      <c r="H13" s="6">
        <f>ROUNDDOWN(P13*$C$6/365,0)</f>
        <v>1523</v>
      </c>
      <c r="I13" s="6">
        <f>B19</f>
        <v>0</v>
      </c>
      <c r="J13" s="7">
        <f>H13-I13</f>
        <v>1523</v>
      </c>
      <c r="L13" s="34">
        <f>P13*$C$7/365</f>
        <v>3334.3561643835615</v>
      </c>
      <c r="N13" s="42">
        <v>48945</v>
      </c>
      <c r="O13" s="42">
        <v>48953</v>
      </c>
      <c r="P13" s="45">
        <f>+O13-N13</f>
        <v>8</v>
      </c>
    </row>
    <row r="14" spans="1:16" ht="26.5" x14ac:dyDescent="0.7">
      <c r="A14" s="5" t="s">
        <v>20</v>
      </c>
      <c r="G14" s="47" t="s">
        <v>21</v>
      </c>
      <c r="H14" s="60" t="s">
        <v>55</v>
      </c>
      <c r="I14" s="61"/>
      <c r="J14" s="62"/>
      <c r="L14" s="36">
        <f>L15/10</f>
        <v>152129.99999999997</v>
      </c>
      <c r="N14" s="43"/>
      <c r="O14" s="43"/>
      <c r="P14" s="45"/>
    </row>
    <row r="15" spans="1:16" ht="23.5" x14ac:dyDescent="0.55000000000000004">
      <c r="A15" s="5"/>
      <c r="G15" s="47" t="s">
        <v>26</v>
      </c>
      <c r="H15" s="14">
        <f>(H16/10)</f>
        <v>69488.899999999994</v>
      </c>
      <c r="I15" s="38">
        <f t="shared" ref="I15" si="6">I16/5</f>
        <v>0</v>
      </c>
      <c r="J15" s="14">
        <f>J16/10</f>
        <v>69488.899999999994</v>
      </c>
      <c r="L15" s="36">
        <f>SUM(L3:L13)</f>
        <v>1521299.9999999998</v>
      </c>
      <c r="N15" s="43"/>
      <c r="O15" s="43"/>
      <c r="P15" s="45"/>
    </row>
    <row r="16" spans="1:16" ht="23.5" x14ac:dyDescent="0.55000000000000004">
      <c r="A16" s="5"/>
      <c r="G16" s="47" t="s">
        <v>22</v>
      </c>
      <c r="H16" s="37">
        <f>ROUNDDOWN(SUM(H3:H13),0)</f>
        <v>694889</v>
      </c>
      <c r="I16" s="47">
        <v>0</v>
      </c>
      <c r="J16" s="37">
        <f>SUM(J3:J13)</f>
        <v>694889</v>
      </c>
      <c r="N16" s="43" t="s">
        <v>53</v>
      </c>
      <c r="O16" s="43"/>
      <c r="P16" s="45">
        <f>SUM(P3:P13)</f>
        <v>3652</v>
      </c>
    </row>
    <row r="17" spans="1:12" x14ac:dyDescent="0.35">
      <c r="K17" s="35"/>
      <c r="L17"/>
    </row>
    <row r="18" spans="1:12" x14ac:dyDescent="0.35">
      <c r="K18" s="35"/>
      <c r="L18"/>
    </row>
    <row r="19" spans="1:12" ht="15" thickBot="1" x14ac:dyDescent="0.4">
      <c r="K19" s="35"/>
      <c r="L19"/>
    </row>
    <row r="20" spans="1:12" ht="15" thickTop="1" x14ac:dyDescent="0.35">
      <c r="A20" s="15"/>
      <c r="B20" s="16"/>
      <c r="C20" s="16"/>
      <c r="D20" s="16"/>
      <c r="E20" s="16"/>
      <c r="F20" s="17"/>
      <c r="K20" s="35"/>
      <c r="L20"/>
    </row>
    <row r="21" spans="1:12" x14ac:dyDescent="0.35">
      <c r="A21" s="18" t="s">
        <v>27</v>
      </c>
      <c r="B21" s="19"/>
      <c r="C21" s="20"/>
      <c r="F21" s="21"/>
      <c r="K21" s="35"/>
      <c r="L21"/>
    </row>
    <row r="22" spans="1:12" ht="15" x14ac:dyDescent="0.4">
      <c r="A22" s="22"/>
      <c r="B22" s="23" t="s">
        <v>28</v>
      </c>
      <c r="C22" s="24" t="s">
        <v>29</v>
      </c>
      <c r="F22" s="21"/>
      <c r="K22" s="35"/>
      <c r="L22"/>
    </row>
    <row r="23" spans="1:12" x14ac:dyDescent="0.35">
      <c r="A23" s="25" t="s">
        <v>30</v>
      </c>
      <c r="B23" s="26">
        <v>0.75</v>
      </c>
      <c r="C23" s="26">
        <v>0.25</v>
      </c>
      <c r="F23" s="21"/>
      <c r="K23" s="35"/>
      <c r="L23"/>
    </row>
    <row r="24" spans="1:12" ht="28" x14ac:dyDescent="0.35">
      <c r="A24" s="25" t="s">
        <v>31</v>
      </c>
      <c r="B24" s="26">
        <v>0.5</v>
      </c>
      <c r="C24" s="26">
        <v>0.5</v>
      </c>
      <c r="F24" s="21"/>
      <c r="K24" s="35"/>
      <c r="L24"/>
    </row>
    <row r="25" spans="1:12" ht="15" x14ac:dyDescent="0.35">
      <c r="A25" s="27" t="s">
        <v>32</v>
      </c>
      <c r="B25" s="26">
        <v>0.25</v>
      </c>
      <c r="C25" s="26">
        <v>0.75</v>
      </c>
      <c r="F25" s="21"/>
      <c r="K25" s="35"/>
      <c r="L25"/>
    </row>
    <row r="26" spans="1:12" x14ac:dyDescent="0.35">
      <c r="A26" s="28"/>
      <c r="F26" s="21"/>
      <c r="K26" s="35"/>
      <c r="L26"/>
    </row>
    <row r="27" spans="1:12" ht="14.4" customHeight="1" x14ac:dyDescent="0.35">
      <c r="A27" s="28"/>
      <c r="F27" s="21"/>
      <c r="K27" s="35"/>
      <c r="L27"/>
    </row>
    <row r="28" spans="1:12" ht="14.4" customHeight="1" x14ac:dyDescent="0.35">
      <c r="A28" s="56" t="s">
        <v>58</v>
      </c>
      <c r="B28" s="57"/>
      <c r="C28" s="57"/>
      <c r="F28" s="21"/>
      <c r="K28" s="35"/>
      <c r="L28"/>
    </row>
    <row r="29" spans="1:12" x14ac:dyDescent="0.35">
      <c r="A29" s="56"/>
      <c r="B29" s="57"/>
      <c r="C29" s="57"/>
      <c r="D29" s="29" t="s">
        <v>33</v>
      </c>
      <c r="E29" s="29">
        <v>0.71079999999999999</v>
      </c>
      <c r="F29" s="30" t="s">
        <v>36</v>
      </c>
      <c r="K29" s="35"/>
      <c r="L29"/>
    </row>
    <row r="30" spans="1:12" x14ac:dyDescent="0.35">
      <c r="A30" s="56"/>
      <c r="B30" s="57"/>
      <c r="C30" s="57"/>
      <c r="D30" s="29" t="s">
        <v>34</v>
      </c>
      <c r="E30" s="29">
        <v>0.37209999999999999</v>
      </c>
      <c r="F30" s="30" t="s">
        <v>36</v>
      </c>
    </row>
    <row r="31" spans="1:12" ht="15" customHeight="1" x14ac:dyDescent="0.35">
      <c r="A31" s="56"/>
      <c r="B31" s="57"/>
      <c r="C31" s="57"/>
      <c r="D31" s="29" t="s">
        <v>35</v>
      </c>
      <c r="E31" s="31">
        <f>(E29*B25)+(E30*C25)</f>
        <v>0.45677499999999993</v>
      </c>
      <c r="F31" s="30" t="s">
        <v>36</v>
      </c>
    </row>
    <row r="32" spans="1:12" ht="15" customHeight="1" thickBot="1" x14ac:dyDescent="0.4">
      <c r="A32" s="58" t="s">
        <v>57</v>
      </c>
      <c r="B32" s="59"/>
      <c r="C32" s="59"/>
      <c r="D32" s="32"/>
      <c r="E32" s="32"/>
      <c r="F32" s="33"/>
    </row>
    <row r="33" ht="15" thickTop="1" x14ac:dyDescent="0.35"/>
  </sheetData>
  <mergeCells count="3">
    <mergeCell ref="A28:C31"/>
    <mergeCell ref="A32:C32"/>
    <mergeCell ref="H14:J14"/>
  </mergeCells>
  <hyperlinks>
    <hyperlink ref="A32" r:id="rId1" xr:uid="{00000000-0004-0000-0000-000000000000}"/>
    <hyperlink ref="E8" r:id="rId2" xr:uid="{00000000-0004-0000-0000-000001000000}"/>
  </hyperlinks>
  <pageMargins left="0.7" right="0.7" top="0.75" bottom="0.75" header="0.3" footer="0.3"/>
  <pageSetup paperSize="9"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G43"/>
  <sheetViews>
    <sheetView topLeftCell="A2" zoomScale="80" zoomScaleNormal="80" workbookViewId="0">
      <selection activeCell="C4" sqref="C4"/>
    </sheetView>
  </sheetViews>
  <sheetFormatPr defaultRowHeight="14.5" x14ac:dyDescent="0.35"/>
  <cols>
    <col min="1" max="1" width="11.90625" bestFit="1" customWidth="1"/>
    <col min="2" max="2" width="50.54296875" bestFit="1" customWidth="1"/>
    <col min="3" max="3" width="13.36328125" style="29" bestFit="1" customWidth="1"/>
    <col min="5" max="6" width="9.36328125" customWidth="1"/>
  </cols>
  <sheetData>
    <row r="2" spans="1:7" ht="46.75" customHeight="1" x14ac:dyDescent="0.35">
      <c r="A2" s="48" t="s">
        <v>37</v>
      </c>
      <c r="B2" s="48" t="s">
        <v>38</v>
      </c>
      <c r="C2" s="49" t="s">
        <v>3</v>
      </c>
    </row>
    <row r="3" spans="1:7" s="40" customFormat="1" ht="53.4" customHeight="1" x14ac:dyDescent="0.35">
      <c r="A3" s="39" t="s">
        <v>39</v>
      </c>
      <c r="B3" s="39" t="s">
        <v>40</v>
      </c>
      <c r="C3" s="50">
        <f>(C4-C5)/(C6-C7)</f>
        <v>12729.624838292368</v>
      </c>
      <c r="D3" s="51" t="s">
        <v>56</v>
      </c>
    </row>
    <row r="4" spans="1:7" s="40" customFormat="1" ht="53.4" customHeight="1" x14ac:dyDescent="0.35">
      <c r="A4" s="52" t="s">
        <v>41</v>
      </c>
      <c r="B4" s="39" t="s">
        <v>42</v>
      </c>
      <c r="C4" s="53">
        <v>49200000</v>
      </c>
      <c r="D4" s="54"/>
    </row>
    <row r="5" spans="1:7" s="40" customFormat="1" ht="53.4" customHeight="1" x14ac:dyDescent="0.35">
      <c r="A5" s="52" t="s">
        <v>43</v>
      </c>
      <c r="B5" s="39" t="s">
        <v>44</v>
      </c>
      <c r="C5" s="55">
        <v>0</v>
      </c>
      <c r="D5" s="54"/>
      <c r="E5"/>
      <c r="F5"/>
      <c r="G5"/>
    </row>
    <row r="6" spans="1:7" s="40" customFormat="1" ht="53.4" customHeight="1" x14ac:dyDescent="0.35">
      <c r="A6" s="52" t="s">
        <v>45</v>
      </c>
      <c r="B6" s="39" t="s">
        <v>46</v>
      </c>
      <c r="C6" s="53">
        <v>3865</v>
      </c>
      <c r="D6" s="54"/>
      <c r="E6"/>
      <c r="F6"/>
      <c r="G6"/>
    </row>
    <row r="7" spans="1:7" s="40" customFormat="1" ht="53.4" customHeight="1" x14ac:dyDescent="0.35">
      <c r="A7" s="52" t="s">
        <v>47</v>
      </c>
      <c r="B7" s="39" t="s">
        <v>48</v>
      </c>
      <c r="C7" s="53">
        <v>0</v>
      </c>
      <c r="D7" s="54"/>
    </row>
    <row r="43" spans="2:2" x14ac:dyDescent="0.35">
      <c r="B43" s="13"/>
    </row>
  </sheetData>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ER</vt:lpstr>
      <vt:lpstr>Power Density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İlayda ONARAN</cp:lastModifiedBy>
  <dcterms:created xsi:type="dcterms:W3CDTF">2021-03-31T07:09:55Z</dcterms:created>
  <dcterms:modified xsi:type="dcterms:W3CDTF">2025-08-04T13:40:26Z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6175487-42af-4492-84fe-2b4054e011bd_Enabled">
    <vt:lpwstr>true</vt:lpwstr>
  </property>
  <property fmtid="{D5CDD505-2E9C-101B-9397-08002B2CF9AE}" pid="3" name="MSIP_Label_a6175487-42af-4492-84fe-2b4054e011bd_SetDate">
    <vt:lpwstr>2025-08-04T11:32:17Z</vt:lpwstr>
  </property>
  <property fmtid="{D5CDD505-2E9C-101B-9397-08002B2CF9AE}" pid="4" name="MSIP_Label_a6175487-42af-4492-84fe-2b4054e011bd_Method">
    <vt:lpwstr>Privileged</vt:lpwstr>
  </property>
  <property fmtid="{D5CDD505-2E9C-101B-9397-08002B2CF9AE}" pid="5" name="MSIP_Label_a6175487-42af-4492-84fe-2b4054e011bd_Name">
    <vt:lpwstr>Public</vt:lpwstr>
  </property>
  <property fmtid="{D5CDD505-2E9C-101B-9397-08002B2CF9AE}" pid="6" name="MSIP_Label_a6175487-42af-4492-84fe-2b4054e011bd_SiteId">
    <vt:lpwstr>76e3e3ff-fce0-45ec-a946-bc44d69a9b7e</vt:lpwstr>
  </property>
  <property fmtid="{D5CDD505-2E9C-101B-9397-08002B2CF9AE}" pid="7" name="MSIP_Label_a6175487-42af-4492-84fe-2b4054e011bd_ActionId">
    <vt:lpwstr>03889c75-a030-4af3-950e-725ca1bf2387</vt:lpwstr>
  </property>
  <property fmtid="{D5CDD505-2E9C-101B-9397-08002B2CF9AE}" pid="8" name="MSIP_Label_a6175487-42af-4492-84fe-2b4054e011bd_ContentBits">
    <vt:lpwstr>0</vt:lpwstr>
  </property>
  <property fmtid="{D5CDD505-2E9C-101B-9397-08002B2CF9AE}" pid="9" name="MSIP_Label_a6175487-42af-4492-84fe-2b4054e011bd_Tag">
    <vt:lpwstr>10, 0, 1, 1</vt:lpwstr>
  </property>
</Properties>
</file>