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ate1904="1" codeName="ThisWorkbook" defaultThemeVersion="124226"/>
  <mc:AlternateContent xmlns:mc="http://schemas.openxmlformats.org/markup-compatibility/2006">
    <mc:Choice Requires="x15">
      <x15ac:absPath xmlns:x15ac="http://schemas.microsoft.com/office/spreadsheetml/2010/11/ac" url="C:\Users\Dell\Desktop\6. HES-MONITORING\Dereli HEPP\4. ER Calculation\"/>
    </mc:Choice>
  </mc:AlternateContent>
  <xr:revisionPtr revIDLastSave="0" documentId="13_ncr:1_{234E253A-3DAD-4F30-BBD4-7CAC7302C595}" xr6:coauthVersionLast="47" xr6:coauthVersionMax="47" xr10:uidLastSave="{00000000-0000-0000-0000-000000000000}"/>
  <bookViews>
    <workbookView xWindow="-108" yWindow="-108" windowWidth="23256" windowHeight="12576" tabRatio="613" xr2:uid="{00000000-000D-0000-FFFF-FFFF00000000}"/>
  </bookViews>
  <sheets>
    <sheet name="Detail" sheetId="1" r:id="rId1"/>
    <sheet name="Power Density" sheetId="1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42" i="1" l="1"/>
  <c r="C45" i="1"/>
  <c r="B46" i="1"/>
  <c r="C46" i="1" s="1"/>
  <c r="B45" i="1"/>
  <c r="B44" i="1"/>
  <c r="C44" i="1" s="1"/>
  <c r="B43" i="1"/>
  <c r="C43" i="1" s="1"/>
  <c r="B42" i="1"/>
  <c r="B41" i="1"/>
  <c r="C41" i="1" s="1"/>
  <c r="B40" i="1"/>
  <c r="C40" i="1" s="1"/>
  <c r="B39" i="1"/>
  <c r="B48" i="1" s="1"/>
  <c r="E10" i="1"/>
  <c r="B31" i="1"/>
  <c r="D31" i="1" s="1"/>
  <c r="D30" i="1"/>
  <c r="E4" i="1"/>
  <c r="H4" i="1"/>
  <c r="E5" i="1"/>
  <c r="H5" i="1"/>
  <c r="E6" i="1"/>
  <c r="H6" i="1"/>
  <c r="H7" i="1"/>
  <c r="H8" i="1"/>
  <c r="E9" i="1"/>
  <c r="H9" i="1"/>
  <c r="H10" i="1"/>
  <c r="E11" i="1"/>
  <c r="H11" i="1"/>
  <c r="E12" i="1"/>
  <c r="H12" i="1"/>
  <c r="E13" i="1"/>
  <c r="H13" i="1"/>
  <c r="E14" i="1"/>
  <c r="H14" i="1"/>
  <c r="E15" i="1"/>
  <c r="H15" i="1"/>
  <c r="E16" i="1"/>
  <c r="H16" i="1"/>
  <c r="E17" i="1"/>
  <c r="H17" i="1"/>
  <c r="E18" i="1"/>
  <c r="H18" i="1"/>
  <c r="D19" i="1"/>
  <c r="F19" i="1"/>
  <c r="G19" i="1"/>
  <c r="B32" i="1"/>
  <c r="D32" i="1" s="1"/>
  <c r="C3" i="12"/>
  <c r="C39" i="1" l="1"/>
  <c r="C48" i="1" s="1"/>
  <c r="D33" i="1"/>
  <c r="B33" i="1"/>
  <c r="H19" i="1"/>
  <c r="I4" i="1"/>
  <c r="B26" i="1" s="1"/>
  <c r="D26" i="1" s="1"/>
  <c r="E8" i="1"/>
  <c r="C19" i="1"/>
  <c r="B21" i="1" s="1"/>
  <c r="E7" i="1"/>
  <c r="I7" i="1" l="1"/>
  <c r="E19" i="1"/>
  <c r="B22" i="1" s="1"/>
  <c r="I19" i="1" l="1"/>
  <c r="B27" i="1"/>
  <c r="D27" i="1" s="1"/>
  <c r="B24" i="1"/>
  <c r="C22" i="1"/>
  <c r="G27" i="1"/>
  <c r="G26" i="1" l="1"/>
  <c r="C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F26" authorId="0" shapeId="0" xr:uid="{00000000-0006-0000-0000-000001000000}">
      <text>
        <r>
          <rPr>
            <b/>
            <sz val="9"/>
            <color indexed="81"/>
            <rFont val="Tahoma"/>
            <family val="2"/>
            <charset val="162"/>
          </rPr>
          <t>Lenovo:</t>
        </r>
        <r>
          <rPr>
            <sz val="9"/>
            <color indexed="81"/>
            <rFont val="Tahoma"/>
            <family val="2"/>
            <charset val="162"/>
          </rPr>
          <t xml:space="preserve">
Between estimated ER value and actual ER value</t>
        </r>
      </text>
    </comment>
  </commentList>
</comments>
</file>

<file path=xl/sharedStrings.xml><?xml version="1.0" encoding="utf-8"?>
<sst xmlns="http://schemas.openxmlformats.org/spreadsheetml/2006/main" count="73" uniqueCount="64">
  <si>
    <t>Months</t>
  </si>
  <si>
    <t>February</t>
  </si>
  <si>
    <t>March</t>
  </si>
  <si>
    <t>April</t>
  </si>
  <si>
    <t>May</t>
  </si>
  <si>
    <t>July</t>
  </si>
  <si>
    <t>August</t>
  </si>
  <si>
    <t>September</t>
  </si>
  <si>
    <t>October</t>
  </si>
  <si>
    <t>November</t>
  </si>
  <si>
    <t>January</t>
  </si>
  <si>
    <t>Year</t>
  </si>
  <si>
    <t xml:space="preserve">Total Energy Provided to the Grid </t>
  </si>
  <si>
    <t>Internal Consumption</t>
  </si>
  <si>
    <t>Net Generation</t>
  </si>
  <si>
    <t>Gross Generation(MWh)</t>
  </si>
  <si>
    <t>Net Generation(MWh)</t>
  </si>
  <si>
    <t>Gross Generation</t>
  </si>
  <si>
    <t>METERING RECORDS (MWh)</t>
  </si>
  <si>
    <t>Net Emission Reduction* (tCO2e)</t>
  </si>
  <si>
    <t>*Since the power density (PD) of the project activities is greater than 10 W/m2, Project Emissions (PE) are considered 0</t>
  </si>
  <si>
    <t xml:space="preserve">June </t>
  </si>
  <si>
    <t>Total</t>
  </si>
  <si>
    <t>EPIAS RECORDS (MWh)</t>
  </si>
  <si>
    <t>Emission Factor (tCO2/MWh)</t>
  </si>
  <si>
    <t>Total Estimated ER in Monitoring Period (tCO2)</t>
  </si>
  <si>
    <t>Expected annual Generation (MWh)</t>
  </si>
  <si>
    <t>Annual ER in MP (tCO2e)</t>
  </si>
  <si>
    <t>Annual EG in MP (MWh)</t>
  </si>
  <si>
    <t>Annual Generation</t>
  </si>
  <si>
    <t>Parameter</t>
  </si>
  <si>
    <t>Description &amp; Unit</t>
  </si>
  <si>
    <t>Value</t>
  </si>
  <si>
    <t>PD=</t>
  </si>
  <si>
    <t>Power density of the project activity (W/m2)</t>
  </si>
  <si>
    <t>CapPJ=</t>
  </si>
  <si>
    <t xml:space="preserve">Installed capacity of the hydro power plant after the implementation of the project activity (W) </t>
  </si>
  <si>
    <t>CapBL=</t>
  </si>
  <si>
    <t>Installed capacity of the hydro power plant before the implementation of the project activity (W). For new hydro power plants, this value is zero</t>
  </si>
  <si>
    <t>APJ=</t>
  </si>
  <si>
    <t>Area of the reservoir measured in the surface of the water, after the implementation of the project activity, when the reservoir is full (m2)</t>
  </si>
  <si>
    <t>ABL=</t>
  </si>
  <si>
    <t xml:space="preserve">Area of the reservoir measured in the surface of the water, before the implementation of the project activity, when the reservoir is full (m2).  For new reservoirs, this value is zero. </t>
  </si>
  <si>
    <t>December</t>
  </si>
  <si>
    <t>in PD</t>
  </si>
  <si>
    <t>∞</t>
  </si>
  <si>
    <t>ER Percent difference %</t>
  </si>
  <si>
    <t>EG Percent difference %</t>
  </si>
  <si>
    <t>Expected Emission Reduction in 2021 (tCO2)</t>
  </si>
  <si>
    <t>Expected Emission Reduction in 2020 (tCO2)</t>
  </si>
  <si>
    <t>Net Emission Reduction in 2020 (tCO2)</t>
  </si>
  <si>
    <t>Net Emission Reduction in 2021 (tCO2)</t>
  </si>
  <si>
    <t>Expected generation in 2020 (MWh)</t>
  </si>
  <si>
    <t>Expected generation in 2021 (MWh)</t>
  </si>
  <si>
    <t>Net Electricity Generation in 2020 (MWh)</t>
  </si>
  <si>
    <t>Net Electricity Generation in 2021 (MWh)</t>
  </si>
  <si>
    <t>Total Estimated EG in Monitoring Period (MWh)</t>
  </si>
  <si>
    <t>Whole Project Lifetime</t>
  </si>
  <si>
    <t>Expected generation in 2014 (MWh)</t>
  </si>
  <si>
    <t>Expected generation in 2015 (MWh)</t>
  </si>
  <si>
    <t>Expected generation in 2016 (MWh)</t>
  </si>
  <si>
    <t>Expected generation in 2017 (MWh)</t>
  </si>
  <si>
    <t>Expected generation in 2018 (MWh)</t>
  </si>
  <si>
    <t>Expected generation in 2019 (MWh)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</si>
</sst>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0.0"/>
    <numFmt numFmtId="166" formatCode="_(* #,##0_);_(* \(#,##0\);_(* &quot;-&quot;??_);_(@_)"/>
    <numFmt numFmtId="167" formatCode="#,##0.000"/>
    <numFmt numFmtId="168" formatCode="_-* #,##0.00\ _T_L_-;\-* #,##0.00\ _T_L_-;_-* &quot;-&quot;??\ _T_L_-;_-@_-"/>
    <numFmt numFmtId="169" formatCode="0.0000"/>
    <numFmt numFmtId="170" formatCode="_(* #,##0.0000_);_(* \(#,##0.0000\);_(* &quot;-&quot;??_);_(@_)"/>
  </numFmts>
  <fonts count="19" x14ac:knownFonts="1">
    <font>
      <sz val="10"/>
      <name val="Verdana"/>
    </font>
    <font>
      <sz val="10"/>
      <name val="Verdana"/>
      <family val="2"/>
      <charset val="162"/>
    </font>
    <font>
      <b/>
      <sz val="10"/>
      <name val="Verdana"/>
      <family val="2"/>
      <charset val="162"/>
    </font>
    <font>
      <b/>
      <sz val="10"/>
      <name val="Verdana"/>
      <family val="2"/>
    </font>
    <font>
      <b/>
      <sz val="10"/>
      <name val="Verdana"/>
      <family val="2"/>
      <charset val="162"/>
    </font>
    <font>
      <sz val="11"/>
      <color indexed="8"/>
      <name val="Calibri"/>
      <family val="2"/>
      <charset val="162"/>
    </font>
    <font>
      <sz val="10"/>
      <name val="Arial"/>
      <family val="2"/>
      <charset val="162"/>
    </font>
    <font>
      <b/>
      <sz val="12"/>
      <name val="Verdana"/>
      <family val="2"/>
      <charset val="162"/>
    </font>
    <font>
      <b/>
      <sz val="12"/>
      <name val="Verdana"/>
      <family val="2"/>
    </font>
    <font>
      <sz val="10"/>
      <name val="Arial"/>
      <family val="2"/>
      <charset val="162"/>
    </font>
    <font>
      <b/>
      <sz val="8"/>
      <name val="Verdana"/>
      <family val="2"/>
      <charset val="162"/>
    </font>
    <font>
      <b/>
      <sz val="14"/>
      <name val="Verdana"/>
      <family val="2"/>
      <charset val="162"/>
    </font>
    <font>
      <sz val="9"/>
      <color indexed="81"/>
      <name val="Tahoma"/>
      <family val="2"/>
      <charset val="162"/>
    </font>
    <font>
      <b/>
      <sz val="9"/>
      <color indexed="81"/>
      <name val="Tahoma"/>
      <family val="2"/>
      <charset val="162"/>
    </font>
    <font>
      <b/>
      <sz val="24"/>
      <name val="Calibri"/>
      <family val="2"/>
      <charset val="162"/>
    </font>
    <font>
      <sz val="11"/>
      <color theme="1"/>
      <name val="Calibri"/>
      <family val="2"/>
      <scheme val="minor"/>
    </font>
    <font>
      <sz val="11"/>
      <color theme="1"/>
      <name val="Calibri"/>
      <family val="2"/>
      <charset val="162"/>
      <scheme val="minor"/>
    </font>
    <font>
      <b/>
      <sz val="10"/>
      <color rgb="FFFF0000"/>
      <name val="Verdana"/>
      <family val="2"/>
      <charset val="162"/>
    </font>
    <font>
      <sz val="8"/>
      <name val="Verdana"/>
      <family val="2"/>
      <charset val="162"/>
    </font>
  </fonts>
  <fills count="13">
    <fill>
      <patternFill patternType="none"/>
    </fill>
    <fill>
      <patternFill patternType="gray125"/>
    </fill>
    <fill>
      <patternFill patternType="solid">
        <fgColor indexed="29"/>
        <bgColor indexed="64"/>
      </patternFill>
    </fill>
    <fill>
      <patternFill patternType="solid">
        <fgColor indexed="47"/>
        <bgColor indexed="64"/>
      </patternFill>
    </fill>
    <fill>
      <patternFill patternType="solid">
        <fgColor theme="6"/>
        <bgColor indexed="64"/>
      </patternFill>
    </fill>
    <fill>
      <patternFill patternType="solid">
        <fgColor rgb="FFFFC000"/>
        <bgColor indexed="64"/>
      </patternFill>
    </fill>
    <fill>
      <patternFill patternType="solid">
        <fgColor theme="4" tint="0.79998168889431442"/>
        <bgColor indexed="64"/>
      </patternFill>
    </fill>
    <fill>
      <patternFill patternType="solid">
        <fgColor theme="9"/>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3"/>
        <bgColor indexed="64"/>
      </patternFill>
    </fill>
    <fill>
      <patternFill patternType="solid">
        <fgColor theme="3"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s>
  <cellStyleXfs count="10">
    <xf numFmtId="0" fontId="0" fillId="0" borderId="0"/>
    <xf numFmtId="164" fontId="1" fillId="0" borderId="0" applyFont="0" applyFill="0" applyBorder="0" applyAlignment="0" applyProtection="0"/>
    <xf numFmtId="168" fontId="16" fillId="0" borderId="0" applyFont="0" applyFill="0" applyBorder="0" applyAlignment="0" applyProtection="0"/>
    <xf numFmtId="0" fontId="6" fillId="0" borderId="0"/>
    <xf numFmtId="0" fontId="16" fillId="0" borderId="0"/>
    <xf numFmtId="0" fontId="5" fillId="0" borderId="0"/>
    <xf numFmtId="0" fontId="9" fillId="0" borderId="0"/>
    <xf numFmtId="0" fontId="15" fillId="0" borderId="0"/>
    <xf numFmtId="0" fontId="6" fillId="0" borderId="0"/>
    <xf numFmtId="9" fontId="15" fillId="0" borderId="0" applyFont="0" applyFill="0" applyBorder="0" applyAlignment="0" applyProtection="0"/>
  </cellStyleXfs>
  <cellXfs count="78">
    <xf numFmtId="0" fontId="0" fillId="0" borderId="0" xfId="0"/>
    <xf numFmtId="0" fontId="0" fillId="0" borderId="0" xfId="0" applyAlignment="1">
      <alignment horizontal="center" vertical="center"/>
    </xf>
    <xf numFmtId="0" fontId="0" fillId="0" borderId="0" xfId="0" applyAlignment="1">
      <alignment vertical="center"/>
    </xf>
    <xf numFmtId="0" fontId="0" fillId="0" borderId="2" xfId="0" applyBorder="1" applyAlignment="1">
      <alignment vertical="center"/>
    </xf>
    <xf numFmtId="0" fontId="0" fillId="0" borderId="0" xfId="0" applyBorder="1" applyAlignment="1">
      <alignment vertical="center"/>
    </xf>
    <xf numFmtId="0" fontId="2"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167" fontId="10" fillId="0" borderId="0" xfId="0" applyNumberFormat="1" applyFont="1" applyFill="1" applyBorder="1" applyAlignment="1">
      <alignment horizontal="center" vertical="center"/>
    </xf>
    <xf numFmtId="0" fontId="4" fillId="0" borderId="4" xfId="0" applyFont="1" applyBorder="1" applyAlignment="1">
      <alignment horizontal="center" vertical="center" wrapText="1"/>
    </xf>
    <xf numFmtId="0" fontId="2" fillId="0" borderId="0" xfId="0" applyFont="1" applyBorder="1" applyAlignment="1">
      <alignment horizontal="center" vertical="center" wrapText="1"/>
    </xf>
    <xf numFmtId="165" fontId="2" fillId="0" borderId="0" xfId="0" applyNumberFormat="1" applyFont="1" applyBorder="1" applyAlignment="1">
      <alignment horizontal="center" vertical="center"/>
    </xf>
    <xf numFmtId="0" fontId="1" fillId="0" borderId="1" xfId="0" applyFont="1" applyBorder="1" applyAlignment="1">
      <alignment vertical="center" wrapText="1"/>
    </xf>
    <xf numFmtId="0" fontId="11" fillId="4" borderId="1" xfId="0" applyFont="1" applyFill="1" applyBorder="1" applyAlignment="1">
      <alignment horizontal="center" vertical="center" wrapText="1"/>
    </xf>
    <xf numFmtId="0" fontId="11" fillId="4" borderId="5" xfId="0" applyFont="1" applyFill="1" applyBorder="1" applyAlignment="1">
      <alignment vertical="center"/>
    </xf>
    <xf numFmtId="164" fontId="0" fillId="0" borderId="0" xfId="1" applyFont="1" applyAlignment="1">
      <alignment vertical="center"/>
    </xf>
    <xf numFmtId="0" fontId="2" fillId="0" borderId="1" xfId="0" applyFont="1" applyBorder="1" applyAlignment="1">
      <alignment horizontal="center" vertical="center" wrapText="1"/>
    </xf>
    <xf numFmtId="0" fontId="8" fillId="0" borderId="6" xfId="0" applyFont="1" applyBorder="1" applyAlignment="1">
      <alignment horizontal="center" vertical="center"/>
    </xf>
    <xf numFmtId="4" fontId="11" fillId="4" borderId="5" xfId="0" applyNumberFormat="1" applyFont="1" applyFill="1" applyBorder="1" applyAlignment="1">
      <alignment horizontal="center" vertical="center"/>
    </xf>
    <xf numFmtId="0" fontId="0" fillId="0" borderId="0" xfId="0" applyAlignment="1">
      <alignment horizontal="left" vertical="center"/>
    </xf>
    <xf numFmtId="0" fontId="2" fillId="0" borderId="1" xfId="0" applyFont="1" applyBorder="1"/>
    <xf numFmtId="0" fontId="2" fillId="0" borderId="1" xfId="0" applyFont="1" applyBorder="1" applyAlignment="1">
      <alignment horizontal="center"/>
    </xf>
    <xf numFmtId="0" fontId="0" fillId="0" borderId="1" xfId="0" applyBorder="1" applyAlignment="1">
      <alignment vertical="center" wrapText="1"/>
    </xf>
    <xf numFmtId="2" fontId="2" fillId="5" borderId="1" xfId="0" applyNumberFormat="1" applyFont="1" applyFill="1" applyBorder="1" applyAlignment="1">
      <alignment horizontal="center" vertical="center" wrapText="1"/>
    </xf>
    <xf numFmtId="0" fontId="0" fillId="0" borderId="0" xfId="0" applyAlignment="1">
      <alignment vertical="center" wrapText="1"/>
    </xf>
    <xf numFmtId="3" fontId="0" fillId="0" borderId="1" xfId="0" applyNumberFormat="1" applyBorder="1" applyAlignment="1">
      <alignment horizontal="center" vertical="center" wrapText="1"/>
    </xf>
    <xf numFmtId="0" fontId="1" fillId="0" borderId="1" xfId="0" applyFont="1" applyBorder="1" applyAlignment="1">
      <alignment horizontal="center" vertical="center" wrapText="1"/>
    </xf>
    <xf numFmtId="3" fontId="11" fillId="4" borderId="1" xfId="0" applyNumberFormat="1" applyFont="1" applyFill="1" applyBorder="1" applyAlignment="1">
      <alignment horizontal="center" vertical="center"/>
    </xf>
    <xf numFmtId="4" fontId="0" fillId="0" borderId="0" xfId="0" applyNumberFormat="1" applyAlignment="1">
      <alignment horizontal="center" vertical="center"/>
    </xf>
    <xf numFmtId="0" fontId="8" fillId="0" borderId="3" xfId="0" applyFont="1" applyBorder="1" applyAlignment="1">
      <alignment horizontal="center" vertical="center" wrapText="1"/>
    </xf>
    <xf numFmtId="0" fontId="1" fillId="0" borderId="0" xfId="0" applyFont="1" applyAlignment="1">
      <alignment vertical="center" wrapText="1"/>
    </xf>
    <xf numFmtId="3" fontId="0" fillId="0" borderId="0" xfId="0" applyNumberFormat="1" applyAlignment="1">
      <alignment vertical="center"/>
    </xf>
    <xf numFmtId="0" fontId="14" fillId="0" borderId="0" xfId="0" applyFont="1" applyAlignment="1">
      <alignment horizontal="center" vertical="center" wrapText="1"/>
    </xf>
    <xf numFmtId="169" fontId="0" fillId="0" borderId="0" xfId="0" applyNumberFormat="1"/>
    <xf numFmtId="3" fontId="2" fillId="0" borderId="0" xfId="1" applyNumberFormat="1" applyFont="1" applyBorder="1" applyAlignment="1">
      <alignment horizontal="center" vertical="center"/>
    </xf>
    <xf numFmtId="0" fontId="8" fillId="0" borderId="7" xfId="0" applyFont="1" applyBorder="1" applyAlignment="1">
      <alignment horizontal="center" vertical="center"/>
    </xf>
    <xf numFmtId="4" fontId="11" fillId="7" borderId="5" xfId="0" applyNumberFormat="1" applyFont="1" applyFill="1" applyBorder="1" applyAlignment="1">
      <alignment horizontal="center" vertical="center"/>
    </xf>
    <xf numFmtId="0" fontId="0" fillId="3" borderId="8" xfId="0" applyFill="1" applyBorder="1" applyAlignment="1">
      <alignment vertical="center"/>
    </xf>
    <xf numFmtId="0" fontId="1" fillId="3" borderId="8" xfId="0" applyFont="1" applyFill="1" applyBorder="1" applyAlignment="1">
      <alignment vertical="center"/>
    </xf>
    <xf numFmtId="0" fontId="1" fillId="3" borderId="9" xfId="0" applyFont="1" applyFill="1" applyBorder="1" applyAlignment="1">
      <alignment vertical="center"/>
    </xf>
    <xf numFmtId="0" fontId="0" fillId="3" borderId="10" xfId="0" applyFill="1" applyBorder="1" applyAlignment="1">
      <alignment vertical="center"/>
    </xf>
    <xf numFmtId="0" fontId="4" fillId="0" borderId="3"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horizontal="left" vertical="center"/>
    </xf>
    <xf numFmtId="167" fontId="17" fillId="11" borderId="1" xfId="0" applyNumberFormat="1" applyFont="1" applyFill="1" applyBorder="1" applyAlignment="1">
      <alignment horizontal="center" vertical="center" wrapText="1"/>
    </xf>
    <xf numFmtId="167" fontId="17" fillId="12" borderId="1" xfId="0" applyNumberFormat="1" applyFont="1" applyFill="1" applyBorder="1" applyAlignment="1">
      <alignment horizontal="center" vertical="center" wrapText="1"/>
    </xf>
    <xf numFmtId="167" fontId="2" fillId="12" borderId="1" xfId="0" applyNumberFormat="1" applyFont="1" applyFill="1" applyBorder="1" applyAlignment="1">
      <alignment horizontal="center" vertical="center" wrapText="1"/>
    </xf>
    <xf numFmtId="167" fontId="17" fillId="6"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66" fontId="1" fillId="0" borderId="1" xfId="0" applyNumberFormat="1" applyFont="1" applyBorder="1" applyAlignment="1">
      <alignment vertical="center"/>
    </xf>
    <xf numFmtId="0" fontId="1" fillId="0" borderId="0" xfId="0" applyFont="1"/>
    <xf numFmtId="166" fontId="1" fillId="0" borderId="0" xfId="0" applyNumberFormat="1" applyFont="1" applyAlignment="1">
      <alignment vertical="center"/>
    </xf>
    <xf numFmtId="0" fontId="1" fillId="2" borderId="5" xfId="0" applyFont="1" applyFill="1" applyBorder="1" applyAlignment="1">
      <alignment horizontal="center" vertical="center" wrapText="1"/>
    </xf>
    <xf numFmtId="0" fontId="1" fillId="0" borderId="5" xfId="0" applyFont="1" applyBorder="1" applyAlignment="1">
      <alignment vertical="center"/>
    </xf>
    <xf numFmtId="0" fontId="1" fillId="2" borderId="1" xfId="0" applyFont="1" applyFill="1" applyBorder="1" applyAlignment="1">
      <alignment horizontal="center" vertical="center" wrapText="1"/>
    </xf>
    <xf numFmtId="166" fontId="1" fillId="8" borderId="1" xfId="0" applyNumberFormat="1" applyFont="1" applyFill="1" applyBorder="1" applyAlignment="1">
      <alignment vertical="center"/>
    </xf>
    <xf numFmtId="170" fontId="1" fillId="8" borderId="1" xfId="0" applyNumberFormat="1" applyFont="1" applyFill="1" applyBorder="1" applyAlignment="1">
      <alignment vertical="center"/>
    </xf>
    <xf numFmtId="3" fontId="2" fillId="8" borderId="1" xfId="0" applyNumberFormat="1" applyFont="1" applyFill="1" applyBorder="1" applyAlignment="1">
      <alignment horizontal="center" vertical="center"/>
    </xf>
    <xf numFmtId="166" fontId="0" fillId="0" borderId="0" xfId="0" applyNumberFormat="1" applyAlignment="1">
      <alignment vertical="center"/>
    </xf>
    <xf numFmtId="0" fontId="0" fillId="8" borderId="0" xfId="0" applyFill="1" applyAlignment="1">
      <alignment vertical="center"/>
    </xf>
    <xf numFmtId="0" fontId="2" fillId="9" borderId="1" xfId="0" applyFont="1" applyFill="1" applyBorder="1" applyAlignment="1">
      <alignment horizontal="center" vertical="center"/>
    </xf>
    <xf numFmtId="0" fontId="3" fillId="10" borderId="11" xfId="0" applyFont="1" applyFill="1" applyBorder="1" applyAlignment="1">
      <alignment horizontal="center" vertical="center"/>
    </xf>
    <xf numFmtId="0" fontId="3" fillId="10" borderId="12" xfId="0" applyFont="1" applyFill="1" applyBorder="1" applyAlignment="1">
      <alignment horizontal="center" vertical="center"/>
    </xf>
    <xf numFmtId="0" fontId="3" fillId="10" borderId="13" xfId="0" applyFont="1" applyFill="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4" fontId="2" fillId="0" borderId="17" xfId="1" applyNumberFormat="1" applyFont="1" applyBorder="1" applyAlignment="1">
      <alignment horizontal="center" vertical="center"/>
    </xf>
    <xf numFmtId="4" fontId="2" fillId="0" borderId="3" xfId="1" applyNumberFormat="1" applyFont="1" applyBorder="1" applyAlignment="1">
      <alignment horizontal="center" vertical="center"/>
    </xf>
    <xf numFmtId="4" fontId="2" fillId="0" borderId="5" xfId="1" applyNumberFormat="1" applyFont="1" applyBorder="1" applyAlignment="1">
      <alignment horizontal="center" vertical="center"/>
    </xf>
    <xf numFmtId="0" fontId="18" fillId="0" borderId="18" xfId="0" applyFont="1" applyBorder="1" applyAlignment="1">
      <alignment horizontal="center" vertical="center" wrapText="1"/>
    </xf>
    <xf numFmtId="0" fontId="3" fillId="3" borderId="19"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7" fillId="0" borderId="22" xfId="0" applyFont="1" applyBorder="1" applyAlignment="1">
      <alignment horizontal="center" vertical="center"/>
    </xf>
  </cellXfs>
  <cellStyles count="10">
    <cellStyle name="Comma" xfId="1" builtinId="3"/>
    <cellStyle name="Comma 2" xfId="2" xr:uid="{00000000-0005-0000-0000-000001000000}"/>
    <cellStyle name="Normal" xfId="0" builtinId="0"/>
    <cellStyle name="Normal 2" xfId="3" xr:uid="{00000000-0005-0000-0000-000003000000}"/>
    <cellStyle name="Normal 20" xfId="4" xr:uid="{00000000-0005-0000-0000-000004000000}"/>
    <cellStyle name="Normal 3" xfId="5" xr:uid="{00000000-0005-0000-0000-000005000000}"/>
    <cellStyle name="Normal 4" xfId="6" xr:uid="{00000000-0005-0000-0000-000006000000}"/>
    <cellStyle name="Normal 5" xfId="7" xr:uid="{00000000-0005-0000-0000-000007000000}"/>
    <cellStyle name="Normal 7" xfId="8" xr:uid="{00000000-0005-0000-0000-000008000000}"/>
    <cellStyle name="Percent 2" xfId="9" xr:uid="{00000000-0005-0000-0000-000009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274320</xdr:colOff>
      <xdr:row>1</xdr:row>
      <xdr:rowOff>495300</xdr:rowOff>
    </xdr:from>
    <xdr:to>
      <xdr:col>9</xdr:col>
      <xdr:colOff>114300</xdr:colOff>
      <xdr:row>3</xdr:row>
      <xdr:rowOff>129540</xdr:rowOff>
    </xdr:to>
    <xdr:pic>
      <xdr:nvPicPr>
        <xdr:cNvPr id="4495" name="Picture 2">
          <a:extLst>
            <a:ext uri="{FF2B5EF4-FFF2-40B4-BE49-F238E27FC236}">
              <a16:creationId xmlns:a16="http://schemas.microsoft.com/office/drawing/2014/main" id="{2831339F-C3C8-4B1A-83D0-FB8C73437C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02680" y="655320"/>
          <a:ext cx="331470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53"/>
  <sheetViews>
    <sheetView tabSelected="1" topLeftCell="A31" zoomScale="85" zoomScaleNormal="85" workbookViewId="0">
      <selection activeCell="A35" sqref="A35:C48"/>
    </sheetView>
  </sheetViews>
  <sheetFormatPr defaultColWidth="11" defaultRowHeight="12.6" x14ac:dyDescent="0.2"/>
  <cols>
    <col min="1" max="1" width="23.08984375" style="2" customWidth="1"/>
    <col min="2" max="2" width="13.26953125" style="2" customWidth="1"/>
    <col min="3" max="3" width="27.08984375" style="2" customWidth="1"/>
    <col min="4" max="9" width="20.81640625" style="2" customWidth="1"/>
    <col min="10" max="11" width="23.1796875" style="2" customWidth="1"/>
    <col min="12" max="12" width="23.08984375" style="2" bestFit="1" customWidth="1"/>
    <col min="13" max="13" width="23.1796875" style="2" customWidth="1"/>
    <col min="14" max="14" width="23.1796875" style="18" customWidth="1"/>
    <col min="15" max="16384" width="11" style="2"/>
  </cols>
  <sheetData>
    <row r="1" spans="1:15" ht="27.6" customHeight="1" x14ac:dyDescent="0.2">
      <c r="A1" s="73" t="s">
        <v>12</v>
      </c>
      <c r="B1" s="74"/>
      <c r="C1" s="3"/>
      <c r="D1" s="3"/>
      <c r="E1" s="3"/>
      <c r="F1" s="3"/>
      <c r="G1" s="3"/>
      <c r="H1" s="3"/>
      <c r="I1" s="3"/>
      <c r="K1" s="18"/>
      <c r="L1" s="18"/>
      <c r="M1" s="18"/>
    </row>
    <row r="2" spans="1:15" ht="13.2" thickBot="1" x14ac:dyDescent="0.25">
      <c r="A2" s="75"/>
      <c r="B2" s="76"/>
      <c r="C2" s="66" t="s">
        <v>18</v>
      </c>
      <c r="D2" s="67"/>
      <c r="E2" s="68"/>
      <c r="F2" s="60" t="s">
        <v>23</v>
      </c>
      <c r="G2" s="61"/>
      <c r="H2" s="62"/>
      <c r="K2" s="18"/>
      <c r="L2" s="18"/>
      <c r="M2" s="18"/>
    </row>
    <row r="3" spans="1:15" s="1" customFormat="1" ht="57" customHeight="1" thickBot="1" x14ac:dyDescent="0.25">
      <c r="A3" s="16" t="s">
        <v>11</v>
      </c>
      <c r="B3" s="28" t="s">
        <v>0</v>
      </c>
      <c r="C3" s="5" t="s">
        <v>17</v>
      </c>
      <c r="D3" s="6" t="s">
        <v>13</v>
      </c>
      <c r="E3" s="40" t="s">
        <v>14</v>
      </c>
      <c r="F3" s="5" t="s">
        <v>17</v>
      </c>
      <c r="G3" s="6" t="s">
        <v>13</v>
      </c>
      <c r="H3" s="8" t="s">
        <v>14</v>
      </c>
      <c r="I3" s="15" t="s">
        <v>29</v>
      </c>
      <c r="J3" s="2"/>
      <c r="K3" s="18"/>
      <c r="L3" s="18"/>
      <c r="M3" s="18"/>
      <c r="N3" s="18"/>
      <c r="O3" s="2"/>
    </row>
    <row r="4" spans="1:15" ht="18.600000000000001" customHeight="1" x14ac:dyDescent="0.2">
      <c r="A4" s="34"/>
      <c r="B4" s="37" t="s">
        <v>8</v>
      </c>
      <c r="C4" s="43">
        <v>336.04</v>
      </c>
      <c r="D4" s="43">
        <v>36.389999999999937</v>
      </c>
      <c r="E4" s="44">
        <f>C4-D4</f>
        <v>299.65000000000009</v>
      </c>
      <c r="F4" s="46">
        <v>336.04</v>
      </c>
      <c r="G4" s="46">
        <v>36.39</v>
      </c>
      <c r="H4" s="45">
        <f t="shared" ref="H4:H18" si="0">F4-G4</f>
        <v>299.65000000000003</v>
      </c>
      <c r="I4" s="69">
        <f>SUM(E4:E6)</f>
        <v>1871.4999999999991</v>
      </c>
      <c r="K4" s="18"/>
      <c r="L4" s="18"/>
      <c r="M4" s="18"/>
    </row>
    <row r="5" spans="1:15" ht="18.600000000000001" customHeight="1" x14ac:dyDescent="0.2">
      <c r="A5" s="64">
        <v>2020</v>
      </c>
      <c r="B5" s="37" t="s">
        <v>9</v>
      </c>
      <c r="C5" s="43">
        <v>1232.099999999999</v>
      </c>
      <c r="D5" s="43">
        <v>36.909999999999989</v>
      </c>
      <c r="E5" s="44">
        <f>C5-D5</f>
        <v>1195.1899999999989</v>
      </c>
      <c r="F5" s="46">
        <v>1232.0940000000001</v>
      </c>
      <c r="G5" s="46">
        <v>36.807000000000002</v>
      </c>
      <c r="H5" s="45">
        <f t="shared" si="0"/>
        <v>1195.287</v>
      </c>
      <c r="I5" s="70"/>
      <c r="K5" s="18"/>
      <c r="L5" s="18"/>
      <c r="M5" s="18"/>
    </row>
    <row r="6" spans="1:15" ht="18.600000000000001" customHeight="1" thickBot="1" x14ac:dyDescent="0.25">
      <c r="A6" s="77"/>
      <c r="B6" s="38" t="s">
        <v>43</v>
      </c>
      <c r="C6" s="43">
        <v>420.14</v>
      </c>
      <c r="D6" s="43">
        <v>43.480000000000004</v>
      </c>
      <c r="E6" s="44">
        <f>C6-D6</f>
        <v>376.65999999999997</v>
      </c>
      <c r="F6" s="46">
        <v>420.14499999999998</v>
      </c>
      <c r="G6" s="46">
        <v>43.320999999999998</v>
      </c>
      <c r="H6" s="45">
        <f t="shared" si="0"/>
        <v>376.82399999999996</v>
      </c>
      <c r="I6" s="71"/>
      <c r="K6" s="18"/>
      <c r="L6" s="18"/>
      <c r="M6" s="18"/>
    </row>
    <row r="7" spans="1:15" ht="18.600000000000001" customHeight="1" x14ac:dyDescent="0.2">
      <c r="A7" s="63">
        <v>2021</v>
      </c>
      <c r="B7" s="39" t="s">
        <v>10</v>
      </c>
      <c r="C7" s="43">
        <v>1034.5</v>
      </c>
      <c r="D7" s="43">
        <v>42.830000000000005</v>
      </c>
      <c r="E7" s="44">
        <f>C7-D7</f>
        <v>991.67</v>
      </c>
      <c r="F7" s="46">
        <v>1034.538</v>
      </c>
      <c r="G7" s="46">
        <v>42.701999999999998</v>
      </c>
      <c r="H7" s="45">
        <f t="shared" si="0"/>
        <v>991.83600000000001</v>
      </c>
      <c r="I7" s="69">
        <f>SUM(E7:E18)</f>
        <v>76401.161017200007</v>
      </c>
      <c r="K7" s="18"/>
      <c r="L7" s="18"/>
      <c r="M7" s="18"/>
    </row>
    <row r="8" spans="1:15" ht="18.600000000000001" customHeight="1" x14ac:dyDescent="0.2">
      <c r="A8" s="64"/>
      <c r="B8" s="36" t="s">
        <v>1</v>
      </c>
      <c r="C8" s="43">
        <v>1406.453</v>
      </c>
      <c r="D8" s="43">
        <v>34.599999999999874</v>
      </c>
      <c r="E8" s="44">
        <f>C8-D8</f>
        <v>1371.8530000000001</v>
      </c>
      <c r="F8" s="46">
        <v>1406.453</v>
      </c>
      <c r="G8" s="46">
        <v>34.600999999999999</v>
      </c>
      <c r="H8" s="45">
        <f t="shared" si="0"/>
        <v>1371.8519999999999</v>
      </c>
      <c r="I8" s="70"/>
      <c r="K8" s="18"/>
      <c r="L8" s="18"/>
      <c r="M8" s="18"/>
    </row>
    <row r="9" spans="1:15" s="41" customFormat="1" ht="18.600000000000001" customHeight="1" x14ac:dyDescent="0.2">
      <c r="A9" s="64"/>
      <c r="B9" s="37" t="s">
        <v>2</v>
      </c>
      <c r="C9" s="43">
        <v>6393.1100000000088</v>
      </c>
      <c r="D9" s="43">
        <v>22.590000000000035</v>
      </c>
      <c r="E9" s="44">
        <f>C9-D9</f>
        <v>6370.5200000000086</v>
      </c>
      <c r="F9" s="46">
        <v>6393.1120000000001</v>
      </c>
      <c r="G9" s="46">
        <v>22.587</v>
      </c>
      <c r="H9" s="45">
        <f t="shared" si="0"/>
        <v>6370.5249999999996</v>
      </c>
      <c r="I9" s="70"/>
      <c r="K9" s="42"/>
      <c r="L9" s="42"/>
      <c r="M9" s="42"/>
      <c r="N9" s="42"/>
    </row>
    <row r="10" spans="1:15" s="41" customFormat="1" ht="18.600000000000001" customHeight="1" x14ac:dyDescent="0.2">
      <c r="A10" s="64"/>
      <c r="B10" s="37" t="s">
        <v>3</v>
      </c>
      <c r="C10" s="43">
        <v>22939.227999999999</v>
      </c>
      <c r="D10" s="43">
        <v>0.19500000000000001</v>
      </c>
      <c r="E10" s="44">
        <f>C10-D10</f>
        <v>22939.032999999999</v>
      </c>
      <c r="F10" s="46">
        <v>22939.227999999999</v>
      </c>
      <c r="G10" s="46">
        <v>0.19500000000000001</v>
      </c>
      <c r="H10" s="45">
        <f t="shared" si="0"/>
        <v>22939.032999999999</v>
      </c>
      <c r="I10" s="70"/>
      <c r="K10" s="42"/>
      <c r="L10" s="42"/>
      <c r="M10" s="42"/>
      <c r="N10" s="42"/>
    </row>
    <row r="11" spans="1:15" ht="18.600000000000001" customHeight="1" x14ac:dyDescent="0.2">
      <c r="A11" s="64"/>
      <c r="B11" s="36" t="s">
        <v>4</v>
      </c>
      <c r="C11" s="43">
        <v>18537.731</v>
      </c>
      <c r="D11" s="43">
        <v>1.2649999999999999</v>
      </c>
      <c r="E11" s="44">
        <f>C11-D11</f>
        <v>18536.466</v>
      </c>
      <c r="F11" s="46">
        <v>18537.731</v>
      </c>
      <c r="G11" s="46">
        <v>1.2649999999999999</v>
      </c>
      <c r="H11" s="45">
        <f t="shared" si="0"/>
        <v>18536.466</v>
      </c>
      <c r="I11" s="70"/>
      <c r="K11" s="18"/>
      <c r="L11" s="18"/>
      <c r="M11" s="18"/>
    </row>
    <row r="12" spans="1:15" ht="18.600000000000001" customHeight="1" x14ac:dyDescent="0.2">
      <c r="A12" s="64"/>
      <c r="B12" s="36" t="s">
        <v>21</v>
      </c>
      <c r="C12" s="43">
        <v>3530.9569999999999</v>
      </c>
      <c r="D12" s="43">
        <v>19.757000000000001</v>
      </c>
      <c r="E12" s="44">
        <f>C12-D12</f>
        <v>3511.2</v>
      </c>
      <c r="F12" s="46">
        <v>3530.9569999999999</v>
      </c>
      <c r="G12" s="46">
        <v>19.757000000000001</v>
      </c>
      <c r="H12" s="45">
        <f t="shared" si="0"/>
        <v>3511.2</v>
      </c>
      <c r="I12" s="70"/>
      <c r="K12" s="18"/>
      <c r="L12" s="18"/>
      <c r="M12" s="18"/>
    </row>
    <row r="13" spans="1:15" s="41" customFormat="1" ht="18.600000000000001" customHeight="1" x14ac:dyDescent="0.2">
      <c r="A13" s="64"/>
      <c r="B13" s="37" t="s">
        <v>5</v>
      </c>
      <c r="C13" s="43">
        <v>1413.0730000000001</v>
      </c>
      <c r="D13" s="43">
        <v>31.037999999999993</v>
      </c>
      <c r="E13" s="44">
        <f>C13-D13</f>
        <v>1382.0350000000001</v>
      </c>
      <c r="F13" s="46">
        <v>1413.0730000000001</v>
      </c>
      <c r="G13" s="46">
        <v>31.038</v>
      </c>
      <c r="H13" s="45">
        <f t="shared" si="0"/>
        <v>1382.0350000000001</v>
      </c>
      <c r="I13" s="70"/>
      <c r="K13" s="42"/>
      <c r="L13" s="42"/>
      <c r="M13" s="42"/>
      <c r="N13" s="42"/>
    </row>
    <row r="14" spans="1:15" ht="18.600000000000001" customHeight="1" x14ac:dyDescent="0.2">
      <c r="A14" s="64"/>
      <c r="B14" s="37" t="s">
        <v>6</v>
      </c>
      <c r="C14" s="43">
        <v>3388.9230000000016</v>
      </c>
      <c r="D14" s="43">
        <v>23.860982800000023</v>
      </c>
      <c r="E14" s="44">
        <f>C14-D14</f>
        <v>3365.0620172000017</v>
      </c>
      <c r="F14" s="46">
        <v>3388.9229999999998</v>
      </c>
      <c r="G14" s="46">
        <v>23.861000000000001</v>
      </c>
      <c r="H14" s="45">
        <f t="shared" si="0"/>
        <v>3365.0619999999999</v>
      </c>
      <c r="I14" s="70"/>
      <c r="K14" s="18"/>
      <c r="L14" s="18"/>
      <c r="M14" s="18"/>
    </row>
    <row r="15" spans="1:15" ht="18.600000000000001" customHeight="1" x14ac:dyDescent="0.2">
      <c r="A15" s="64"/>
      <c r="B15" s="37" t="s">
        <v>7</v>
      </c>
      <c r="C15" s="43">
        <v>2203.3579999999997</v>
      </c>
      <c r="D15" s="43">
        <v>16.045000000000005</v>
      </c>
      <c r="E15" s="44">
        <f>C15-D15</f>
        <v>2187.3129999999996</v>
      </c>
      <c r="F15" s="46">
        <v>2203.3580000000002</v>
      </c>
      <c r="G15" s="46">
        <v>16.045000000000002</v>
      </c>
      <c r="H15" s="45">
        <f t="shared" si="0"/>
        <v>2187.3130000000001</v>
      </c>
      <c r="I15" s="70"/>
      <c r="K15" s="18"/>
      <c r="L15" s="18"/>
      <c r="M15" s="18"/>
    </row>
    <row r="16" spans="1:15" s="41" customFormat="1" ht="18.600000000000001" customHeight="1" x14ac:dyDescent="0.2">
      <c r="A16" s="64"/>
      <c r="B16" s="37" t="s">
        <v>8</v>
      </c>
      <c r="C16" s="43">
        <v>4780.7639999999983</v>
      </c>
      <c r="D16" s="43">
        <v>15.13</v>
      </c>
      <c r="E16" s="44">
        <f>C16-D16</f>
        <v>4765.6339999999982</v>
      </c>
      <c r="F16" s="46">
        <v>4780.7640000000001</v>
      </c>
      <c r="G16" s="46">
        <v>15.13</v>
      </c>
      <c r="H16" s="45">
        <f t="shared" si="0"/>
        <v>4765.634</v>
      </c>
      <c r="I16" s="70"/>
      <c r="K16" s="42"/>
      <c r="L16" s="42"/>
      <c r="M16" s="42"/>
      <c r="N16" s="42"/>
    </row>
    <row r="17" spans="1:14" ht="18.600000000000001" customHeight="1" x14ac:dyDescent="0.2">
      <c r="A17" s="64"/>
      <c r="B17" s="37" t="s">
        <v>9</v>
      </c>
      <c r="C17" s="43">
        <v>6244.2000000000044</v>
      </c>
      <c r="D17" s="43">
        <v>15.54099999999999</v>
      </c>
      <c r="E17" s="44">
        <f>C17-D17</f>
        <v>6228.6590000000042</v>
      </c>
      <c r="F17" s="46">
        <v>6244.2</v>
      </c>
      <c r="G17" s="46">
        <v>15.541</v>
      </c>
      <c r="H17" s="45">
        <f t="shared" si="0"/>
        <v>6228.6589999999997</v>
      </c>
      <c r="I17" s="70"/>
      <c r="K17" s="18"/>
      <c r="L17" s="18"/>
      <c r="M17" s="18"/>
    </row>
    <row r="18" spans="1:14" ht="18.600000000000001" customHeight="1" thickBot="1" x14ac:dyDescent="0.25">
      <c r="A18" s="65"/>
      <c r="B18" s="38" t="s">
        <v>43</v>
      </c>
      <c r="C18" s="43">
        <v>4773.4429999999993</v>
      </c>
      <c r="D18" s="43">
        <v>21.726999999999983</v>
      </c>
      <c r="E18" s="44">
        <f>C18-D18</f>
        <v>4751.7159999999994</v>
      </c>
      <c r="F18" s="46">
        <v>4773.4430000000002</v>
      </c>
      <c r="G18" s="46">
        <v>21.727</v>
      </c>
      <c r="H18" s="45">
        <f t="shared" si="0"/>
        <v>4751.7160000000003</v>
      </c>
      <c r="I18" s="71"/>
      <c r="J18" s="33"/>
      <c r="K18" s="18"/>
      <c r="L18" s="18"/>
      <c r="M18" s="18"/>
    </row>
    <row r="19" spans="1:14" ht="17.399999999999999" x14ac:dyDescent="0.2">
      <c r="A19" s="12" t="s">
        <v>22</v>
      </c>
      <c r="B19" s="13"/>
      <c r="C19" s="17">
        <f>SUM(C4:C18)</f>
        <v>78634.020000000019</v>
      </c>
      <c r="D19" s="17">
        <f t="shared" ref="D19:I19" si="1">SUM(D4:D18)</f>
        <v>361.35898279999986</v>
      </c>
      <c r="E19" s="17">
        <f t="shared" si="1"/>
        <v>78272.661017200007</v>
      </c>
      <c r="F19" s="35">
        <f t="shared" si="1"/>
        <v>78634.058999999994</v>
      </c>
      <c r="G19" s="35">
        <f t="shared" si="1"/>
        <v>360.96699999999993</v>
      </c>
      <c r="H19" s="35">
        <f t="shared" si="1"/>
        <v>78273.092000000004</v>
      </c>
      <c r="I19" s="26">
        <f t="shared" si="1"/>
        <v>78272.661017200007</v>
      </c>
      <c r="J19"/>
      <c r="L19" s="18"/>
      <c r="N19" s="2"/>
    </row>
    <row r="20" spans="1:14" x14ac:dyDescent="0.2">
      <c r="J20"/>
      <c r="K20"/>
      <c r="M20" s="18"/>
      <c r="N20" s="2"/>
    </row>
    <row r="21" spans="1:14" ht="31.8" customHeight="1" x14ac:dyDescent="0.2">
      <c r="A21" s="47" t="s">
        <v>15</v>
      </c>
      <c r="B21" s="48">
        <f>C19</f>
        <v>78634.020000000019</v>
      </c>
      <c r="C21" s="47" t="s">
        <v>28</v>
      </c>
      <c r="D21" s="41"/>
      <c r="F21" s="7"/>
      <c r="G21" s="7"/>
      <c r="H21" s="7"/>
      <c r="N21"/>
    </row>
    <row r="22" spans="1:14" ht="31.8" customHeight="1" x14ac:dyDescent="0.2">
      <c r="A22" s="47" t="s">
        <v>16</v>
      </c>
      <c r="B22" s="54">
        <f>E19</f>
        <v>78272.661017200007</v>
      </c>
      <c r="C22" s="48">
        <f>B22*12/15</f>
        <v>62618.128813760006</v>
      </c>
      <c r="D22" s="41"/>
      <c r="F22" s="7"/>
      <c r="G22" s="7"/>
      <c r="H22" s="7"/>
      <c r="N22"/>
    </row>
    <row r="23" spans="1:14" ht="31.8" customHeight="1" x14ac:dyDescent="0.2">
      <c r="A23" s="47" t="s">
        <v>24</v>
      </c>
      <c r="B23" s="55">
        <v>0.53322999999999998</v>
      </c>
      <c r="C23" s="47" t="s">
        <v>27</v>
      </c>
      <c r="D23" s="41"/>
      <c r="F23" s="27"/>
      <c r="G23" s="1"/>
      <c r="H23" s="1"/>
      <c r="N23" s="2"/>
    </row>
    <row r="24" spans="1:14" ht="31.8" customHeight="1" x14ac:dyDescent="0.2">
      <c r="A24" s="47" t="s">
        <v>19</v>
      </c>
      <c r="B24" s="54">
        <f>B22*B23</f>
        <v>41737.331034201561</v>
      </c>
      <c r="C24" s="48">
        <f>B24*12/15</f>
        <v>33389.864827361249</v>
      </c>
      <c r="D24" s="41"/>
      <c r="N24" s="2"/>
    </row>
    <row r="25" spans="1:14" ht="31.8" customHeight="1" x14ac:dyDescent="0.2">
      <c r="A25" s="49"/>
      <c r="B25" s="41"/>
      <c r="C25" s="49"/>
      <c r="D25" s="49"/>
      <c r="N25" s="2"/>
    </row>
    <row r="26" spans="1:14" ht="31.8" customHeight="1" x14ac:dyDescent="0.2">
      <c r="A26" s="47" t="s">
        <v>54</v>
      </c>
      <c r="B26" s="48">
        <f>I4</f>
        <v>1871.4999999999991</v>
      </c>
      <c r="C26" s="47" t="s">
        <v>50</v>
      </c>
      <c r="D26" s="56">
        <f>B26*B23</f>
        <v>997.93994499999951</v>
      </c>
      <c r="F26" s="9" t="s">
        <v>46</v>
      </c>
      <c r="G26" s="10">
        <f>(D33-B24)/D33*100</f>
        <v>60.242457896025378</v>
      </c>
      <c r="N26" s="2"/>
    </row>
    <row r="27" spans="1:14" ht="31.8" customHeight="1" x14ac:dyDescent="0.2">
      <c r="A27" s="47" t="s">
        <v>55</v>
      </c>
      <c r="B27" s="48">
        <f>I7</f>
        <v>76401.161017200007</v>
      </c>
      <c r="C27" s="47" t="s">
        <v>51</v>
      </c>
      <c r="D27" s="56">
        <f>B27*B23</f>
        <v>40739.391089201556</v>
      </c>
      <c r="F27" s="9" t="s">
        <v>47</v>
      </c>
      <c r="G27" s="10">
        <f>(B33-B22)/B33*100</f>
        <v>60.242457896025392</v>
      </c>
      <c r="N27" s="2"/>
    </row>
    <row r="28" spans="1:14" ht="31.8" customHeight="1" x14ac:dyDescent="0.2">
      <c r="A28" s="41"/>
      <c r="B28" s="50"/>
      <c r="C28" s="72" t="s">
        <v>20</v>
      </c>
      <c r="D28" s="72"/>
      <c r="N28" s="2"/>
    </row>
    <row r="29" spans="1:14" ht="31.8" customHeight="1" x14ac:dyDescent="0.2">
      <c r="A29" s="59" t="s">
        <v>44</v>
      </c>
      <c r="B29" s="59"/>
      <c r="C29" s="59"/>
      <c r="D29" s="59"/>
      <c r="H29" s="4"/>
      <c r="N29" s="2"/>
    </row>
    <row r="30" spans="1:14" ht="31.8" customHeight="1" x14ac:dyDescent="0.2">
      <c r="A30" s="51" t="s">
        <v>26</v>
      </c>
      <c r="B30" s="48">
        <v>157500</v>
      </c>
      <c r="C30" s="52"/>
      <c r="D30" s="48">
        <f>B30*$B$23</f>
        <v>83983.724999999991</v>
      </c>
      <c r="N30" s="2"/>
    </row>
    <row r="31" spans="1:14" ht="31.8" customHeight="1" x14ac:dyDescent="0.2">
      <c r="A31" s="53" t="s">
        <v>52</v>
      </c>
      <c r="B31" s="48">
        <f>B30*3/12</f>
        <v>39375</v>
      </c>
      <c r="C31" s="53" t="s">
        <v>49</v>
      </c>
      <c r="D31" s="48">
        <f>B31*$B$23</f>
        <v>20995.931249999998</v>
      </c>
      <c r="N31" s="2"/>
    </row>
    <row r="32" spans="1:14" ht="31.8" customHeight="1" x14ac:dyDescent="0.2">
      <c r="A32" s="53" t="s">
        <v>53</v>
      </c>
      <c r="B32" s="48">
        <f>$B$30</f>
        <v>157500</v>
      </c>
      <c r="C32" s="53" t="s">
        <v>48</v>
      </c>
      <c r="D32" s="48">
        <f>B32*$B$23</f>
        <v>83983.724999999991</v>
      </c>
    </row>
    <row r="33" spans="1:5" ht="43.8" customHeight="1" x14ac:dyDescent="0.2">
      <c r="A33" s="47" t="s">
        <v>56</v>
      </c>
      <c r="B33" s="48">
        <f>SUM(B31:B32)</f>
        <v>196875</v>
      </c>
      <c r="C33" s="47" t="s">
        <v>25</v>
      </c>
      <c r="D33" s="48">
        <f>SUM(D31:D32)</f>
        <v>104979.65624999999</v>
      </c>
    </row>
    <row r="35" spans="1:5" x14ac:dyDescent="0.2">
      <c r="E35" s="30"/>
    </row>
    <row r="36" spans="1:5" x14ac:dyDescent="0.2">
      <c r="A36" s="58" t="s">
        <v>57</v>
      </c>
    </row>
    <row r="38" spans="1:5" ht="25.2" x14ac:dyDescent="0.2">
      <c r="A38" s="51" t="s">
        <v>26</v>
      </c>
      <c r="B38" s="48">
        <v>157500</v>
      </c>
      <c r="C38" s="48"/>
    </row>
    <row r="39" spans="1:5" ht="25.2" x14ac:dyDescent="0.2">
      <c r="A39" s="53" t="s">
        <v>58</v>
      </c>
      <c r="B39" s="48">
        <f>B38*3/12</f>
        <v>39375</v>
      </c>
      <c r="C39" s="48">
        <f>B39*$B$23</f>
        <v>20995.931249999998</v>
      </c>
    </row>
    <row r="40" spans="1:5" ht="25.2" x14ac:dyDescent="0.2">
      <c r="A40" s="53" t="s">
        <v>59</v>
      </c>
      <c r="B40" s="48">
        <f>$B$30</f>
        <v>157500</v>
      </c>
      <c r="C40" s="48">
        <f t="shared" ref="C40:C46" si="2">B40*$B$23</f>
        <v>83983.724999999991</v>
      </c>
    </row>
    <row r="41" spans="1:5" ht="25.2" x14ac:dyDescent="0.2">
      <c r="A41" s="53" t="s">
        <v>60</v>
      </c>
      <c r="B41" s="48">
        <f>$B$30</f>
        <v>157500</v>
      </c>
      <c r="C41" s="48">
        <f t="shared" si="2"/>
        <v>83983.724999999991</v>
      </c>
    </row>
    <row r="42" spans="1:5" ht="25.2" x14ac:dyDescent="0.2">
      <c r="A42" s="53" t="s">
        <v>61</v>
      </c>
      <c r="B42" s="48">
        <f>$B$30</f>
        <v>157500</v>
      </c>
      <c r="C42" s="48">
        <f t="shared" si="2"/>
        <v>83983.724999999991</v>
      </c>
    </row>
    <row r="43" spans="1:5" ht="25.2" x14ac:dyDescent="0.2">
      <c r="A43" s="53" t="s">
        <v>62</v>
      </c>
      <c r="B43" s="48">
        <f>$B$30</f>
        <v>157500</v>
      </c>
      <c r="C43" s="48">
        <f t="shared" si="2"/>
        <v>83983.724999999991</v>
      </c>
    </row>
    <row r="44" spans="1:5" ht="25.2" x14ac:dyDescent="0.2">
      <c r="A44" s="53" t="s">
        <v>63</v>
      </c>
      <c r="B44" s="48">
        <f>$B$30</f>
        <v>157500</v>
      </c>
      <c r="C44" s="48">
        <f t="shared" si="2"/>
        <v>83983.724999999991</v>
      </c>
    </row>
    <row r="45" spans="1:5" ht="25.2" x14ac:dyDescent="0.2">
      <c r="A45" s="53" t="s">
        <v>52</v>
      </c>
      <c r="B45" s="48">
        <f t="shared" ref="B45:B46" si="3">$B$30</f>
        <v>157500</v>
      </c>
      <c r="C45" s="48">
        <f t="shared" si="2"/>
        <v>83983.724999999991</v>
      </c>
    </row>
    <row r="46" spans="1:5" ht="25.2" x14ac:dyDescent="0.2">
      <c r="A46" s="53" t="s">
        <v>53</v>
      </c>
      <c r="B46" s="48">
        <f t="shared" si="3"/>
        <v>157500</v>
      </c>
      <c r="C46" s="48">
        <f t="shared" si="2"/>
        <v>83983.724999999991</v>
      </c>
    </row>
    <row r="48" spans="1:5" x14ac:dyDescent="0.2">
      <c r="B48" s="57">
        <f>SUM(B38:B46)</f>
        <v>1299375</v>
      </c>
      <c r="C48" s="57">
        <f>SUM(C38:C46)</f>
        <v>608882.00624999986</v>
      </c>
    </row>
    <row r="53" spans="3:3" x14ac:dyDescent="0.2">
      <c r="C53" s="14"/>
    </row>
  </sheetData>
  <mergeCells count="9">
    <mergeCell ref="A29:D29"/>
    <mergeCell ref="F2:H2"/>
    <mergeCell ref="A7:A18"/>
    <mergeCell ref="C2:E2"/>
    <mergeCell ref="I4:I6"/>
    <mergeCell ref="C28:D28"/>
    <mergeCell ref="A1:B2"/>
    <mergeCell ref="I7:I18"/>
    <mergeCell ref="A5:A6"/>
  </mergeCells>
  <phoneticPr fontId="0" type="noConversion"/>
  <printOptions horizontalCentered="1" verticalCentered="1"/>
  <pageMargins left="0.55118110236220474" right="0.55118110236220474" top="0.78740157480314965" bottom="0.78740157480314965" header="0.51181102362204722" footer="0.51181102362204722"/>
  <pageSetup paperSize="9" scale="49" orientation="landscape" r:id="rId1"/>
  <headerFooter alignWithMargins="0">
    <oddHeader>&amp;C&amp;"Verdana,Kalın"&amp;22HAMZALI HEPP ELECTRICITY GENERATION AND EMISSIONS REDUCTION VALUES</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G43"/>
  <sheetViews>
    <sheetView workbookViewId="0">
      <selection activeCell="A13" sqref="A13"/>
    </sheetView>
  </sheetViews>
  <sheetFormatPr defaultRowHeight="12.6" x14ac:dyDescent="0.2"/>
  <cols>
    <col min="1" max="1" width="9.7265625" bestFit="1" customWidth="1"/>
    <col min="2" max="2" width="41.36328125" bestFit="1" customWidth="1"/>
    <col min="3" max="3" width="10.90625" style="1" bestFit="1" customWidth="1"/>
    <col min="5" max="6" width="7.6328125" customWidth="1"/>
  </cols>
  <sheetData>
    <row r="2" spans="1:7" ht="46.8" customHeight="1" x14ac:dyDescent="0.2">
      <c r="A2" s="19" t="s">
        <v>30</v>
      </c>
      <c r="B2" s="19" t="s">
        <v>31</v>
      </c>
      <c r="C2" s="20" t="s">
        <v>32</v>
      </c>
    </row>
    <row r="3" spans="1:7" s="23" customFormat="1" ht="53.4" customHeight="1" x14ac:dyDescent="0.2">
      <c r="A3" s="21" t="s">
        <v>33</v>
      </c>
      <c r="B3" s="21" t="s">
        <v>34</v>
      </c>
      <c r="C3" s="22">
        <f>(C4-C5)/(C6-C7)</f>
        <v>12729.624838292368</v>
      </c>
      <c r="D3" s="31" t="s">
        <v>45</v>
      </c>
    </row>
    <row r="4" spans="1:7" s="23" customFormat="1" ht="53.4" customHeight="1" x14ac:dyDescent="0.2">
      <c r="A4" s="11" t="s">
        <v>35</v>
      </c>
      <c r="B4" s="21" t="s">
        <v>36</v>
      </c>
      <c r="C4" s="24">
        <v>49200000</v>
      </c>
      <c r="D4" s="29"/>
    </row>
    <row r="5" spans="1:7" s="23" customFormat="1" ht="53.4" customHeight="1" x14ac:dyDescent="0.2">
      <c r="A5" s="11" t="s">
        <v>37</v>
      </c>
      <c r="B5" s="21" t="s">
        <v>38</v>
      </c>
      <c r="C5" s="25">
        <v>0</v>
      </c>
      <c r="D5" s="29"/>
      <c r="E5"/>
      <c r="F5"/>
      <c r="G5"/>
    </row>
    <row r="6" spans="1:7" s="23" customFormat="1" ht="53.4" customHeight="1" x14ac:dyDescent="0.2">
      <c r="A6" s="11" t="s">
        <v>39</v>
      </c>
      <c r="B6" s="21" t="s">
        <v>40</v>
      </c>
      <c r="C6" s="24">
        <v>3865</v>
      </c>
      <c r="D6" s="29"/>
      <c r="E6"/>
      <c r="F6"/>
      <c r="G6"/>
    </row>
    <row r="7" spans="1:7" s="23" customFormat="1" ht="53.4" customHeight="1" x14ac:dyDescent="0.2">
      <c r="A7" s="11" t="s">
        <v>41</v>
      </c>
      <c r="B7" s="21" t="s">
        <v>42</v>
      </c>
      <c r="C7" s="24">
        <v>0</v>
      </c>
      <c r="D7" s="29"/>
    </row>
    <row r="43" spans="2:2" x14ac:dyDescent="0.2">
      <c r="B43" s="32"/>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Detail</vt:lpstr>
      <vt:lpstr>Power Density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Pioneer Carbon</dc:creator>
  <cp:lastModifiedBy>Dell</cp:lastModifiedBy>
  <cp:lastPrinted>2010-03-31T07:56:50Z</cp:lastPrinted>
  <dcterms:created xsi:type="dcterms:W3CDTF">2008-02-05T09:57:55Z</dcterms:created>
  <dcterms:modified xsi:type="dcterms:W3CDTF">2022-04-18T11:52:15Z</dcterms:modified>
</cp:coreProperties>
</file>