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ate1904="1" codeName="ThisWorkbook" defaultThemeVersion="124226"/>
  <mc:AlternateContent xmlns:mc="http://schemas.openxmlformats.org/markup-compatibility/2006">
    <mc:Choice Requires="x15">
      <x15ac:absPath xmlns:x15ac="http://schemas.microsoft.com/office/spreadsheetml/2010/11/ac" url="C:\Users\Dinesh\Desktop\Dinesh\Dinesh Projects\1. Completed Projects\Düzce Aksu HES_1098_VCS Ver\VCS Comments_03.10.2022\TR folder_20.10.2022\"/>
    </mc:Choice>
  </mc:AlternateContent>
  <xr:revisionPtr revIDLastSave="0" documentId="13_ncr:1_{8D38662F-71F9-49F7-91CE-4C2342720F81}" xr6:coauthVersionLast="47" xr6:coauthVersionMax="47" xr10:uidLastSave="{00000000-0000-0000-0000-000000000000}"/>
  <bookViews>
    <workbookView xWindow="-110" yWindow="-110" windowWidth="19420" windowHeight="10300" tabRatio="613" xr2:uid="{00000000-000D-0000-FFFF-FFFF00000000}"/>
  </bookViews>
  <sheets>
    <sheet name="Detail" sheetId="1" r:id="rId1"/>
    <sheet name="Power Density"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1" l="1"/>
  <c r="M4" i="1"/>
  <c r="K26" i="1"/>
  <c r="L4" i="1"/>
  <c r="L5" i="1"/>
  <c r="L6" i="1"/>
  <c r="L7" i="1"/>
  <c r="L8" i="1"/>
  <c r="L9" i="1"/>
  <c r="L10" i="1"/>
  <c r="L11" i="1"/>
  <c r="L12" i="1"/>
  <c r="L13" i="1"/>
  <c r="L14" i="1"/>
  <c r="L15" i="1"/>
  <c r="L16" i="1"/>
  <c r="L17" i="1"/>
  <c r="L18" i="1"/>
  <c r="F21" i="1"/>
  <c r="E19" i="1"/>
  <c r="H19" i="1"/>
  <c r="G19" i="1"/>
  <c r="D19" i="1"/>
  <c r="F19" i="1"/>
  <c r="B31" i="1"/>
  <c r="H31" i="1" s="1"/>
  <c r="H30" i="1"/>
  <c r="I4" i="1"/>
  <c r="I5" i="1"/>
  <c r="I6" i="1"/>
  <c r="I9" i="1"/>
  <c r="I11" i="1"/>
  <c r="I12" i="1"/>
  <c r="I13" i="1"/>
  <c r="I14" i="1"/>
  <c r="I15" i="1"/>
  <c r="I16" i="1"/>
  <c r="I17" i="1"/>
  <c r="I18" i="1"/>
  <c r="J19" i="1"/>
  <c r="K19" i="1"/>
  <c r="D41" i="1"/>
  <c r="B32" i="1"/>
  <c r="H32" i="1" s="1"/>
  <c r="D33" i="1"/>
  <c r="D38" i="1"/>
  <c r="D39" i="1"/>
  <c r="D40" i="1"/>
  <c r="C3" i="12"/>
  <c r="D32" i="1" l="1"/>
  <c r="I10" i="1"/>
  <c r="H33" i="1"/>
  <c r="D31" i="1"/>
  <c r="B33" i="1"/>
  <c r="L19" i="1"/>
  <c r="B26" i="1"/>
  <c r="H26" i="1" s="1"/>
  <c r="I8" i="1"/>
  <c r="C19" i="1"/>
  <c r="B21" i="1" s="1"/>
  <c r="I7" i="1"/>
  <c r="D42" i="1" l="1"/>
  <c r="F22" i="1"/>
  <c r="I19" i="1"/>
  <c r="B22" i="1" s="1"/>
  <c r="M19" i="1" l="1"/>
  <c r="B27" i="1"/>
  <c r="H27" i="1" s="1"/>
  <c r="B24" i="1"/>
  <c r="C22" i="1"/>
  <c r="K27" i="1"/>
  <c r="F24" i="1"/>
  <c r="G24" i="1" s="1"/>
  <c r="G22" i="1"/>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J26" authorId="0" shapeId="0" xr:uid="{00000000-0006-0000-0000-000001000000}">
      <text>
        <r>
          <rPr>
            <b/>
            <sz val="9"/>
            <color indexed="81"/>
            <rFont val="Tahoma"/>
            <family val="2"/>
            <charset val="162"/>
          </rPr>
          <t>Lenovo:</t>
        </r>
        <r>
          <rPr>
            <sz val="9"/>
            <color indexed="81"/>
            <rFont val="Tahoma"/>
            <family val="2"/>
            <charset val="162"/>
          </rPr>
          <t xml:space="preserve">
Between estimated ER value and actual ER value</t>
        </r>
      </text>
    </comment>
  </commentList>
</comments>
</file>

<file path=xl/sharedStrings.xml><?xml version="1.0" encoding="utf-8"?>
<sst xmlns="http://schemas.openxmlformats.org/spreadsheetml/2006/main" count="69" uniqueCount="61">
  <si>
    <t>Months</t>
  </si>
  <si>
    <t>February</t>
  </si>
  <si>
    <t>March</t>
  </si>
  <si>
    <t>April</t>
  </si>
  <si>
    <t>May</t>
  </si>
  <si>
    <t>July</t>
  </si>
  <si>
    <t>August</t>
  </si>
  <si>
    <t>September</t>
  </si>
  <si>
    <t>October</t>
  </si>
  <si>
    <t>November</t>
  </si>
  <si>
    <t>Emissions Factor</t>
  </si>
  <si>
    <t>January</t>
  </si>
  <si>
    <t>Year</t>
  </si>
  <si>
    <t xml:space="preserve">Total Energy Provided to the Grid </t>
  </si>
  <si>
    <t>Loss Factor Calculated from TEIAS web page*</t>
  </si>
  <si>
    <t>Amount in Invoice  (TL)</t>
  </si>
  <si>
    <t>Tariff</t>
  </si>
  <si>
    <t>Internal Consumption</t>
  </si>
  <si>
    <t>Net Generation</t>
  </si>
  <si>
    <t>Gross Generation(MWh)</t>
  </si>
  <si>
    <t>Net Generation(MWh)</t>
  </si>
  <si>
    <t>Gross Generation</t>
  </si>
  <si>
    <t>METERING RECORDS (MWh)</t>
  </si>
  <si>
    <t>Net Emission Reduction* (tCO2e)</t>
  </si>
  <si>
    <t>*Since the power density (PD) of the project activities is greater than 10 W/m2, Project Emissions (PE) are considered 0</t>
  </si>
  <si>
    <t xml:space="preserve">June </t>
  </si>
  <si>
    <t>Total</t>
  </si>
  <si>
    <t>EPIAS RECORDS (MWh)</t>
  </si>
  <si>
    <t>Emission Factor (tCO2/MWh)</t>
  </si>
  <si>
    <t>Total Estimated ER in Monitoring Period (tCO2)</t>
  </si>
  <si>
    <t>Expected annual Generation (MWh)</t>
  </si>
  <si>
    <t>Annual ER in MP (tCO2e)</t>
  </si>
  <si>
    <t>Annual EG in MP (MWh)</t>
  </si>
  <si>
    <t>Annual Generation</t>
  </si>
  <si>
    <t>Parameter</t>
  </si>
  <si>
    <t>Description &amp; Unit</t>
  </si>
  <si>
    <t>Value</t>
  </si>
  <si>
    <t>PD=</t>
  </si>
  <si>
    <t>Power density of the project activity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</si>
  <si>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</si>
  <si>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</si>
  <si>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</si>
  <si>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</si>
  <si>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</si>
  <si>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</si>
  <si>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</si>
  <si>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</si>
  <si>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December</t>
  </si>
  <si>
    <t>in PD</t>
  </si>
  <si>
    <t>∞</t>
  </si>
  <si>
    <t>ER Percent difference %</t>
  </si>
  <si>
    <t>EG Percent difference %</t>
  </si>
  <si>
    <t>Expected Emission Reduction in 2021 (tCO2)</t>
  </si>
  <si>
    <t>Expected Emission Reduction in 2020 (tCO2)</t>
  </si>
  <si>
    <t>Net Emission Reduction in 2020 (tCO2)</t>
  </si>
  <si>
    <t>Net Emission Reduction in 2021 (tCO2)</t>
  </si>
  <si>
    <t>Expected generation in 2020 (MWh)</t>
  </si>
  <si>
    <t>Expected generation in 2021 (MWh)</t>
  </si>
  <si>
    <t>Net Electricity Generation in 2020 (MWh)</t>
  </si>
  <si>
    <t>Net Electricity Generation in 2021 (MWh)</t>
  </si>
  <si>
    <t>Total Estimated EG in Monitoring Period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</si>
</sst>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_(* \(#,##0\);_(* &quot;-&quot;??_);_(@_)"/>
    <numFmt numFmtId="167" formatCode="#,##0.000"/>
    <numFmt numFmtId="168" formatCode="_-* #,##0.00\ _T_L_-;\-* #,##0.00\ _T_L_-;_-* &quot;-&quot;??\ _T_L_-;_-@_-"/>
    <numFmt numFmtId="169" formatCode="0.0000"/>
    <numFmt numFmtId="170" formatCode="_(* #,##0.0000_);_(* \(#,##0.0000\);_(* &quot;-&quot;??_);_(@_)"/>
  </numFmts>
  <fonts count="19" x14ac:knownFonts="1">
    <font>
      <sz val="10"/>
      <name val="Verdana"/>
    </font>
    <font>
      <sz val="10"/>
      <name val="Verdana"/>
      <family val="2"/>
      <charset val="162"/>
    </font>
    <font>
      <b/>
      <sz val="10"/>
      <name val="Verdana"/>
      <family val="2"/>
      <charset val="162"/>
    </font>
    <font>
      <b/>
      <sz val="10"/>
      <name val="Verdana"/>
      <family val="2"/>
    </font>
    <font>
      <b/>
      <sz val="10"/>
      <name val="Verdana"/>
      <family val="2"/>
      <charset val="162"/>
    </font>
    <font>
      <sz val="11"/>
      <color indexed="8"/>
      <name val="Calibri"/>
      <family val="2"/>
      <charset val="162"/>
    </font>
    <font>
      <sz val="10"/>
      <name val="Arial"/>
      <family val="2"/>
      <charset val="162"/>
    </font>
    <font>
      <b/>
      <sz val="12"/>
      <name val="Verdana"/>
      <family val="2"/>
      <charset val="162"/>
    </font>
    <font>
      <b/>
      <sz val="12"/>
      <name val="Verdana"/>
      <family val="2"/>
    </font>
    <font>
      <sz val="10"/>
      <name val="Arial"/>
      <family val="2"/>
      <charset val="162"/>
    </font>
    <font>
      <b/>
      <sz val="8"/>
      <name val="Verdana"/>
      <family val="2"/>
      <charset val="162"/>
    </font>
    <font>
      <b/>
      <sz val="14"/>
      <name val="Verdana"/>
      <family val="2"/>
      <charset val="162"/>
    </font>
    <font>
      <sz val="9"/>
      <color indexed="81"/>
      <name val="Tahoma"/>
      <family val="2"/>
      <charset val="162"/>
    </font>
    <font>
      <b/>
      <sz val="9"/>
      <color indexed="81"/>
      <name val="Tahoma"/>
      <family val="2"/>
      <charset val="162"/>
    </font>
    <font>
      <b/>
      <sz val="24"/>
      <name val="Calibri"/>
      <family val="2"/>
      <charset val="162"/>
    </font>
    <font>
      <sz val="11"/>
      <color theme="1"/>
      <name val="Calibri"/>
      <family val="2"/>
      <scheme val="minor"/>
    </font>
    <font>
      <sz val="11"/>
      <color theme="1"/>
      <name val="Calibri"/>
      <family val="2"/>
      <charset val="162"/>
      <scheme val="minor"/>
    </font>
    <font>
      <b/>
      <sz val="10"/>
      <color rgb="FFFF0000"/>
      <name val="Verdana"/>
      <family val="2"/>
      <charset val="162"/>
    </font>
    <font>
      <sz val="8"/>
      <name val="Verdana"/>
      <family val="2"/>
      <charset val="162"/>
    </font>
  </fonts>
  <fills count="13">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rgb="FFFFCC99"/>
        <bgColor indexed="64"/>
      </patternFill>
    </fill>
    <fill>
      <patternFill patternType="solid">
        <fgColor theme="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164" fontId="1" fillId="0" borderId="0" applyFont="0" applyFill="0" applyBorder="0" applyAlignment="0" applyProtection="0"/>
    <xf numFmtId="168" fontId="16" fillId="0" borderId="0" applyFont="0" applyFill="0" applyBorder="0" applyAlignment="0" applyProtection="0"/>
    <xf numFmtId="0" fontId="6" fillId="0" borderId="0"/>
    <xf numFmtId="0" fontId="16" fillId="0" borderId="0"/>
    <xf numFmtId="0" fontId="5" fillId="0" borderId="0"/>
    <xf numFmtId="0" fontId="9" fillId="0" borderId="0"/>
    <xf numFmtId="0" fontId="15" fillId="0" borderId="0"/>
    <xf numFmtId="0" fontId="6" fillId="0" borderId="0"/>
    <xf numFmtId="9" fontId="15" fillId="0" borderId="0" applyFont="0" applyFill="0" applyBorder="0" applyAlignment="0" applyProtection="0"/>
  </cellStyleXfs>
  <cellXfs count="91">
    <xf numFmtId="0" fontId="0" fillId="0" borderId="0" xfId="0"/>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167" fontId="10" fillId="0" borderId="0"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Border="1" applyAlignment="1">
      <alignment horizontal="center" vertical="center"/>
    </xf>
    <xf numFmtId="0" fontId="1" fillId="0" borderId="1" xfId="0" applyFont="1" applyBorder="1" applyAlignment="1">
      <alignment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vertical="center"/>
    </xf>
    <xf numFmtId="164" fontId="0" fillId="0" borderId="0" xfId="1" applyFont="1" applyAlignment="1">
      <alignment vertical="center"/>
    </xf>
    <xf numFmtId="0" fontId="2" fillId="0" borderId="1" xfId="0" applyFont="1" applyBorder="1" applyAlignment="1">
      <alignment horizontal="center" vertical="center" wrapText="1"/>
    </xf>
    <xf numFmtId="0" fontId="8" fillId="0" borderId="7" xfId="0" applyFont="1" applyBorder="1" applyAlignment="1">
      <alignment horizontal="center" vertical="center"/>
    </xf>
    <xf numFmtId="4" fontId="11" fillId="5" borderId="6" xfId="0" applyNumberFormat="1" applyFont="1" applyFill="1" applyBorder="1" applyAlignment="1">
      <alignment horizontal="center" vertical="center"/>
    </xf>
    <xf numFmtId="0" fontId="0" fillId="0" borderId="0" xfId="0" applyAlignment="1">
      <alignment horizontal="left" vertical="center"/>
    </xf>
    <xf numFmtId="0" fontId="2" fillId="0" borderId="1" xfId="0" applyFont="1" applyBorder="1"/>
    <xf numFmtId="0" fontId="2" fillId="0" borderId="1" xfId="0" applyFont="1" applyBorder="1" applyAlignment="1">
      <alignment horizontal="center"/>
    </xf>
    <xf numFmtId="0" fontId="0" fillId="0" borderId="1" xfId="0" applyBorder="1" applyAlignment="1">
      <alignment vertical="center" wrapText="1"/>
    </xf>
    <xf numFmtId="2" fontId="2" fillId="6" borderId="1" xfId="0" applyNumberFormat="1" applyFont="1" applyFill="1" applyBorder="1" applyAlignment="1">
      <alignment horizontal="center" vertical="center" wrapText="1"/>
    </xf>
    <xf numFmtId="0" fontId="0" fillId="0" borderId="0" xfId="0" applyAlignment="1">
      <alignment vertical="center" wrapText="1"/>
    </xf>
    <xf numFmtId="3"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3" fontId="11" fillId="5" borderId="1" xfId="0" applyNumberFormat="1" applyFont="1" applyFill="1" applyBorder="1" applyAlignment="1">
      <alignment horizontal="center" vertical="center"/>
    </xf>
    <xf numFmtId="4" fontId="0" fillId="0" borderId="0" xfId="0" applyNumberFormat="1" applyAlignment="1">
      <alignment horizontal="center" vertical="center"/>
    </xf>
    <xf numFmtId="0" fontId="8" fillId="0" borderId="4" xfId="0" applyFont="1" applyBorder="1" applyAlignment="1">
      <alignment horizontal="center" vertical="center" wrapText="1"/>
    </xf>
    <xf numFmtId="3" fontId="1" fillId="7" borderId="9" xfId="1" applyNumberFormat="1" applyFont="1" applyFill="1" applyBorder="1" applyAlignment="1">
      <alignment horizontal="center" vertical="center" wrapText="1"/>
    </xf>
    <xf numFmtId="3" fontId="2" fillId="4" borderId="10" xfId="0" applyNumberFormat="1" applyFont="1" applyFill="1" applyBorder="1" applyAlignment="1">
      <alignment horizontal="center" vertical="center"/>
    </xf>
    <xf numFmtId="0" fontId="1" fillId="0" borderId="0" xfId="0" applyFont="1" applyAlignment="1">
      <alignment vertical="center" wrapText="1"/>
    </xf>
    <xf numFmtId="3" fontId="0" fillId="0" borderId="0" xfId="0" applyNumberFormat="1" applyAlignment="1">
      <alignment vertical="center"/>
    </xf>
    <xf numFmtId="0" fontId="14" fillId="0" borderId="0" xfId="0" applyFont="1" applyAlignment="1">
      <alignment horizontal="center" vertical="center" wrapText="1"/>
    </xf>
    <xf numFmtId="169" fontId="0" fillId="0" borderId="0" xfId="0" applyNumberFormat="1"/>
    <xf numFmtId="3" fontId="2" fillId="0" borderId="0" xfId="1" applyNumberFormat="1" applyFont="1" applyBorder="1" applyAlignment="1">
      <alignment horizontal="center" vertical="center"/>
    </xf>
    <xf numFmtId="0" fontId="8" fillId="0" borderId="11" xfId="0" applyFont="1" applyBorder="1" applyAlignment="1">
      <alignment horizontal="center" vertical="center"/>
    </xf>
    <xf numFmtId="4" fontId="11" fillId="8" borderId="6" xfId="0" applyNumberFormat="1" applyFont="1" applyFill="1" applyBorder="1" applyAlignment="1">
      <alignment horizontal="center" vertical="center"/>
    </xf>
    <xf numFmtId="0" fontId="0" fillId="3" borderId="12" xfId="0"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0" fillId="3" borderId="14" xfId="0" applyFill="1" applyBorder="1" applyAlignment="1">
      <alignment vertical="center"/>
    </xf>
    <xf numFmtId="0" fontId="4"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vertical="center"/>
    </xf>
    <xf numFmtId="167" fontId="17" fillId="12" borderId="1" xfId="0" applyNumberFormat="1" applyFont="1" applyFill="1" applyBorder="1" applyAlignment="1">
      <alignment horizontal="center" vertical="center" wrapText="1"/>
    </xf>
    <xf numFmtId="167" fontId="2" fillId="1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Border="1" applyAlignment="1">
      <alignment vertical="center"/>
    </xf>
    <xf numFmtId="165" fontId="18"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3" fontId="2" fillId="4"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7" fontId="2" fillId="4" borderId="1" xfId="0" applyNumberFormat="1" applyFont="1" applyFill="1" applyBorder="1" applyAlignment="1">
      <alignment horizontal="center" vertical="center"/>
    </xf>
    <xf numFmtId="0" fontId="1" fillId="0" borderId="0" xfId="0" applyFont="1"/>
    <xf numFmtId="166" fontId="1" fillId="0" borderId="1" xfId="0" applyNumberFormat="1" applyFont="1" applyBorder="1" applyAlignment="1">
      <alignment horizontal="center" vertical="center"/>
    </xf>
    <xf numFmtId="166" fontId="1" fillId="0" borderId="0" xfId="0" applyNumberFormat="1" applyFont="1" applyAlignment="1">
      <alignment vertical="center"/>
    </xf>
    <xf numFmtId="0" fontId="1" fillId="2" borderId="6" xfId="0" applyFont="1" applyFill="1" applyBorder="1" applyAlignment="1">
      <alignment horizontal="center" vertical="center" wrapText="1"/>
    </xf>
    <xf numFmtId="0" fontId="1" fillId="0" borderId="6" xfId="0" applyFont="1" applyBorder="1" applyAlignment="1">
      <alignment vertical="center"/>
    </xf>
    <xf numFmtId="0" fontId="1" fillId="0" borderId="8" xfId="0" applyFont="1" applyBorder="1" applyAlignment="1">
      <alignment horizontal="left" vertical="center"/>
    </xf>
    <xf numFmtId="0" fontId="18" fillId="0" borderId="0" xfId="0" applyFont="1" applyBorder="1" applyAlignment="1">
      <alignment vertical="center" wrapText="1"/>
    </xf>
    <xf numFmtId="0" fontId="1" fillId="2" borderId="1" xfId="0" applyFont="1" applyFill="1" applyBorder="1" applyAlignment="1">
      <alignment horizontal="center" vertical="center" wrapText="1"/>
    </xf>
    <xf numFmtId="3" fontId="1" fillId="7" borderId="15" xfId="1" applyNumberFormat="1" applyFont="1" applyFill="1" applyBorder="1" applyAlignment="1">
      <alignment horizontal="center" vertical="center" wrapText="1"/>
    </xf>
    <xf numFmtId="166" fontId="1" fillId="9" borderId="1" xfId="0" applyNumberFormat="1" applyFont="1" applyFill="1" applyBorder="1" applyAlignment="1">
      <alignment vertical="center"/>
    </xf>
    <xf numFmtId="170" fontId="1" fillId="9" borderId="1" xfId="0" applyNumberFormat="1" applyFont="1" applyFill="1" applyBorder="1" applyAlignment="1">
      <alignment vertical="center"/>
    </xf>
    <xf numFmtId="3" fontId="2" fillId="9" borderId="1" xfId="0" applyNumberFormat="1" applyFont="1" applyFill="1" applyBorder="1" applyAlignment="1">
      <alignment horizontal="center" vertical="center"/>
    </xf>
    <xf numFmtId="167" fontId="2" fillId="9" borderId="1" xfId="0" applyNumberFormat="1" applyFont="1" applyFill="1" applyBorder="1" applyAlignment="1">
      <alignment horizontal="center" vertical="center" wrapText="1"/>
    </xf>
    <xf numFmtId="166" fontId="0" fillId="0" borderId="0" xfId="0" applyNumberFormat="1" applyAlignment="1">
      <alignment vertical="center"/>
    </xf>
    <xf numFmtId="0" fontId="2" fillId="10" borderId="1"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17" xfId="0" applyFont="1" applyFill="1" applyBorder="1" applyAlignment="1">
      <alignment horizontal="center" vertical="center"/>
    </xf>
    <xf numFmtId="0" fontId="3" fillId="11" borderId="18"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4" fontId="2" fillId="0" borderId="22" xfId="1" applyNumberFormat="1" applyFont="1" applyBorder="1" applyAlignment="1">
      <alignment horizontal="center" vertical="center"/>
    </xf>
    <xf numFmtId="4" fontId="2" fillId="0" borderId="4" xfId="1" applyNumberFormat="1" applyFont="1" applyBorder="1" applyAlignment="1">
      <alignment horizontal="center" vertical="center"/>
    </xf>
    <xf numFmtId="4" fontId="2" fillId="0" borderId="6" xfId="1" applyNumberFormat="1" applyFont="1" applyBorder="1" applyAlignment="1">
      <alignment horizontal="center" vertical="center"/>
    </xf>
    <xf numFmtId="0" fontId="18" fillId="0" borderId="23" xfId="0" applyFont="1" applyBorder="1" applyAlignment="1">
      <alignment horizontal="center" vertical="center" wrapText="1"/>
    </xf>
    <xf numFmtId="0" fontId="3" fillId="3" borderId="2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7" fillId="0" borderId="27" xfId="0" applyFont="1" applyBorder="1" applyAlignment="1">
      <alignment horizontal="center" vertical="center"/>
    </xf>
  </cellXfs>
  <cellStyles count="10">
    <cellStyle name="Comma" xfId="1" builtinId="3"/>
    <cellStyle name="Comma 2" xfId="2" xr:uid="{00000000-0005-0000-0000-000001000000}"/>
    <cellStyle name="Normal" xfId="0" builtinId="0"/>
    <cellStyle name="Normal 2" xfId="3" xr:uid="{00000000-0005-0000-0000-000003000000}"/>
    <cellStyle name="Normal 20" xfId="4" xr:uid="{00000000-0005-0000-0000-000004000000}"/>
    <cellStyle name="Normal 3" xfId="5" xr:uid="{00000000-0005-0000-0000-000005000000}"/>
    <cellStyle name="Normal 4" xfId="6" xr:uid="{00000000-0005-0000-0000-000006000000}"/>
    <cellStyle name="Normal 5" xfId="7" xr:uid="{00000000-0005-0000-0000-000007000000}"/>
    <cellStyle name="Normal 7" xfId="8" xr:uid="{00000000-0005-0000-0000-000008000000}"/>
    <cellStyle name="Percent 2"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274320</xdr:colOff>
      <xdr:row>1</xdr:row>
      <xdr:rowOff>495300</xdr:rowOff>
    </xdr:from>
    <xdr:to>
      <xdr:col>9</xdr:col>
      <xdr:colOff>114300</xdr:colOff>
      <xdr:row>3</xdr:row>
      <xdr:rowOff>129540</xdr:rowOff>
    </xdr:to>
    <xdr:pic>
      <xdr:nvPicPr>
        <xdr:cNvPr id="4495" name="Picture 2">
          <a:extLst>
            <a:ext uri="{FF2B5EF4-FFF2-40B4-BE49-F238E27FC236}">
              <a16:creationId xmlns:a16="http://schemas.microsoft.com/office/drawing/2014/main" id="{2831339F-C3C8-4B1A-83D0-FB8C73437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655320"/>
          <a:ext cx="33147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3"/>
  <sheetViews>
    <sheetView tabSelected="1" topLeftCell="A14" zoomScale="85" zoomScaleNormal="85" workbookViewId="0">
      <selection activeCell="C22" sqref="C22"/>
    </sheetView>
  </sheetViews>
  <sheetFormatPr defaultColWidth="11" defaultRowHeight="13.5" x14ac:dyDescent="0.3"/>
  <cols>
    <col min="1" max="1" width="23.07421875" style="2" customWidth="1"/>
    <col min="2" max="2" width="13.23046875" style="2" customWidth="1"/>
    <col min="3" max="3" width="20.84375" style="2" customWidth="1"/>
    <col min="4" max="4" width="0" style="2" hidden="1" customWidth="1"/>
    <col min="5" max="5" width="12.61328125" style="2" hidden="1" customWidth="1"/>
    <col min="6" max="6" width="11.4609375" style="2" hidden="1" customWidth="1"/>
    <col min="7" max="7" width="0.69140625" style="2" hidden="1" customWidth="1"/>
    <col min="8" max="13" width="20.84375" style="2" customWidth="1"/>
    <col min="14" max="15" width="23.15234375" style="2" customWidth="1"/>
    <col min="16" max="16" width="23.07421875" style="2" bestFit="1" customWidth="1"/>
    <col min="17" max="17" width="23.15234375" style="2" customWidth="1"/>
    <col min="18" max="18" width="23.15234375" style="19" customWidth="1"/>
    <col min="19" max="16384" width="11" style="2"/>
  </cols>
  <sheetData>
    <row r="1" spans="1:19" ht="27.65" customHeight="1" x14ac:dyDescent="0.3">
      <c r="A1" s="86" t="s">
        <v>13</v>
      </c>
      <c r="B1" s="87"/>
      <c r="C1" s="3"/>
      <c r="D1" s="3"/>
      <c r="E1" s="3"/>
      <c r="F1" s="4"/>
      <c r="G1" s="4"/>
      <c r="H1" s="3"/>
      <c r="I1" s="3"/>
      <c r="J1" s="3"/>
      <c r="K1" s="3"/>
      <c r="L1" s="3"/>
      <c r="M1" s="3"/>
      <c r="O1" s="19"/>
      <c r="P1" s="19"/>
      <c r="Q1" s="19"/>
    </row>
    <row r="2" spans="1:19" ht="14" thickBot="1" x14ac:dyDescent="0.35">
      <c r="A2" s="88"/>
      <c r="B2" s="89"/>
      <c r="C2" s="79" t="s">
        <v>22</v>
      </c>
      <c r="D2" s="80"/>
      <c r="E2" s="80"/>
      <c r="F2" s="80"/>
      <c r="G2" s="80"/>
      <c r="H2" s="80"/>
      <c r="I2" s="81"/>
      <c r="J2" s="73" t="s">
        <v>27</v>
      </c>
      <c r="K2" s="74"/>
      <c r="L2" s="75"/>
      <c r="O2" s="19"/>
      <c r="P2" s="19"/>
      <c r="Q2" s="19"/>
    </row>
    <row r="3" spans="1:19" s="1" customFormat="1" ht="57" customHeight="1" thickBot="1" x14ac:dyDescent="0.35">
      <c r="A3" s="17" t="s">
        <v>12</v>
      </c>
      <c r="B3" s="29" t="s">
        <v>0</v>
      </c>
      <c r="C3" s="6" t="s">
        <v>21</v>
      </c>
      <c r="D3" s="6" t="s">
        <v>10</v>
      </c>
      <c r="E3" s="7" t="s">
        <v>15</v>
      </c>
      <c r="F3" s="7" t="s">
        <v>16</v>
      </c>
      <c r="G3" s="7" t="s">
        <v>14</v>
      </c>
      <c r="H3" s="7" t="s">
        <v>17</v>
      </c>
      <c r="I3" s="43" t="s">
        <v>18</v>
      </c>
      <c r="J3" s="6" t="s">
        <v>21</v>
      </c>
      <c r="K3" s="7" t="s">
        <v>17</v>
      </c>
      <c r="L3" s="9" t="s">
        <v>18</v>
      </c>
      <c r="M3" s="16" t="s">
        <v>33</v>
      </c>
      <c r="N3" s="2"/>
      <c r="O3" s="19"/>
      <c r="P3" s="19"/>
      <c r="Q3" s="19"/>
      <c r="R3" s="19"/>
      <c r="S3" s="2"/>
    </row>
    <row r="4" spans="1:19" ht="18.649999999999999" customHeight="1" x14ac:dyDescent="0.3">
      <c r="A4" s="37"/>
      <c r="B4" s="40" t="s">
        <v>8</v>
      </c>
      <c r="C4" s="70">
        <v>256.54000000000002</v>
      </c>
      <c r="D4" s="70">
        <v>37.389999999999958</v>
      </c>
      <c r="E4" s="70">
        <v>256.54000000000002</v>
      </c>
      <c r="F4" s="70">
        <v>37.389999999999958</v>
      </c>
      <c r="G4" s="70">
        <v>256.54000000000002</v>
      </c>
      <c r="H4" s="70">
        <v>37.389999999999958</v>
      </c>
      <c r="I4" s="46">
        <f>C4-H4</f>
        <v>219.15000000000006</v>
      </c>
      <c r="J4" s="70">
        <v>256.54000000000002</v>
      </c>
      <c r="K4" s="70">
        <v>37.389999999999958</v>
      </c>
      <c r="L4" s="47">
        <f t="shared" ref="L4:L18" si="0">J4-K4</f>
        <v>219.15000000000006</v>
      </c>
      <c r="M4" s="82">
        <f>ROUNDDOWN(SUM(I4:I6),0)</f>
        <v>1357</v>
      </c>
      <c r="O4" s="19"/>
      <c r="P4" s="19"/>
      <c r="Q4" s="19"/>
    </row>
    <row r="5" spans="1:19" ht="18.649999999999999" customHeight="1" x14ac:dyDescent="0.3">
      <c r="A5" s="77">
        <v>2020</v>
      </c>
      <c r="B5" s="40" t="s">
        <v>9</v>
      </c>
      <c r="C5" s="70">
        <v>740.2199999999998</v>
      </c>
      <c r="D5" s="70">
        <v>36.879999999999924</v>
      </c>
      <c r="E5" s="70">
        <v>740.2199999999998</v>
      </c>
      <c r="F5" s="70">
        <v>36.879999999999924</v>
      </c>
      <c r="G5" s="70">
        <v>740.2199999999998</v>
      </c>
      <c r="H5" s="70">
        <v>36.879999999999924</v>
      </c>
      <c r="I5" s="46">
        <f>C5-H5</f>
        <v>703.33999999999992</v>
      </c>
      <c r="J5" s="70">
        <v>740.2199999999998</v>
      </c>
      <c r="K5" s="70">
        <v>36.879999999999924</v>
      </c>
      <c r="L5" s="47">
        <f t="shared" si="0"/>
        <v>703.33999999999992</v>
      </c>
      <c r="M5" s="83"/>
      <c r="O5" s="19"/>
      <c r="P5" s="19"/>
      <c r="Q5" s="19"/>
    </row>
    <row r="6" spans="1:19" ht="18.649999999999999" customHeight="1" thickBot="1" x14ac:dyDescent="0.35">
      <c r="A6" s="90"/>
      <c r="B6" s="41" t="s">
        <v>47</v>
      </c>
      <c r="C6" s="70">
        <v>476.75999999999971</v>
      </c>
      <c r="D6" s="70">
        <v>42.030000000000094</v>
      </c>
      <c r="E6" s="70">
        <v>476.75999999999971</v>
      </c>
      <c r="F6" s="70">
        <v>42.030000000000094</v>
      </c>
      <c r="G6" s="70">
        <v>476.75999999999971</v>
      </c>
      <c r="H6" s="70">
        <v>42.030000000000094</v>
      </c>
      <c r="I6" s="46">
        <f t="shared" ref="I6:I18" si="1">C6-H6</f>
        <v>434.72999999999962</v>
      </c>
      <c r="J6" s="70">
        <v>476.75999999999971</v>
      </c>
      <c r="K6" s="70">
        <v>42.030000000000094</v>
      </c>
      <c r="L6" s="47">
        <f t="shared" si="0"/>
        <v>434.72999999999962</v>
      </c>
      <c r="M6" s="84"/>
      <c r="O6" s="19"/>
      <c r="P6" s="19"/>
      <c r="Q6" s="19"/>
    </row>
    <row r="7" spans="1:19" ht="18.649999999999999" customHeight="1" x14ac:dyDescent="0.3">
      <c r="A7" s="76">
        <v>2021</v>
      </c>
      <c r="B7" s="42" t="s">
        <v>11</v>
      </c>
      <c r="C7" s="70">
        <v>2950.2800000000016</v>
      </c>
      <c r="D7" s="70">
        <v>27.93</v>
      </c>
      <c r="E7" s="70">
        <v>2950.2800000000016</v>
      </c>
      <c r="F7" s="70">
        <v>27.93</v>
      </c>
      <c r="G7" s="70">
        <v>2950.2800000000016</v>
      </c>
      <c r="H7" s="70">
        <v>27.93</v>
      </c>
      <c r="I7" s="46">
        <f t="shared" si="1"/>
        <v>2922.3500000000017</v>
      </c>
      <c r="J7" s="70">
        <v>2950.2800000000016</v>
      </c>
      <c r="K7" s="70">
        <v>27.93</v>
      </c>
      <c r="L7" s="47">
        <f t="shared" si="0"/>
        <v>2922.3500000000017</v>
      </c>
      <c r="M7" s="82">
        <f>ROUNDDOWN(SUM(I7:I18),0)</f>
        <v>95865</v>
      </c>
      <c r="O7" s="19"/>
      <c r="P7" s="19"/>
      <c r="Q7" s="19"/>
    </row>
    <row r="8" spans="1:19" ht="18.649999999999999" customHeight="1" x14ac:dyDescent="0.3">
      <c r="A8" s="77"/>
      <c r="B8" s="39" t="s">
        <v>1</v>
      </c>
      <c r="C8" s="70">
        <v>4885.5400000000109</v>
      </c>
      <c r="D8" s="70">
        <v>7.7500000000000044</v>
      </c>
      <c r="E8" s="70">
        <v>4885.5400000000109</v>
      </c>
      <c r="F8" s="70">
        <v>7.7500000000000044</v>
      </c>
      <c r="G8" s="70">
        <v>4885.5400000000109</v>
      </c>
      <c r="H8" s="70">
        <v>7.7500000000000044</v>
      </c>
      <c r="I8" s="46">
        <f t="shared" si="1"/>
        <v>4877.7900000000109</v>
      </c>
      <c r="J8" s="70">
        <v>4885.5400000000109</v>
      </c>
      <c r="K8" s="70">
        <v>7.7500000000000044</v>
      </c>
      <c r="L8" s="47">
        <f t="shared" si="0"/>
        <v>4877.7900000000109</v>
      </c>
      <c r="M8" s="83"/>
      <c r="O8" s="19"/>
      <c r="P8" s="19"/>
      <c r="Q8" s="19"/>
    </row>
    <row r="9" spans="1:19" s="44" customFormat="1" ht="18.649999999999999" customHeight="1" x14ac:dyDescent="0.3">
      <c r="A9" s="77"/>
      <c r="B9" s="40" t="s">
        <v>2</v>
      </c>
      <c r="C9" s="70">
        <v>9375.1500000000051</v>
      </c>
      <c r="D9" s="70">
        <v>2.4600000000000004</v>
      </c>
      <c r="E9" s="70">
        <v>9375.1500000000051</v>
      </c>
      <c r="F9" s="70">
        <v>2.4600000000000004</v>
      </c>
      <c r="G9" s="70">
        <v>9375.1500000000051</v>
      </c>
      <c r="H9" s="70">
        <v>2.4600000000000004</v>
      </c>
      <c r="I9" s="46">
        <f t="shared" si="1"/>
        <v>9372.690000000006</v>
      </c>
      <c r="J9" s="70">
        <v>9375.1500000000051</v>
      </c>
      <c r="K9" s="70">
        <v>2.4600000000000004</v>
      </c>
      <c r="L9" s="47">
        <f t="shared" si="0"/>
        <v>9372.690000000006</v>
      </c>
      <c r="M9" s="83"/>
      <c r="O9" s="45"/>
      <c r="P9" s="45"/>
      <c r="Q9" s="45"/>
      <c r="R9" s="45"/>
    </row>
    <row r="10" spans="1:19" s="44" customFormat="1" ht="18.649999999999999" customHeight="1" x14ac:dyDescent="0.3">
      <c r="A10" s="77"/>
      <c r="B10" s="40" t="s">
        <v>3</v>
      </c>
      <c r="C10" s="70">
        <v>26402.679999999993</v>
      </c>
      <c r="D10" s="70">
        <v>0.01</v>
      </c>
      <c r="E10" s="70">
        <v>26402.679999999993</v>
      </c>
      <c r="F10" s="70">
        <v>0.01</v>
      </c>
      <c r="G10" s="70">
        <v>26402.679999999993</v>
      </c>
      <c r="H10" s="70">
        <v>0.01</v>
      </c>
      <c r="I10" s="46">
        <f t="shared" si="1"/>
        <v>26402.669999999995</v>
      </c>
      <c r="J10" s="70">
        <v>26402.679999999993</v>
      </c>
      <c r="K10" s="70">
        <v>0.01</v>
      </c>
      <c r="L10" s="47">
        <f t="shared" si="0"/>
        <v>26402.669999999995</v>
      </c>
      <c r="M10" s="83"/>
      <c r="O10" s="45"/>
      <c r="P10" s="45"/>
      <c r="Q10" s="45"/>
      <c r="R10" s="45"/>
    </row>
    <row r="11" spans="1:19" ht="18.649999999999999" customHeight="1" x14ac:dyDescent="0.3">
      <c r="A11" s="77"/>
      <c r="B11" s="39" t="s">
        <v>4</v>
      </c>
      <c r="C11" s="70">
        <v>8368.1400000000176</v>
      </c>
      <c r="D11" s="70">
        <v>2.620000000000001</v>
      </c>
      <c r="E11" s="70">
        <v>8368.1400000000176</v>
      </c>
      <c r="F11" s="70">
        <v>2.620000000000001</v>
      </c>
      <c r="G11" s="70">
        <v>8368.1400000000176</v>
      </c>
      <c r="H11" s="70">
        <v>2.620000000000001</v>
      </c>
      <c r="I11" s="46">
        <f t="shared" si="1"/>
        <v>8365.5200000000168</v>
      </c>
      <c r="J11" s="70">
        <v>8368.1400000000176</v>
      </c>
      <c r="K11" s="70">
        <v>2.620000000000001</v>
      </c>
      <c r="L11" s="47">
        <f t="shared" si="0"/>
        <v>8365.5200000000168</v>
      </c>
      <c r="M11" s="83"/>
      <c r="O11" s="19"/>
      <c r="P11" s="19"/>
      <c r="Q11" s="19"/>
    </row>
    <row r="12" spans="1:19" ht="18.649999999999999" customHeight="1" x14ac:dyDescent="0.3">
      <c r="A12" s="77"/>
      <c r="B12" s="39" t="s">
        <v>25</v>
      </c>
      <c r="C12" s="70">
        <v>6820.52</v>
      </c>
      <c r="D12" s="70">
        <v>3.613</v>
      </c>
      <c r="E12" s="70">
        <v>6820.52</v>
      </c>
      <c r="F12" s="70">
        <v>3.613</v>
      </c>
      <c r="G12" s="70">
        <v>6820.52</v>
      </c>
      <c r="H12" s="70">
        <v>3.613</v>
      </c>
      <c r="I12" s="46">
        <f t="shared" si="1"/>
        <v>6816.9070000000002</v>
      </c>
      <c r="J12" s="70">
        <v>6820.52</v>
      </c>
      <c r="K12" s="70">
        <v>3.613</v>
      </c>
      <c r="L12" s="47">
        <f t="shared" si="0"/>
        <v>6816.9070000000002</v>
      </c>
      <c r="M12" s="83"/>
      <c r="O12" s="19"/>
      <c r="P12" s="19"/>
      <c r="Q12" s="19"/>
    </row>
    <row r="13" spans="1:19" s="44" customFormat="1" ht="18.649999999999999" customHeight="1" x14ac:dyDescent="0.3">
      <c r="A13" s="77"/>
      <c r="B13" s="40" t="s">
        <v>5</v>
      </c>
      <c r="C13" s="70">
        <v>7023.622000000013</v>
      </c>
      <c r="D13" s="70">
        <v>10.526000000000009</v>
      </c>
      <c r="E13" s="70">
        <v>7023.622000000013</v>
      </c>
      <c r="F13" s="70">
        <v>10.526000000000009</v>
      </c>
      <c r="G13" s="70">
        <v>7023.622000000013</v>
      </c>
      <c r="H13" s="70">
        <v>10.526000000000009</v>
      </c>
      <c r="I13" s="46">
        <f t="shared" si="1"/>
        <v>7013.0960000000132</v>
      </c>
      <c r="J13" s="70">
        <v>7023.622000000013</v>
      </c>
      <c r="K13" s="70">
        <v>10.526000000000009</v>
      </c>
      <c r="L13" s="47">
        <f t="shared" si="0"/>
        <v>7013.0960000000132</v>
      </c>
      <c r="M13" s="83"/>
      <c r="O13" s="45"/>
      <c r="P13" s="45"/>
      <c r="Q13" s="45"/>
      <c r="R13" s="45"/>
    </row>
    <row r="14" spans="1:19" ht="18.649999999999999" customHeight="1" x14ac:dyDescent="0.3">
      <c r="A14" s="77"/>
      <c r="B14" s="40" t="s">
        <v>6</v>
      </c>
      <c r="C14" s="70">
        <v>2364.4349999999995</v>
      </c>
      <c r="D14" s="70">
        <v>23.099999999999937</v>
      </c>
      <c r="E14" s="70">
        <v>2364.4349999999995</v>
      </c>
      <c r="F14" s="70">
        <v>23.099999999999937</v>
      </c>
      <c r="G14" s="70">
        <v>2364.4349999999995</v>
      </c>
      <c r="H14" s="70">
        <v>23.099999999999937</v>
      </c>
      <c r="I14" s="46">
        <f t="shared" si="1"/>
        <v>2341.3349999999996</v>
      </c>
      <c r="J14" s="70">
        <v>2364.4349999999995</v>
      </c>
      <c r="K14" s="70">
        <v>23.099999999999937</v>
      </c>
      <c r="L14" s="47">
        <f t="shared" si="0"/>
        <v>2341.3349999999996</v>
      </c>
      <c r="M14" s="83"/>
      <c r="O14" s="19"/>
      <c r="P14" s="19"/>
      <c r="Q14" s="19"/>
    </row>
    <row r="15" spans="1:19" ht="18.649999999999999" customHeight="1" x14ac:dyDescent="0.3">
      <c r="A15" s="77"/>
      <c r="B15" s="40" t="s">
        <v>7</v>
      </c>
      <c r="C15" s="70">
        <v>4810.4130000000041</v>
      </c>
      <c r="D15" s="70">
        <v>16.960000000000004</v>
      </c>
      <c r="E15" s="70">
        <v>4810.4130000000041</v>
      </c>
      <c r="F15" s="70">
        <v>16.960000000000004</v>
      </c>
      <c r="G15" s="70">
        <v>4810.4130000000041</v>
      </c>
      <c r="H15" s="70">
        <v>16.960000000000004</v>
      </c>
      <c r="I15" s="46">
        <f t="shared" si="1"/>
        <v>4793.4530000000041</v>
      </c>
      <c r="J15" s="70">
        <v>4810.4130000000041</v>
      </c>
      <c r="K15" s="70">
        <v>16.960000000000004</v>
      </c>
      <c r="L15" s="47">
        <f t="shared" si="0"/>
        <v>4793.4530000000041</v>
      </c>
      <c r="M15" s="83"/>
      <c r="O15" s="19"/>
      <c r="P15" s="19"/>
      <c r="Q15" s="19"/>
    </row>
    <row r="16" spans="1:19" s="44" customFormat="1" ht="18.649999999999999" customHeight="1" x14ac:dyDescent="0.3">
      <c r="A16" s="77"/>
      <c r="B16" s="40" t="s">
        <v>8</v>
      </c>
      <c r="C16" s="70">
        <v>4238.3890000000029</v>
      </c>
      <c r="D16" s="70">
        <v>14.218999999999999</v>
      </c>
      <c r="E16" s="70">
        <v>4238.3890000000029</v>
      </c>
      <c r="F16" s="70">
        <v>14.218999999999999</v>
      </c>
      <c r="G16" s="70">
        <v>4238.3890000000029</v>
      </c>
      <c r="H16" s="70">
        <v>14.218999999999999</v>
      </c>
      <c r="I16" s="46">
        <f t="shared" si="1"/>
        <v>4224.1700000000028</v>
      </c>
      <c r="J16" s="70">
        <v>4238.3890000000029</v>
      </c>
      <c r="K16" s="70">
        <v>14.218999999999999</v>
      </c>
      <c r="L16" s="47">
        <f t="shared" si="0"/>
        <v>4224.1700000000028</v>
      </c>
      <c r="M16" s="83"/>
      <c r="O16" s="45"/>
      <c r="P16" s="45"/>
      <c r="Q16" s="45"/>
      <c r="R16" s="45"/>
    </row>
    <row r="17" spans="1:18" ht="18.649999999999999" customHeight="1" x14ac:dyDescent="0.3">
      <c r="A17" s="77"/>
      <c r="B17" s="40" t="s">
        <v>9</v>
      </c>
      <c r="C17" s="70">
        <v>8006.2319999999936</v>
      </c>
      <c r="D17" s="70">
        <v>2.5540000000000007</v>
      </c>
      <c r="E17" s="70">
        <v>8006.2319999999936</v>
      </c>
      <c r="F17" s="70">
        <v>2.5540000000000007</v>
      </c>
      <c r="G17" s="70">
        <v>8006.2319999999936</v>
      </c>
      <c r="H17" s="70">
        <v>2.5540000000000007</v>
      </c>
      <c r="I17" s="46">
        <f t="shared" si="1"/>
        <v>8003.6779999999935</v>
      </c>
      <c r="J17" s="70">
        <v>8006.2319999999936</v>
      </c>
      <c r="K17" s="70">
        <v>2.5540000000000007</v>
      </c>
      <c r="L17" s="47">
        <f t="shared" si="0"/>
        <v>8003.6779999999935</v>
      </c>
      <c r="M17" s="83"/>
      <c r="O17" s="19"/>
      <c r="P17" s="19"/>
      <c r="Q17" s="19"/>
    </row>
    <row r="18" spans="1:18" ht="18.649999999999999" customHeight="1" thickBot="1" x14ac:dyDescent="0.35">
      <c r="A18" s="78"/>
      <c r="B18" s="41" t="s">
        <v>47</v>
      </c>
      <c r="C18" s="70">
        <v>10731.619000000013</v>
      </c>
      <c r="D18" s="70">
        <v>0.184</v>
      </c>
      <c r="E18" s="70">
        <v>10731.619000000013</v>
      </c>
      <c r="F18" s="70">
        <v>0.184</v>
      </c>
      <c r="G18" s="70">
        <v>10731.619000000013</v>
      </c>
      <c r="H18" s="70">
        <v>0.184</v>
      </c>
      <c r="I18" s="46">
        <f t="shared" si="1"/>
        <v>10731.435000000014</v>
      </c>
      <c r="J18" s="70">
        <v>10731.619000000013</v>
      </c>
      <c r="K18" s="70">
        <v>0.184</v>
      </c>
      <c r="L18" s="47">
        <f t="shared" si="0"/>
        <v>10731.435000000014</v>
      </c>
      <c r="M18" s="84"/>
      <c r="N18" s="36"/>
      <c r="O18" s="19"/>
      <c r="P18" s="19"/>
      <c r="Q18" s="19"/>
    </row>
    <row r="19" spans="1:18" ht="17.5" x14ac:dyDescent="0.3">
      <c r="A19" s="13" t="s">
        <v>26</v>
      </c>
      <c r="B19" s="14"/>
      <c r="C19" s="18">
        <f>SUM(C4:C18)</f>
        <v>97450.540000000037</v>
      </c>
      <c r="D19" s="18">
        <f>SUM(D5:D18)</f>
        <v>190.83599999999998</v>
      </c>
      <c r="E19" s="18">
        <f>SUM(E5:E18)</f>
        <v>97194.000000000058</v>
      </c>
      <c r="F19" s="18">
        <f>SUM(F5:F18)</f>
        <v>190.83599999999998</v>
      </c>
      <c r="G19" s="18">
        <f>SUM(G5:G18)</f>
        <v>97194.000000000058</v>
      </c>
      <c r="H19" s="18">
        <f t="shared" ref="H19:M19" si="2">SUM(H4:H18)</f>
        <v>228.22599999999994</v>
      </c>
      <c r="I19" s="18">
        <f t="shared" si="2"/>
        <v>97222.314000000071</v>
      </c>
      <c r="J19" s="38">
        <f t="shared" si="2"/>
        <v>97450.540000000037</v>
      </c>
      <c r="K19" s="38">
        <f t="shared" si="2"/>
        <v>228.22599999999994</v>
      </c>
      <c r="L19" s="38">
        <f t="shared" si="2"/>
        <v>97222.314000000071</v>
      </c>
      <c r="M19" s="27">
        <f t="shared" si="2"/>
        <v>97222</v>
      </c>
      <c r="N19"/>
      <c r="P19" s="19"/>
      <c r="R19" s="2"/>
    </row>
    <row r="20" spans="1:18" x14ac:dyDescent="0.3">
      <c r="N20"/>
      <c r="O20"/>
      <c r="Q20" s="19"/>
      <c r="R20" s="2"/>
    </row>
    <row r="21" spans="1:18" ht="31.75" customHeight="1" x14ac:dyDescent="0.3">
      <c r="A21" s="48" t="s">
        <v>19</v>
      </c>
      <c r="B21" s="49">
        <f>C19</f>
        <v>97450.540000000037</v>
      </c>
      <c r="C21" s="48" t="s">
        <v>32</v>
      </c>
      <c r="D21" s="50"/>
      <c r="E21" s="51"/>
      <c r="F21" s="52">
        <f>SUM(C5:C18)</f>
        <v>97194.000000000058</v>
      </c>
      <c r="G21" s="48" t="s">
        <v>32</v>
      </c>
      <c r="H21" s="44"/>
      <c r="J21" s="8"/>
      <c r="K21" s="8"/>
      <c r="L21" s="8"/>
      <c r="R21"/>
    </row>
    <row r="22" spans="1:18" ht="31.75" customHeight="1" x14ac:dyDescent="0.3">
      <c r="A22" s="48" t="s">
        <v>20</v>
      </c>
      <c r="B22" s="67">
        <f>I19</f>
        <v>97222.314000000071</v>
      </c>
      <c r="C22" s="49">
        <f>B22*12/15</f>
        <v>77777.851200000063</v>
      </c>
      <c r="D22" s="50"/>
      <c r="E22" s="51"/>
      <c r="F22" s="53">
        <f>SUM(I5:I18)</f>
        <v>97003.164000000063</v>
      </c>
      <c r="G22" s="54">
        <f>F22*12/71</f>
        <v>16394.900957746489</v>
      </c>
      <c r="H22" s="44"/>
      <c r="J22" s="8"/>
      <c r="K22" s="8"/>
      <c r="L22" s="8"/>
      <c r="R22"/>
    </row>
    <row r="23" spans="1:18" ht="31.75" customHeight="1" x14ac:dyDescent="0.3">
      <c r="A23" s="48" t="s">
        <v>28</v>
      </c>
      <c r="B23" s="68">
        <v>0.53322999999999998</v>
      </c>
      <c r="C23" s="48" t="s">
        <v>31</v>
      </c>
      <c r="D23" s="55"/>
      <c r="E23" s="56"/>
      <c r="F23" s="57">
        <v>0.625</v>
      </c>
      <c r="G23" s="48" t="s">
        <v>31</v>
      </c>
      <c r="H23" s="44"/>
      <c r="J23" s="28"/>
      <c r="K23" s="1"/>
      <c r="L23" s="1"/>
      <c r="R23" s="2"/>
    </row>
    <row r="24" spans="1:18" ht="31.75" customHeight="1" x14ac:dyDescent="0.3">
      <c r="A24" s="48" t="s">
        <v>23</v>
      </c>
      <c r="B24" s="67">
        <f>B22*B23</f>
        <v>51841.854494220039</v>
      </c>
      <c r="C24" s="49">
        <f>B24*12/15</f>
        <v>41473.483595376027</v>
      </c>
      <c r="D24" s="55"/>
      <c r="E24" s="56"/>
      <c r="F24" s="52">
        <f>F22*F23</f>
        <v>60626.977500000037</v>
      </c>
      <c r="G24" s="54">
        <f>F24*12/71</f>
        <v>10246.813098591556</v>
      </c>
      <c r="H24" s="44"/>
      <c r="R24" s="2"/>
    </row>
    <row r="25" spans="1:18" ht="31.75" customHeight="1" x14ac:dyDescent="0.3">
      <c r="A25" s="58"/>
      <c r="B25" s="44"/>
      <c r="C25" s="58"/>
      <c r="D25" s="58"/>
      <c r="E25" s="58"/>
      <c r="F25" s="58"/>
      <c r="G25" s="58"/>
      <c r="H25" s="58"/>
      <c r="R25" s="2"/>
    </row>
    <row r="26" spans="1:18" ht="31.75" customHeight="1" x14ac:dyDescent="0.3">
      <c r="A26" s="48" t="s">
        <v>58</v>
      </c>
      <c r="B26" s="49">
        <f>M4</f>
        <v>1357</v>
      </c>
      <c r="C26" s="48" t="s">
        <v>54</v>
      </c>
      <c r="D26" s="56"/>
      <c r="E26" s="59"/>
      <c r="F26" s="55"/>
      <c r="G26" s="56"/>
      <c r="H26" s="69">
        <f>B26*B23</f>
        <v>723.59311000000002</v>
      </c>
      <c r="J26" s="10" t="s">
        <v>50</v>
      </c>
      <c r="K26" s="11">
        <f>(H33-B24)/H33*100</f>
        <v>44.982774846148359</v>
      </c>
      <c r="R26" s="2"/>
    </row>
    <row r="27" spans="1:18" ht="31.75" customHeight="1" x14ac:dyDescent="0.3">
      <c r="A27" s="48" t="s">
        <v>59</v>
      </c>
      <c r="B27" s="49">
        <f>M7</f>
        <v>95865</v>
      </c>
      <c r="C27" s="48" t="s">
        <v>55</v>
      </c>
      <c r="D27" s="56"/>
      <c r="E27" s="59"/>
      <c r="F27" s="55"/>
      <c r="G27" s="56"/>
      <c r="H27" s="69">
        <f>B27*B23</f>
        <v>51118.093949999995</v>
      </c>
      <c r="J27" s="10" t="s">
        <v>51</v>
      </c>
      <c r="K27" s="11">
        <f>(B33-B22)/B33*100</f>
        <v>44.982774846148367</v>
      </c>
      <c r="R27" s="2"/>
    </row>
    <row r="28" spans="1:18" ht="31.75" customHeight="1" x14ac:dyDescent="0.3">
      <c r="A28" s="44"/>
      <c r="B28" s="60"/>
      <c r="C28" s="85" t="s">
        <v>24</v>
      </c>
      <c r="D28" s="85"/>
      <c r="E28" s="85"/>
      <c r="F28" s="85"/>
      <c r="G28" s="85"/>
      <c r="H28" s="85"/>
      <c r="R28" s="2"/>
    </row>
    <row r="29" spans="1:18" ht="31.75" customHeight="1" x14ac:dyDescent="0.3">
      <c r="A29" s="72" t="s">
        <v>48</v>
      </c>
      <c r="B29" s="72"/>
      <c r="C29" s="72"/>
      <c r="D29" s="72"/>
      <c r="E29" s="72"/>
      <c r="F29" s="72"/>
      <c r="G29" s="72"/>
      <c r="H29" s="72"/>
      <c r="L29" s="5"/>
      <c r="R29" s="2"/>
    </row>
    <row r="30" spans="1:18" ht="31.75" customHeight="1" x14ac:dyDescent="0.3">
      <c r="A30" s="61" t="s">
        <v>30</v>
      </c>
      <c r="B30" s="49">
        <v>141370</v>
      </c>
      <c r="C30" s="62"/>
      <c r="D30" s="63"/>
      <c r="E30" s="64"/>
      <c r="F30" s="64"/>
      <c r="G30" s="64"/>
      <c r="H30" s="49">
        <f>B30*$B$23</f>
        <v>75382.725099999996</v>
      </c>
      <c r="R30" s="2"/>
    </row>
    <row r="31" spans="1:18" ht="31.75" customHeight="1" x14ac:dyDescent="0.3">
      <c r="A31" s="65" t="s">
        <v>56</v>
      </c>
      <c r="B31" s="49">
        <f>B30*3/12</f>
        <v>35342.5</v>
      </c>
      <c r="C31" s="65" t="s">
        <v>53</v>
      </c>
      <c r="D31" s="66">
        <f>B31*$F$23</f>
        <v>22089.0625</v>
      </c>
      <c r="E31" s="64"/>
      <c r="F31" s="64"/>
      <c r="G31" s="64"/>
      <c r="H31" s="49">
        <f>B31*$B$23</f>
        <v>18845.681274999999</v>
      </c>
      <c r="R31" s="2"/>
    </row>
    <row r="32" spans="1:18" ht="31.75" customHeight="1" x14ac:dyDescent="0.3">
      <c r="A32" s="65" t="s">
        <v>57</v>
      </c>
      <c r="B32" s="49">
        <f>$B$30</f>
        <v>141370</v>
      </c>
      <c r="C32" s="65" t="s">
        <v>52</v>
      </c>
      <c r="D32" s="66">
        <f>B32*$F$23</f>
        <v>88356.25</v>
      </c>
      <c r="E32" s="44"/>
      <c r="F32" s="44"/>
      <c r="G32" s="44"/>
      <c r="H32" s="49">
        <f>B32*$B$23</f>
        <v>75382.725099999996</v>
      </c>
    </row>
    <row r="33" spans="1:9" ht="43.75" customHeight="1" x14ac:dyDescent="0.3">
      <c r="A33" s="48" t="s">
        <v>60</v>
      </c>
      <c r="B33" s="49">
        <f>SUM(B31:B32)</f>
        <v>176712.5</v>
      </c>
      <c r="C33" s="48" t="s">
        <v>29</v>
      </c>
      <c r="D33" s="66" t="e">
        <f>#REF!*$F$23</f>
        <v>#REF!</v>
      </c>
      <c r="E33" s="44"/>
      <c r="F33" s="44"/>
      <c r="G33" s="44"/>
      <c r="H33" s="49">
        <f>SUM(H31:H32)</f>
        <v>94228.406374999991</v>
      </c>
    </row>
    <row r="35" spans="1:9" x14ac:dyDescent="0.3">
      <c r="I35" s="33"/>
    </row>
    <row r="36" spans="1:9" x14ac:dyDescent="0.3">
      <c r="B36" s="71"/>
    </row>
    <row r="38" spans="1:9" x14ac:dyDescent="0.3">
      <c r="D38" s="30" t="e">
        <f>#REF!*$F$23</f>
        <v>#REF!</v>
      </c>
    </row>
    <row r="39" spans="1:9" x14ac:dyDescent="0.3">
      <c r="D39" s="30" t="e">
        <f>#REF!*$F$23</f>
        <v>#REF!</v>
      </c>
    </row>
    <row r="40" spans="1:9" x14ac:dyDescent="0.3">
      <c r="D40" s="30" t="e">
        <f>#REF!*$F$23</f>
        <v>#REF!</v>
      </c>
    </row>
    <row r="41" spans="1:9" x14ac:dyDescent="0.3">
      <c r="D41" s="30" t="e">
        <f>#REF!*$F$23</f>
        <v>#REF!</v>
      </c>
    </row>
    <row r="42" spans="1:9" ht="14" thickBot="1" x14ac:dyDescent="0.35">
      <c r="D42" s="31" t="e">
        <f>SUM(D31:D41)</f>
        <v>#REF!</v>
      </c>
    </row>
    <row r="53" spans="3:3" x14ac:dyDescent="0.3">
      <c r="C53" s="15"/>
    </row>
  </sheetData>
  <mergeCells count="9">
    <mergeCell ref="A29:H29"/>
    <mergeCell ref="J2:L2"/>
    <mergeCell ref="A7:A18"/>
    <mergeCell ref="C2:I2"/>
    <mergeCell ref="M4:M6"/>
    <mergeCell ref="C28:H28"/>
    <mergeCell ref="A1:B2"/>
    <mergeCell ref="M7:M18"/>
    <mergeCell ref="A5:A6"/>
  </mergeCells>
  <phoneticPr fontId="0" type="noConversion"/>
  <printOptions horizontalCentered="1" verticalCentered="1"/>
  <pageMargins left="0.55118110236220474" right="0.55118110236220474" top="0.78740157480314965" bottom="0.78740157480314965" header="0.51181102362204722" footer="0.51181102362204722"/>
  <pageSetup paperSize="9" scale="49" orientation="landscape" r:id="rId1"/>
  <headerFooter alignWithMargins="0">
    <oddHeader>&amp;C&amp;"Verdana,Kalın"&amp;22HAMZALI HEPP ELECTRICITY GENERATION AND EMISSIONS REDUCTION VALUES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G43"/>
  <sheetViews>
    <sheetView workbookViewId="0">
      <selection activeCell="C5" sqref="C5"/>
    </sheetView>
  </sheetViews>
  <sheetFormatPr defaultRowHeight="13.5" x14ac:dyDescent="0.3"/>
  <cols>
    <col min="1" max="1" width="9.69140625" bestFit="1" customWidth="1"/>
    <col min="2" max="2" width="41.3828125" bestFit="1" customWidth="1"/>
    <col min="3" max="3" width="10.921875" style="1" bestFit="1" customWidth="1"/>
    <col min="5" max="6" width="7.61328125" customWidth="1"/>
  </cols>
  <sheetData>
    <row r="2" spans="1:7" ht="46.75" customHeight="1" x14ac:dyDescent="0.3">
      <c r="A2" s="20" t="s">
        <v>34</v>
      </c>
      <c r="B2" s="20" t="s">
        <v>35</v>
      </c>
      <c r="C2" s="21" t="s">
        <v>36</v>
      </c>
    </row>
    <row r="3" spans="1:7" s="24" customFormat="1" ht="53.4" customHeight="1" x14ac:dyDescent="0.3">
      <c r="A3" s="22" t="s">
        <v>37</v>
      </c>
      <c r="B3" s="22" t="s">
        <v>38</v>
      </c>
      <c r="C3" s="23">
        <f>(C4-C5)/(C6-C7)</f>
        <v>16452.991452991453</v>
      </c>
      <c r="D3" s="34" t="s">
        <v>49</v>
      </c>
    </row>
    <row r="4" spans="1:7" s="24" customFormat="1" ht="53.4" customHeight="1" x14ac:dyDescent="0.3">
      <c r="A4" s="12" t="s">
        <v>39</v>
      </c>
      <c r="B4" s="22" t="s">
        <v>40</v>
      </c>
      <c r="C4" s="25">
        <v>46200000</v>
      </c>
      <c r="D4" s="32"/>
    </row>
    <row r="5" spans="1:7" s="24" customFormat="1" ht="53.4" customHeight="1" x14ac:dyDescent="0.3">
      <c r="A5" s="12" t="s">
        <v>41</v>
      </c>
      <c r="B5" s="22" t="s">
        <v>42</v>
      </c>
      <c r="C5" s="26">
        <v>0</v>
      </c>
      <c r="D5" s="32"/>
      <c r="E5"/>
      <c r="F5"/>
      <c r="G5"/>
    </row>
    <row r="6" spans="1:7" s="24" customFormat="1" ht="53.4" customHeight="1" x14ac:dyDescent="0.3">
      <c r="A6" s="12" t="s">
        <v>43</v>
      </c>
      <c r="B6" s="22" t="s">
        <v>44</v>
      </c>
      <c r="C6" s="25">
        <v>2808</v>
      </c>
      <c r="D6" s="32"/>
      <c r="E6"/>
      <c r="F6"/>
      <c r="G6"/>
    </row>
    <row r="7" spans="1:7" s="24" customFormat="1" ht="53.4" customHeight="1" x14ac:dyDescent="0.3">
      <c r="A7" s="12" t="s">
        <v>45</v>
      </c>
      <c r="B7" s="22" t="s">
        <v>46</v>
      </c>
      <c r="C7" s="25">
        <v>0</v>
      </c>
      <c r="D7" s="32"/>
    </row>
    <row r="43" spans="2:2" x14ac:dyDescent="0.3">
      <c r="B43" s="3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Power 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Pioneer Carbon</dc:creator>
  <cp:lastModifiedBy>Dinesh</cp:lastModifiedBy>
  <cp:lastPrinted>2010-03-31T07:56:50Z</cp:lastPrinted>
  <dcterms:created xsi:type="dcterms:W3CDTF">2008-02-05T09:57:55Z</dcterms:created>
  <dcterms:modified xsi:type="dcterms:W3CDTF">2022-10-20T07:05:10Z</dcterms:modified>
</cp:coreProperties>
</file>